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mmcnair/Development/song-selector/assets/"/>
    </mc:Choice>
  </mc:AlternateContent>
  <bookViews>
    <workbookView xWindow="80" yWindow="460" windowWidth="33520" windowHeight="20540" activeTab="5"/>
  </bookViews>
  <sheets>
    <sheet name="Raw" sheetId="2" r:id="rId1"/>
    <sheet name="Eng Span Ratio Rolling" sheetId="9" r:id="rId2"/>
    <sheet name="Familiarity Rolling" sheetId="10" r:id="rId3"/>
    <sheet name="Rolling 12 Months" sheetId="8" r:id="rId4"/>
    <sheet name="Recent Timeline" sheetId="4" r:id="rId5"/>
    <sheet name="Full Timeline" sheetId="7" r:id="rId6"/>
    <sheet name="Per Lang Tallies" sheetId="5" r:id="rId7"/>
    <sheet name="Analysis" sheetId="3" r:id="rId8"/>
  </sheets>
  <calcPr calcId="150001" concurrentCalc="0"/>
  <pivotCaches>
    <pivotCache cacheId="6" r:id="rId9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B221" i="8"/>
  <c r="C221" i="8"/>
  <c r="D221" i="8"/>
  <c r="E221" i="8"/>
  <c r="F221" i="8"/>
  <c r="K1258" i="2"/>
  <c r="K1259" i="2"/>
  <c r="K1260" i="2"/>
  <c r="K126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G221" i="8"/>
  <c r="H221" i="8"/>
  <c r="D1580" i="2"/>
  <c r="E1580" i="2"/>
  <c r="M1580" i="2"/>
  <c r="N1580" i="2"/>
  <c r="O1580" i="2"/>
  <c r="D1581" i="2"/>
  <c r="E1581" i="2"/>
  <c r="M1581" i="2"/>
  <c r="N1581" i="2"/>
  <c r="O1581" i="2"/>
  <c r="D1582" i="2"/>
  <c r="E1582" i="2"/>
  <c r="M1582" i="2"/>
  <c r="N1582" i="2"/>
  <c r="O1582" i="2"/>
  <c r="D1583" i="2"/>
  <c r="E1583" i="2"/>
  <c r="M1583" i="2"/>
  <c r="N1583" i="2"/>
  <c r="O1583" i="2"/>
  <c r="D2" i="2"/>
  <c r="E2" i="2"/>
  <c r="M2" i="2"/>
  <c r="N2" i="2"/>
  <c r="O2" i="2"/>
  <c r="D3" i="2"/>
  <c r="E3" i="2"/>
  <c r="M3" i="2"/>
  <c r="N3" i="2"/>
  <c r="O3" i="2"/>
  <c r="D4" i="2"/>
  <c r="E4" i="2"/>
  <c r="M4" i="2"/>
  <c r="N4" i="2"/>
  <c r="O4" i="2"/>
  <c r="D5" i="2"/>
  <c r="E5" i="2"/>
  <c r="M5" i="2"/>
  <c r="N5" i="2"/>
  <c r="O5" i="2"/>
  <c r="D6" i="2"/>
  <c r="E6" i="2"/>
  <c r="M6" i="2"/>
  <c r="N6" i="2"/>
  <c r="O6" i="2"/>
  <c r="D7" i="2"/>
  <c r="E7" i="2"/>
  <c r="M7" i="2"/>
  <c r="N7" i="2"/>
  <c r="O7" i="2"/>
  <c r="D8" i="2"/>
  <c r="E8" i="2"/>
  <c r="M8" i="2"/>
  <c r="N8" i="2"/>
  <c r="O8" i="2"/>
  <c r="D9" i="2"/>
  <c r="E9" i="2"/>
  <c r="M9" i="2"/>
  <c r="N9" i="2"/>
  <c r="O9" i="2"/>
  <c r="D10" i="2"/>
  <c r="E10" i="2"/>
  <c r="M10" i="2"/>
  <c r="N10" i="2"/>
  <c r="O10" i="2"/>
  <c r="D11" i="2"/>
  <c r="E11" i="2"/>
  <c r="M11" i="2"/>
  <c r="N11" i="2"/>
  <c r="O11" i="2"/>
  <c r="D12" i="2"/>
  <c r="E12" i="2"/>
  <c r="M12" i="2"/>
  <c r="N12" i="2"/>
  <c r="O12" i="2"/>
  <c r="D13" i="2"/>
  <c r="E13" i="2"/>
  <c r="M13" i="2"/>
  <c r="N13" i="2"/>
  <c r="O13" i="2"/>
  <c r="D14" i="2"/>
  <c r="E14" i="2"/>
  <c r="M14" i="2"/>
  <c r="N14" i="2"/>
  <c r="O14" i="2"/>
  <c r="D15" i="2"/>
  <c r="E15" i="2"/>
  <c r="M15" i="2"/>
  <c r="N15" i="2"/>
  <c r="O15" i="2"/>
  <c r="D16" i="2"/>
  <c r="E16" i="2"/>
  <c r="M16" i="2"/>
  <c r="N16" i="2"/>
  <c r="O16" i="2"/>
  <c r="D17" i="2"/>
  <c r="E17" i="2"/>
  <c r="M17" i="2"/>
  <c r="N17" i="2"/>
  <c r="O17" i="2"/>
  <c r="D18" i="2"/>
  <c r="E18" i="2"/>
  <c r="M18" i="2"/>
  <c r="N18" i="2"/>
  <c r="O18" i="2"/>
  <c r="D19" i="2"/>
  <c r="E19" i="2"/>
  <c r="M19" i="2"/>
  <c r="N19" i="2"/>
  <c r="O19" i="2"/>
  <c r="D20" i="2"/>
  <c r="E20" i="2"/>
  <c r="M20" i="2"/>
  <c r="N20" i="2"/>
  <c r="O20" i="2"/>
  <c r="D21" i="2"/>
  <c r="E21" i="2"/>
  <c r="M21" i="2"/>
  <c r="N21" i="2"/>
  <c r="O21" i="2"/>
  <c r="D22" i="2"/>
  <c r="E22" i="2"/>
  <c r="M22" i="2"/>
  <c r="N22" i="2"/>
  <c r="O22" i="2"/>
  <c r="D23" i="2"/>
  <c r="E23" i="2"/>
  <c r="M23" i="2"/>
  <c r="N23" i="2"/>
  <c r="O23" i="2"/>
  <c r="D24" i="2"/>
  <c r="E24" i="2"/>
  <c r="M24" i="2"/>
  <c r="N24" i="2"/>
  <c r="O24" i="2"/>
  <c r="D25" i="2"/>
  <c r="E25" i="2"/>
  <c r="M25" i="2"/>
  <c r="N25" i="2"/>
  <c r="O25" i="2"/>
  <c r="D26" i="2"/>
  <c r="E26" i="2"/>
  <c r="M26" i="2"/>
  <c r="N26" i="2"/>
  <c r="O26" i="2"/>
  <c r="D27" i="2"/>
  <c r="E27" i="2"/>
  <c r="M27" i="2"/>
  <c r="N27" i="2"/>
  <c r="O27" i="2"/>
  <c r="D28" i="2"/>
  <c r="E28" i="2"/>
  <c r="M28" i="2"/>
  <c r="N28" i="2"/>
  <c r="O28" i="2"/>
  <c r="D29" i="2"/>
  <c r="E29" i="2"/>
  <c r="M29" i="2"/>
  <c r="N29" i="2"/>
  <c r="O29" i="2"/>
  <c r="D30" i="2"/>
  <c r="E30" i="2"/>
  <c r="M30" i="2"/>
  <c r="N30" i="2"/>
  <c r="O30" i="2"/>
  <c r="D31" i="2"/>
  <c r="E31" i="2"/>
  <c r="M31" i="2"/>
  <c r="N31" i="2"/>
  <c r="O31" i="2"/>
  <c r="D32" i="2"/>
  <c r="E32" i="2"/>
  <c r="M32" i="2"/>
  <c r="N32" i="2"/>
  <c r="O32" i="2"/>
  <c r="D33" i="2"/>
  <c r="E33" i="2"/>
  <c r="M33" i="2"/>
  <c r="N33" i="2"/>
  <c r="O33" i="2"/>
  <c r="D34" i="2"/>
  <c r="E34" i="2"/>
  <c r="M34" i="2"/>
  <c r="N34" i="2"/>
  <c r="O34" i="2"/>
  <c r="D35" i="2"/>
  <c r="E35" i="2"/>
  <c r="M35" i="2"/>
  <c r="N35" i="2"/>
  <c r="O35" i="2"/>
  <c r="D36" i="2"/>
  <c r="E36" i="2"/>
  <c r="M36" i="2"/>
  <c r="N36" i="2"/>
  <c r="O36" i="2"/>
  <c r="D37" i="2"/>
  <c r="E37" i="2"/>
  <c r="M37" i="2"/>
  <c r="N37" i="2"/>
  <c r="O37" i="2"/>
  <c r="D38" i="2"/>
  <c r="E38" i="2"/>
  <c r="M38" i="2"/>
  <c r="N38" i="2"/>
  <c r="O38" i="2"/>
  <c r="D39" i="2"/>
  <c r="E39" i="2"/>
  <c r="M39" i="2"/>
  <c r="N39" i="2"/>
  <c r="O39" i="2"/>
  <c r="D40" i="2"/>
  <c r="E40" i="2"/>
  <c r="M40" i="2"/>
  <c r="N40" i="2"/>
  <c r="O40" i="2"/>
  <c r="D41" i="2"/>
  <c r="E41" i="2"/>
  <c r="M41" i="2"/>
  <c r="N41" i="2"/>
  <c r="O41" i="2"/>
  <c r="D42" i="2"/>
  <c r="E42" i="2"/>
  <c r="M42" i="2"/>
  <c r="N42" i="2"/>
  <c r="O42" i="2"/>
  <c r="D43" i="2"/>
  <c r="E43" i="2"/>
  <c r="M43" i="2"/>
  <c r="N43" i="2"/>
  <c r="O43" i="2"/>
  <c r="D44" i="2"/>
  <c r="E44" i="2"/>
  <c r="M44" i="2"/>
  <c r="N44" i="2"/>
  <c r="O44" i="2"/>
  <c r="D45" i="2"/>
  <c r="E45" i="2"/>
  <c r="M45" i="2"/>
  <c r="N45" i="2"/>
  <c r="O45" i="2"/>
  <c r="D46" i="2"/>
  <c r="E46" i="2"/>
  <c r="M46" i="2"/>
  <c r="N46" i="2"/>
  <c r="O46" i="2"/>
  <c r="D47" i="2"/>
  <c r="E47" i="2"/>
  <c r="M47" i="2"/>
  <c r="N47" i="2"/>
  <c r="O47" i="2"/>
  <c r="D48" i="2"/>
  <c r="E48" i="2"/>
  <c r="M48" i="2"/>
  <c r="N48" i="2"/>
  <c r="O48" i="2"/>
  <c r="D49" i="2"/>
  <c r="E49" i="2"/>
  <c r="M49" i="2"/>
  <c r="N49" i="2"/>
  <c r="O49" i="2"/>
  <c r="D50" i="2"/>
  <c r="E50" i="2"/>
  <c r="M50" i="2"/>
  <c r="N50" i="2"/>
  <c r="O50" i="2"/>
  <c r="D51" i="2"/>
  <c r="E51" i="2"/>
  <c r="M51" i="2"/>
  <c r="N51" i="2"/>
  <c r="O51" i="2"/>
  <c r="D52" i="2"/>
  <c r="E52" i="2"/>
  <c r="M52" i="2"/>
  <c r="N52" i="2"/>
  <c r="O52" i="2"/>
  <c r="D53" i="2"/>
  <c r="E53" i="2"/>
  <c r="M53" i="2"/>
  <c r="N53" i="2"/>
  <c r="O53" i="2"/>
  <c r="D54" i="2"/>
  <c r="E54" i="2"/>
  <c r="M54" i="2"/>
  <c r="N54" i="2"/>
  <c r="O54" i="2"/>
  <c r="D55" i="2"/>
  <c r="E55" i="2"/>
  <c r="M55" i="2"/>
  <c r="N55" i="2"/>
  <c r="O55" i="2"/>
  <c r="D56" i="2"/>
  <c r="E56" i="2"/>
  <c r="M56" i="2"/>
  <c r="N56" i="2"/>
  <c r="O56" i="2"/>
  <c r="D57" i="2"/>
  <c r="E57" i="2"/>
  <c r="M57" i="2"/>
  <c r="N57" i="2"/>
  <c r="O57" i="2"/>
  <c r="D58" i="2"/>
  <c r="E58" i="2"/>
  <c r="M58" i="2"/>
  <c r="N58" i="2"/>
  <c r="O58" i="2"/>
  <c r="D59" i="2"/>
  <c r="E59" i="2"/>
  <c r="M59" i="2"/>
  <c r="N59" i="2"/>
  <c r="O59" i="2"/>
  <c r="D60" i="2"/>
  <c r="E60" i="2"/>
  <c r="M60" i="2"/>
  <c r="N60" i="2"/>
  <c r="O60" i="2"/>
  <c r="D61" i="2"/>
  <c r="E61" i="2"/>
  <c r="M61" i="2"/>
  <c r="N61" i="2"/>
  <c r="O61" i="2"/>
  <c r="D62" i="2"/>
  <c r="E62" i="2"/>
  <c r="M62" i="2"/>
  <c r="N62" i="2"/>
  <c r="O62" i="2"/>
  <c r="D63" i="2"/>
  <c r="E63" i="2"/>
  <c r="M63" i="2"/>
  <c r="N63" i="2"/>
  <c r="O63" i="2"/>
  <c r="D64" i="2"/>
  <c r="E64" i="2"/>
  <c r="M64" i="2"/>
  <c r="N64" i="2"/>
  <c r="O64" i="2"/>
  <c r="D65" i="2"/>
  <c r="E65" i="2"/>
  <c r="M65" i="2"/>
  <c r="N65" i="2"/>
  <c r="O65" i="2"/>
  <c r="D66" i="2"/>
  <c r="E66" i="2"/>
  <c r="M66" i="2"/>
  <c r="N66" i="2"/>
  <c r="O66" i="2"/>
  <c r="D67" i="2"/>
  <c r="E67" i="2"/>
  <c r="M67" i="2"/>
  <c r="N67" i="2"/>
  <c r="O67" i="2"/>
  <c r="D68" i="2"/>
  <c r="E68" i="2"/>
  <c r="M68" i="2"/>
  <c r="N68" i="2"/>
  <c r="O68" i="2"/>
  <c r="D69" i="2"/>
  <c r="E69" i="2"/>
  <c r="M69" i="2"/>
  <c r="N69" i="2"/>
  <c r="O69" i="2"/>
  <c r="D70" i="2"/>
  <c r="E70" i="2"/>
  <c r="M70" i="2"/>
  <c r="N70" i="2"/>
  <c r="O70" i="2"/>
  <c r="D71" i="2"/>
  <c r="E71" i="2"/>
  <c r="M71" i="2"/>
  <c r="N71" i="2"/>
  <c r="O71" i="2"/>
  <c r="D72" i="2"/>
  <c r="E72" i="2"/>
  <c r="M72" i="2"/>
  <c r="N72" i="2"/>
  <c r="O72" i="2"/>
  <c r="D73" i="2"/>
  <c r="E73" i="2"/>
  <c r="M73" i="2"/>
  <c r="N73" i="2"/>
  <c r="O73" i="2"/>
  <c r="D74" i="2"/>
  <c r="E74" i="2"/>
  <c r="M74" i="2"/>
  <c r="N74" i="2"/>
  <c r="O74" i="2"/>
  <c r="D75" i="2"/>
  <c r="E75" i="2"/>
  <c r="M75" i="2"/>
  <c r="N75" i="2"/>
  <c r="O75" i="2"/>
  <c r="D76" i="2"/>
  <c r="E76" i="2"/>
  <c r="M76" i="2"/>
  <c r="N76" i="2"/>
  <c r="O76" i="2"/>
  <c r="D77" i="2"/>
  <c r="E77" i="2"/>
  <c r="M77" i="2"/>
  <c r="N77" i="2"/>
  <c r="O77" i="2"/>
  <c r="D78" i="2"/>
  <c r="E78" i="2"/>
  <c r="M78" i="2"/>
  <c r="N78" i="2"/>
  <c r="O78" i="2"/>
  <c r="D79" i="2"/>
  <c r="E79" i="2"/>
  <c r="M79" i="2"/>
  <c r="N79" i="2"/>
  <c r="O79" i="2"/>
  <c r="D80" i="2"/>
  <c r="E80" i="2"/>
  <c r="M80" i="2"/>
  <c r="N80" i="2"/>
  <c r="O80" i="2"/>
  <c r="D81" i="2"/>
  <c r="E81" i="2"/>
  <c r="M81" i="2"/>
  <c r="N81" i="2"/>
  <c r="O81" i="2"/>
  <c r="D82" i="2"/>
  <c r="E82" i="2"/>
  <c r="M82" i="2"/>
  <c r="N82" i="2"/>
  <c r="O82" i="2"/>
  <c r="D83" i="2"/>
  <c r="E83" i="2"/>
  <c r="M83" i="2"/>
  <c r="N83" i="2"/>
  <c r="O83" i="2"/>
  <c r="D84" i="2"/>
  <c r="E84" i="2"/>
  <c r="M84" i="2"/>
  <c r="N84" i="2"/>
  <c r="O84" i="2"/>
  <c r="D85" i="2"/>
  <c r="E85" i="2"/>
  <c r="M85" i="2"/>
  <c r="N85" i="2"/>
  <c r="O85" i="2"/>
  <c r="D86" i="2"/>
  <c r="E86" i="2"/>
  <c r="M86" i="2"/>
  <c r="N86" i="2"/>
  <c r="O86" i="2"/>
  <c r="D87" i="2"/>
  <c r="E87" i="2"/>
  <c r="M87" i="2"/>
  <c r="N87" i="2"/>
  <c r="O87" i="2"/>
  <c r="D88" i="2"/>
  <c r="E88" i="2"/>
  <c r="M88" i="2"/>
  <c r="N88" i="2"/>
  <c r="O88" i="2"/>
  <c r="D89" i="2"/>
  <c r="E89" i="2"/>
  <c r="M89" i="2"/>
  <c r="N89" i="2"/>
  <c r="O89" i="2"/>
  <c r="D90" i="2"/>
  <c r="E90" i="2"/>
  <c r="M90" i="2"/>
  <c r="N90" i="2"/>
  <c r="O90" i="2"/>
  <c r="D91" i="2"/>
  <c r="E91" i="2"/>
  <c r="M91" i="2"/>
  <c r="N91" i="2"/>
  <c r="O91" i="2"/>
  <c r="D92" i="2"/>
  <c r="E92" i="2"/>
  <c r="M92" i="2"/>
  <c r="N92" i="2"/>
  <c r="O92" i="2"/>
  <c r="D93" i="2"/>
  <c r="E93" i="2"/>
  <c r="M93" i="2"/>
  <c r="N93" i="2"/>
  <c r="O93" i="2"/>
  <c r="D94" i="2"/>
  <c r="E94" i="2"/>
  <c r="M94" i="2"/>
  <c r="N94" i="2"/>
  <c r="O94" i="2"/>
  <c r="D95" i="2"/>
  <c r="E95" i="2"/>
  <c r="M95" i="2"/>
  <c r="N95" i="2"/>
  <c r="O95" i="2"/>
  <c r="D96" i="2"/>
  <c r="E96" i="2"/>
  <c r="M96" i="2"/>
  <c r="N96" i="2"/>
  <c r="O96" i="2"/>
  <c r="D97" i="2"/>
  <c r="E97" i="2"/>
  <c r="M97" i="2"/>
  <c r="N97" i="2"/>
  <c r="O97" i="2"/>
  <c r="D98" i="2"/>
  <c r="E98" i="2"/>
  <c r="M98" i="2"/>
  <c r="N98" i="2"/>
  <c r="O98" i="2"/>
  <c r="D99" i="2"/>
  <c r="E99" i="2"/>
  <c r="M99" i="2"/>
  <c r="N99" i="2"/>
  <c r="O99" i="2"/>
  <c r="D100" i="2"/>
  <c r="E100" i="2"/>
  <c r="M100" i="2"/>
  <c r="N100" i="2"/>
  <c r="O100" i="2"/>
  <c r="D101" i="2"/>
  <c r="E101" i="2"/>
  <c r="M101" i="2"/>
  <c r="N101" i="2"/>
  <c r="O101" i="2"/>
  <c r="D102" i="2"/>
  <c r="E102" i="2"/>
  <c r="M102" i="2"/>
  <c r="N102" i="2"/>
  <c r="O102" i="2"/>
  <c r="D103" i="2"/>
  <c r="E103" i="2"/>
  <c r="M103" i="2"/>
  <c r="N103" i="2"/>
  <c r="O103" i="2"/>
  <c r="D104" i="2"/>
  <c r="E104" i="2"/>
  <c r="M104" i="2"/>
  <c r="N104" i="2"/>
  <c r="O104" i="2"/>
  <c r="D105" i="2"/>
  <c r="E105" i="2"/>
  <c r="M105" i="2"/>
  <c r="N105" i="2"/>
  <c r="O105" i="2"/>
  <c r="D106" i="2"/>
  <c r="E106" i="2"/>
  <c r="M106" i="2"/>
  <c r="N106" i="2"/>
  <c r="O106" i="2"/>
  <c r="D107" i="2"/>
  <c r="E107" i="2"/>
  <c r="M107" i="2"/>
  <c r="N107" i="2"/>
  <c r="O107" i="2"/>
  <c r="D108" i="2"/>
  <c r="E108" i="2"/>
  <c r="M108" i="2"/>
  <c r="N108" i="2"/>
  <c r="O108" i="2"/>
  <c r="D109" i="2"/>
  <c r="E109" i="2"/>
  <c r="M109" i="2"/>
  <c r="N109" i="2"/>
  <c r="O109" i="2"/>
  <c r="D110" i="2"/>
  <c r="E110" i="2"/>
  <c r="M110" i="2"/>
  <c r="N110" i="2"/>
  <c r="O110" i="2"/>
  <c r="D111" i="2"/>
  <c r="E111" i="2"/>
  <c r="M111" i="2"/>
  <c r="N111" i="2"/>
  <c r="O111" i="2"/>
  <c r="D112" i="2"/>
  <c r="E112" i="2"/>
  <c r="M112" i="2"/>
  <c r="N112" i="2"/>
  <c r="O112" i="2"/>
  <c r="D113" i="2"/>
  <c r="E113" i="2"/>
  <c r="M113" i="2"/>
  <c r="N113" i="2"/>
  <c r="O113" i="2"/>
  <c r="D114" i="2"/>
  <c r="E114" i="2"/>
  <c r="M114" i="2"/>
  <c r="N114" i="2"/>
  <c r="O114" i="2"/>
  <c r="D115" i="2"/>
  <c r="E115" i="2"/>
  <c r="M115" i="2"/>
  <c r="N115" i="2"/>
  <c r="O115" i="2"/>
  <c r="D116" i="2"/>
  <c r="E116" i="2"/>
  <c r="M116" i="2"/>
  <c r="N116" i="2"/>
  <c r="O116" i="2"/>
  <c r="D117" i="2"/>
  <c r="E117" i="2"/>
  <c r="M117" i="2"/>
  <c r="N117" i="2"/>
  <c r="O117" i="2"/>
  <c r="D118" i="2"/>
  <c r="E118" i="2"/>
  <c r="M118" i="2"/>
  <c r="N118" i="2"/>
  <c r="O118" i="2"/>
  <c r="D119" i="2"/>
  <c r="E119" i="2"/>
  <c r="M119" i="2"/>
  <c r="N119" i="2"/>
  <c r="O119" i="2"/>
  <c r="D120" i="2"/>
  <c r="E120" i="2"/>
  <c r="M120" i="2"/>
  <c r="N120" i="2"/>
  <c r="O120" i="2"/>
  <c r="D121" i="2"/>
  <c r="E121" i="2"/>
  <c r="M121" i="2"/>
  <c r="N121" i="2"/>
  <c r="O121" i="2"/>
  <c r="D122" i="2"/>
  <c r="E122" i="2"/>
  <c r="M122" i="2"/>
  <c r="N122" i="2"/>
  <c r="O122" i="2"/>
  <c r="D123" i="2"/>
  <c r="E123" i="2"/>
  <c r="M123" i="2"/>
  <c r="N123" i="2"/>
  <c r="O123" i="2"/>
  <c r="D124" i="2"/>
  <c r="E124" i="2"/>
  <c r="M124" i="2"/>
  <c r="N124" i="2"/>
  <c r="O124" i="2"/>
  <c r="D125" i="2"/>
  <c r="E125" i="2"/>
  <c r="M125" i="2"/>
  <c r="N125" i="2"/>
  <c r="O125" i="2"/>
  <c r="D126" i="2"/>
  <c r="E126" i="2"/>
  <c r="M126" i="2"/>
  <c r="N126" i="2"/>
  <c r="O126" i="2"/>
  <c r="D127" i="2"/>
  <c r="E127" i="2"/>
  <c r="M127" i="2"/>
  <c r="N127" i="2"/>
  <c r="O127" i="2"/>
  <c r="D128" i="2"/>
  <c r="E128" i="2"/>
  <c r="M128" i="2"/>
  <c r="N128" i="2"/>
  <c r="O128" i="2"/>
  <c r="D129" i="2"/>
  <c r="E129" i="2"/>
  <c r="M129" i="2"/>
  <c r="N129" i="2"/>
  <c r="O129" i="2"/>
  <c r="D130" i="2"/>
  <c r="E130" i="2"/>
  <c r="M130" i="2"/>
  <c r="N130" i="2"/>
  <c r="O130" i="2"/>
  <c r="D131" i="2"/>
  <c r="E131" i="2"/>
  <c r="M131" i="2"/>
  <c r="N131" i="2"/>
  <c r="O131" i="2"/>
  <c r="D132" i="2"/>
  <c r="E132" i="2"/>
  <c r="M132" i="2"/>
  <c r="N132" i="2"/>
  <c r="O132" i="2"/>
  <c r="D133" i="2"/>
  <c r="E133" i="2"/>
  <c r="M133" i="2"/>
  <c r="N133" i="2"/>
  <c r="O133" i="2"/>
  <c r="D134" i="2"/>
  <c r="E134" i="2"/>
  <c r="M134" i="2"/>
  <c r="N134" i="2"/>
  <c r="O134" i="2"/>
  <c r="D135" i="2"/>
  <c r="E135" i="2"/>
  <c r="M135" i="2"/>
  <c r="N135" i="2"/>
  <c r="O135" i="2"/>
  <c r="D136" i="2"/>
  <c r="E136" i="2"/>
  <c r="M136" i="2"/>
  <c r="N136" i="2"/>
  <c r="O136" i="2"/>
  <c r="D137" i="2"/>
  <c r="E137" i="2"/>
  <c r="M137" i="2"/>
  <c r="N137" i="2"/>
  <c r="O137" i="2"/>
  <c r="D138" i="2"/>
  <c r="E138" i="2"/>
  <c r="M138" i="2"/>
  <c r="N138" i="2"/>
  <c r="O138" i="2"/>
  <c r="D139" i="2"/>
  <c r="E139" i="2"/>
  <c r="M139" i="2"/>
  <c r="N139" i="2"/>
  <c r="O139" i="2"/>
  <c r="D140" i="2"/>
  <c r="E140" i="2"/>
  <c r="M140" i="2"/>
  <c r="N140" i="2"/>
  <c r="O140" i="2"/>
  <c r="D141" i="2"/>
  <c r="E141" i="2"/>
  <c r="M141" i="2"/>
  <c r="N141" i="2"/>
  <c r="O141" i="2"/>
  <c r="D142" i="2"/>
  <c r="E142" i="2"/>
  <c r="M142" i="2"/>
  <c r="N142" i="2"/>
  <c r="O142" i="2"/>
  <c r="D143" i="2"/>
  <c r="E143" i="2"/>
  <c r="M143" i="2"/>
  <c r="N143" i="2"/>
  <c r="O143" i="2"/>
  <c r="D144" i="2"/>
  <c r="E144" i="2"/>
  <c r="M144" i="2"/>
  <c r="N144" i="2"/>
  <c r="O144" i="2"/>
  <c r="D145" i="2"/>
  <c r="E145" i="2"/>
  <c r="M145" i="2"/>
  <c r="N145" i="2"/>
  <c r="O145" i="2"/>
  <c r="D146" i="2"/>
  <c r="E146" i="2"/>
  <c r="M146" i="2"/>
  <c r="N146" i="2"/>
  <c r="O146" i="2"/>
  <c r="D147" i="2"/>
  <c r="E147" i="2"/>
  <c r="M147" i="2"/>
  <c r="N147" i="2"/>
  <c r="O147" i="2"/>
  <c r="D148" i="2"/>
  <c r="E148" i="2"/>
  <c r="M148" i="2"/>
  <c r="N148" i="2"/>
  <c r="O148" i="2"/>
  <c r="D149" i="2"/>
  <c r="E149" i="2"/>
  <c r="M149" i="2"/>
  <c r="N149" i="2"/>
  <c r="O149" i="2"/>
  <c r="D150" i="2"/>
  <c r="E150" i="2"/>
  <c r="M150" i="2"/>
  <c r="N150" i="2"/>
  <c r="O150" i="2"/>
  <c r="D151" i="2"/>
  <c r="E151" i="2"/>
  <c r="M151" i="2"/>
  <c r="N151" i="2"/>
  <c r="O151" i="2"/>
  <c r="D152" i="2"/>
  <c r="E152" i="2"/>
  <c r="M152" i="2"/>
  <c r="N152" i="2"/>
  <c r="O152" i="2"/>
  <c r="D153" i="2"/>
  <c r="E153" i="2"/>
  <c r="M153" i="2"/>
  <c r="N153" i="2"/>
  <c r="O153" i="2"/>
  <c r="D154" i="2"/>
  <c r="E154" i="2"/>
  <c r="M154" i="2"/>
  <c r="N154" i="2"/>
  <c r="O154" i="2"/>
  <c r="D155" i="2"/>
  <c r="E155" i="2"/>
  <c r="M155" i="2"/>
  <c r="N155" i="2"/>
  <c r="O155" i="2"/>
  <c r="D156" i="2"/>
  <c r="E156" i="2"/>
  <c r="M156" i="2"/>
  <c r="N156" i="2"/>
  <c r="O156" i="2"/>
  <c r="D157" i="2"/>
  <c r="E157" i="2"/>
  <c r="M157" i="2"/>
  <c r="N157" i="2"/>
  <c r="O157" i="2"/>
  <c r="D158" i="2"/>
  <c r="E158" i="2"/>
  <c r="M158" i="2"/>
  <c r="N158" i="2"/>
  <c r="O158" i="2"/>
  <c r="D159" i="2"/>
  <c r="E159" i="2"/>
  <c r="M159" i="2"/>
  <c r="N159" i="2"/>
  <c r="O159" i="2"/>
  <c r="D160" i="2"/>
  <c r="E160" i="2"/>
  <c r="M160" i="2"/>
  <c r="N160" i="2"/>
  <c r="O160" i="2"/>
  <c r="D161" i="2"/>
  <c r="E161" i="2"/>
  <c r="M161" i="2"/>
  <c r="N161" i="2"/>
  <c r="O161" i="2"/>
  <c r="D162" i="2"/>
  <c r="E162" i="2"/>
  <c r="M162" i="2"/>
  <c r="N162" i="2"/>
  <c r="O162" i="2"/>
  <c r="D163" i="2"/>
  <c r="E163" i="2"/>
  <c r="M163" i="2"/>
  <c r="N163" i="2"/>
  <c r="O163" i="2"/>
  <c r="D164" i="2"/>
  <c r="E164" i="2"/>
  <c r="M164" i="2"/>
  <c r="N164" i="2"/>
  <c r="O164" i="2"/>
  <c r="D165" i="2"/>
  <c r="E165" i="2"/>
  <c r="M165" i="2"/>
  <c r="N165" i="2"/>
  <c r="O165" i="2"/>
  <c r="D166" i="2"/>
  <c r="E166" i="2"/>
  <c r="M166" i="2"/>
  <c r="N166" i="2"/>
  <c r="O166" i="2"/>
  <c r="D167" i="2"/>
  <c r="E167" i="2"/>
  <c r="M167" i="2"/>
  <c r="N167" i="2"/>
  <c r="O167" i="2"/>
  <c r="D168" i="2"/>
  <c r="E168" i="2"/>
  <c r="M168" i="2"/>
  <c r="N168" i="2"/>
  <c r="O168" i="2"/>
  <c r="D169" i="2"/>
  <c r="E169" i="2"/>
  <c r="M169" i="2"/>
  <c r="N169" i="2"/>
  <c r="O169" i="2"/>
  <c r="D170" i="2"/>
  <c r="E170" i="2"/>
  <c r="M170" i="2"/>
  <c r="N170" i="2"/>
  <c r="O170" i="2"/>
  <c r="D171" i="2"/>
  <c r="E171" i="2"/>
  <c r="M171" i="2"/>
  <c r="N171" i="2"/>
  <c r="O171" i="2"/>
  <c r="D172" i="2"/>
  <c r="E172" i="2"/>
  <c r="M172" i="2"/>
  <c r="N172" i="2"/>
  <c r="O172" i="2"/>
  <c r="D173" i="2"/>
  <c r="E173" i="2"/>
  <c r="M173" i="2"/>
  <c r="N173" i="2"/>
  <c r="O173" i="2"/>
  <c r="D174" i="2"/>
  <c r="E174" i="2"/>
  <c r="M174" i="2"/>
  <c r="N174" i="2"/>
  <c r="O174" i="2"/>
  <c r="D175" i="2"/>
  <c r="E175" i="2"/>
  <c r="M175" i="2"/>
  <c r="N175" i="2"/>
  <c r="O175" i="2"/>
  <c r="D176" i="2"/>
  <c r="E176" i="2"/>
  <c r="M176" i="2"/>
  <c r="N176" i="2"/>
  <c r="O176" i="2"/>
  <c r="D177" i="2"/>
  <c r="E177" i="2"/>
  <c r="M177" i="2"/>
  <c r="N177" i="2"/>
  <c r="O177" i="2"/>
  <c r="D178" i="2"/>
  <c r="E178" i="2"/>
  <c r="M178" i="2"/>
  <c r="N178" i="2"/>
  <c r="O178" i="2"/>
  <c r="D179" i="2"/>
  <c r="E179" i="2"/>
  <c r="M179" i="2"/>
  <c r="N179" i="2"/>
  <c r="O179" i="2"/>
  <c r="D180" i="2"/>
  <c r="E180" i="2"/>
  <c r="M180" i="2"/>
  <c r="N180" i="2"/>
  <c r="O180" i="2"/>
  <c r="D181" i="2"/>
  <c r="E181" i="2"/>
  <c r="M181" i="2"/>
  <c r="N181" i="2"/>
  <c r="O181" i="2"/>
  <c r="D182" i="2"/>
  <c r="E182" i="2"/>
  <c r="M182" i="2"/>
  <c r="N182" i="2"/>
  <c r="O182" i="2"/>
  <c r="D183" i="2"/>
  <c r="E183" i="2"/>
  <c r="M183" i="2"/>
  <c r="N183" i="2"/>
  <c r="O183" i="2"/>
  <c r="D184" i="2"/>
  <c r="E184" i="2"/>
  <c r="M184" i="2"/>
  <c r="N184" i="2"/>
  <c r="O184" i="2"/>
  <c r="D185" i="2"/>
  <c r="E185" i="2"/>
  <c r="M185" i="2"/>
  <c r="N185" i="2"/>
  <c r="O185" i="2"/>
  <c r="D186" i="2"/>
  <c r="E186" i="2"/>
  <c r="M186" i="2"/>
  <c r="N186" i="2"/>
  <c r="O186" i="2"/>
  <c r="D187" i="2"/>
  <c r="E187" i="2"/>
  <c r="M187" i="2"/>
  <c r="N187" i="2"/>
  <c r="O187" i="2"/>
  <c r="D188" i="2"/>
  <c r="E188" i="2"/>
  <c r="M188" i="2"/>
  <c r="N188" i="2"/>
  <c r="O188" i="2"/>
  <c r="D189" i="2"/>
  <c r="E189" i="2"/>
  <c r="M189" i="2"/>
  <c r="N189" i="2"/>
  <c r="O189" i="2"/>
  <c r="D190" i="2"/>
  <c r="E190" i="2"/>
  <c r="M190" i="2"/>
  <c r="N190" i="2"/>
  <c r="O190" i="2"/>
  <c r="D191" i="2"/>
  <c r="E191" i="2"/>
  <c r="M191" i="2"/>
  <c r="N191" i="2"/>
  <c r="O191" i="2"/>
  <c r="D192" i="2"/>
  <c r="E192" i="2"/>
  <c r="M192" i="2"/>
  <c r="N192" i="2"/>
  <c r="O192" i="2"/>
  <c r="D193" i="2"/>
  <c r="E193" i="2"/>
  <c r="M193" i="2"/>
  <c r="N193" i="2"/>
  <c r="O193" i="2"/>
  <c r="D194" i="2"/>
  <c r="E194" i="2"/>
  <c r="M194" i="2"/>
  <c r="N194" i="2"/>
  <c r="O194" i="2"/>
  <c r="D195" i="2"/>
  <c r="E195" i="2"/>
  <c r="M195" i="2"/>
  <c r="N195" i="2"/>
  <c r="O195" i="2"/>
  <c r="D196" i="2"/>
  <c r="E196" i="2"/>
  <c r="M196" i="2"/>
  <c r="N196" i="2"/>
  <c r="O196" i="2"/>
  <c r="D197" i="2"/>
  <c r="E197" i="2"/>
  <c r="M197" i="2"/>
  <c r="N197" i="2"/>
  <c r="O197" i="2"/>
  <c r="D198" i="2"/>
  <c r="E198" i="2"/>
  <c r="M198" i="2"/>
  <c r="N198" i="2"/>
  <c r="O198" i="2"/>
  <c r="D199" i="2"/>
  <c r="E199" i="2"/>
  <c r="M199" i="2"/>
  <c r="N199" i="2"/>
  <c r="O199" i="2"/>
  <c r="D200" i="2"/>
  <c r="E200" i="2"/>
  <c r="M200" i="2"/>
  <c r="N200" i="2"/>
  <c r="O200" i="2"/>
  <c r="D201" i="2"/>
  <c r="E201" i="2"/>
  <c r="M201" i="2"/>
  <c r="N201" i="2"/>
  <c r="O201" i="2"/>
  <c r="D202" i="2"/>
  <c r="E202" i="2"/>
  <c r="M202" i="2"/>
  <c r="N202" i="2"/>
  <c r="O202" i="2"/>
  <c r="D203" i="2"/>
  <c r="E203" i="2"/>
  <c r="M203" i="2"/>
  <c r="N203" i="2"/>
  <c r="O203" i="2"/>
  <c r="D204" i="2"/>
  <c r="E204" i="2"/>
  <c r="M204" i="2"/>
  <c r="N204" i="2"/>
  <c r="O204" i="2"/>
  <c r="D205" i="2"/>
  <c r="E205" i="2"/>
  <c r="M205" i="2"/>
  <c r="N205" i="2"/>
  <c r="O205" i="2"/>
  <c r="D206" i="2"/>
  <c r="E206" i="2"/>
  <c r="M206" i="2"/>
  <c r="N206" i="2"/>
  <c r="O206" i="2"/>
  <c r="D207" i="2"/>
  <c r="E207" i="2"/>
  <c r="M207" i="2"/>
  <c r="N207" i="2"/>
  <c r="O207" i="2"/>
  <c r="D208" i="2"/>
  <c r="E208" i="2"/>
  <c r="M208" i="2"/>
  <c r="N208" i="2"/>
  <c r="O208" i="2"/>
  <c r="D209" i="2"/>
  <c r="E209" i="2"/>
  <c r="M209" i="2"/>
  <c r="N209" i="2"/>
  <c r="O209" i="2"/>
  <c r="D210" i="2"/>
  <c r="E210" i="2"/>
  <c r="M210" i="2"/>
  <c r="N210" i="2"/>
  <c r="O210" i="2"/>
  <c r="D211" i="2"/>
  <c r="E211" i="2"/>
  <c r="M211" i="2"/>
  <c r="N211" i="2"/>
  <c r="O211" i="2"/>
  <c r="D212" i="2"/>
  <c r="E212" i="2"/>
  <c r="M212" i="2"/>
  <c r="N212" i="2"/>
  <c r="O212" i="2"/>
  <c r="D213" i="2"/>
  <c r="E213" i="2"/>
  <c r="M213" i="2"/>
  <c r="N213" i="2"/>
  <c r="O213" i="2"/>
  <c r="D214" i="2"/>
  <c r="E214" i="2"/>
  <c r="M214" i="2"/>
  <c r="N214" i="2"/>
  <c r="O214" i="2"/>
  <c r="D215" i="2"/>
  <c r="E215" i="2"/>
  <c r="M215" i="2"/>
  <c r="N215" i="2"/>
  <c r="O215" i="2"/>
  <c r="D216" i="2"/>
  <c r="E216" i="2"/>
  <c r="M216" i="2"/>
  <c r="N216" i="2"/>
  <c r="O216" i="2"/>
  <c r="D217" i="2"/>
  <c r="E217" i="2"/>
  <c r="M217" i="2"/>
  <c r="N217" i="2"/>
  <c r="O217" i="2"/>
  <c r="D218" i="2"/>
  <c r="E218" i="2"/>
  <c r="M218" i="2"/>
  <c r="N218" i="2"/>
  <c r="O218" i="2"/>
  <c r="D219" i="2"/>
  <c r="E219" i="2"/>
  <c r="M219" i="2"/>
  <c r="N219" i="2"/>
  <c r="O219" i="2"/>
  <c r="D220" i="2"/>
  <c r="E220" i="2"/>
  <c r="M220" i="2"/>
  <c r="N220" i="2"/>
  <c r="O220" i="2"/>
  <c r="D221" i="2"/>
  <c r="E221" i="2"/>
  <c r="M221" i="2"/>
  <c r="N221" i="2"/>
  <c r="O221" i="2"/>
  <c r="D222" i="2"/>
  <c r="E222" i="2"/>
  <c r="M222" i="2"/>
  <c r="N222" i="2"/>
  <c r="O222" i="2"/>
  <c r="D223" i="2"/>
  <c r="E223" i="2"/>
  <c r="M223" i="2"/>
  <c r="N223" i="2"/>
  <c r="O223" i="2"/>
  <c r="D224" i="2"/>
  <c r="E224" i="2"/>
  <c r="M224" i="2"/>
  <c r="N224" i="2"/>
  <c r="O224" i="2"/>
  <c r="D225" i="2"/>
  <c r="E225" i="2"/>
  <c r="M225" i="2"/>
  <c r="N225" i="2"/>
  <c r="O225" i="2"/>
  <c r="D226" i="2"/>
  <c r="E226" i="2"/>
  <c r="M226" i="2"/>
  <c r="N226" i="2"/>
  <c r="O226" i="2"/>
  <c r="D227" i="2"/>
  <c r="E227" i="2"/>
  <c r="M227" i="2"/>
  <c r="N227" i="2"/>
  <c r="O227" i="2"/>
  <c r="D228" i="2"/>
  <c r="E228" i="2"/>
  <c r="M228" i="2"/>
  <c r="N228" i="2"/>
  <c r="O228" i="2"/>
  <c r="D229" i="2"/>
  <c r="E229" i="2"/>
  <c r="M229" i="2"/>
  <c r="N229" i="2"/>
  <c r="O229" i="2"/>
  <c r="D230" i="2"/>
  <c r="E230" i="2"/>
  <c r="M230" i="2"/>
  <c r="N230" i="2"/>
  <c r="O230" i="2"/>
  <c r="D231" i="2"/>
  <c r="E231" i="2"/>
  <c r="M231" i="2"/>
  <c r="N231" i="2"/>
  <c r="O231" i="2"/>
  <c r="D232" i="2"/>
  <c r="E232" i="2"/>
  <c r="M232" i="2"/>
  <c r="N232" i="2"/>
  <c r="O232" i="2"/>
  <c r="D233" i="2"/>
  <c r="E233" i="2"/>
  <c r="M233" i="2"/>
  <c r="N233" i="2"/>
  <c r="O233" i="2"/>
  <c r="D234" i="2"/>
  <c r="E234" i="2"/>
  <c r="M234" i="2"/>
  <c r="N234" i="2"/>
  <c r="O234" i="2"/>
  <c r="D235" i="2"/>
  <c r="E235" i="2"/>
  <c r="M235" i="2"/>
  <c r="N235" i="2"/>
  <c r="O235" i="2"/>
  <c r="D236" i="2"/>
  <c r="E236" i="2"/>
  <c r="M236" i="2"/>
  <c r="N236" i="2"/>
  <c r="O236" i="2"/>
  <c r="D237" i="2"/>
  <c r="E237" i="2"/>
  <c r="M237" i="2"/>
  <c r="N237" i="2"/>
  <c r="O237" i="2"/>
  <c r="D238" i="2"/>
  <c r="E238" i="2"/>
  <c r="M238" i="2"/>
  <c r="N238" i="2"/>
  <c r="O238" i="2"/>
  <c r="D239" i="2"/>
  <c r="E239" i="2"/>
  <c r="M239" i="2"/>
  <c r="N239" i="2"/>
  <c r="O239" i="2"/>
  <c r="D240" i="2"/>
  <c r="E240" i="2"/>
  <c r="M240" i="2"/>
  <c r="N240" i="2"/>
  <c r="O240" i="2"/>
  <c r="D241" i="2"/>
  <c r="E241" i="2"/>
  <c r="M241" i="2"/>
  <c r="N241" i="2"/>
  <c r="O241" i="2"/>
  <c r="D242" i="2"/>
  <c r="E242" i="2"/>
  <c r="M242" i="2"/>
  <c r="N242" i="2"/>
  <c r="O242" i="2"/>
  <c r="D243" i="2"/>
  <c r="E243" i="2"/>
  <c r="M243" i="2"/>
  <c r="N243" i="2"/>
  <c r="O243" i="2"/>
  <c r="D244" i="2"/>
  <c r="E244" i="2"/>
  <c r="M244" i="2"/>
  <c r="N244" i="2"/>
  <c r="O244" i="2"/>
  <c r="D245" i="2"/>
  <c r="E245" i="2"/>
  <c r="M245" i="2"/>
  <c r="N245" i="2"/>
  <c r="O245" i="2"/>
  <c r="D246" i="2"/>
  <c r="E246" i="2"/>
  <c r="M246" i="2"/>
  <c r="N246" i="2"/>
  <c r="O246" i="2"/>
  <c r="D247" i="2"/>
  <c r="E247" i="2"/>
  <c r="M247" i="2"/>
  <c r="N247" i="2"/>
  <c r="O247" i="2"/>
  <c r="D248" i="2"/>
  <c r="E248" i="2"/>
  <c r="M248" i="2"/>
  <c r="N248" i="2"/>
  <c r="O248" i="2"/>
  <c r="D249" i="2"/>
  <c r="E249" i="2"/>
  <c r="M249" i="2"/>
  <c r="N249" i="2"/>
  <c r="O249" i="2"/>
  <c r="D250" i="2"/>
  <c r="E250" i="2"/>
  <c r="M250" i="2"/>
  <c r="N250" i="2"/>
  <c r="O250" i="2"/>
  <c r="D251" i="2"/>
  <c r="E251" i="2"/>
  <c r="M251" i="2"/>
  <c r="N251" i="2"/>
  <c r="O251" i="2"/>
  <c r="D252" i="2"/>
  <c r="E252" i="2"/>
  <c r="M252" i="2"/>
  <c r="N252" i="2"/>
  <c r="O252" i="2"/>
  <c r="D253" i="2"/>
  <c r="E253" i="2"/>
  <c r="M253" i="2"/>
  <c r="N253" i="2"/>
  <c r="O253" i="2"/>
  <c r="D254" i="2"/>
  <c r="E254" i="2"/>
  <c r="M254" i="2"/>
  <c r="N254" i="2"/>
  <c r="O254" i="2"/>
  <c r="D255" i="2"/>
  <c r="E255" i="2"/>
  <c r="M255" i="2"/>
  <c r="N255" i="2"/>
  <c r="O255" i="2"/>
  <c r="D256" i="2"/>
  <c r="E256" i="2"/>
  <c r="M256" i="2"/>
  <c r="N256" i="2"/>
  <c r="O256" i="2"/>
  <c r="D257" i="2"/>
  <c r="E257" i="2"/>
  <c r="M257" i="2"/>
  <c r="N257" i="2"/>
  <c r="O257" i="2"/>
  <c r="D258" i="2"/>
  <c r="E258" i="2"/>
  <c r="M258" i="2"/>
  <c r="N258" i="2"/>
  <c r="O258" i="2"/>
  <c r="D259" i="2"/>
  <c r="E259" i="2"/>
  <c r="M259" i="2"/>
  <c r="N259" i="2"/>
  <c r="O259" i="2"/>
  <c r="D260" i="2"/>
  <c r="E260" i="2"/>
  <c r="M260" i="2"/>
  <c r="N260" i="2"/>
  <c r="O260" i="2"/>
  <c r="D261" i="2"/>
  <c r="E261" i="2"/>
  <c r="M261" i="2"/>
  <c r="N261" i="2"/>
  <c r="O261" i="2"/>
  <c r="D262" i="2"/>
  <c r="E262" i="2"/>
  <c r="M262" i="2"/>
  <c r="N262" i="2"/>
  <c r="O262" i="2"/>
  <c r="D263" i="2"/>
  <c r="E263" i="2"/>
  <c r="M263" i="2"/>
  <c r="N263" i="2"/>
  <c r="O263" i="2"/>
  <c r="D264" i="2"/>
  <c r="E264" i="2"/>
  <c r="M264" i="2"/>
  <c r="N264" i="2"/>
  <c r="O264" i="2"/>
  <c r="D265" i="2"/>
  <c r="E265" i="2"/>
  <c r="M265" i="2"/>
  <c r="N265" i="2"/>
  <c r="O265" i="2"/>
  <c r="D266" i="2"/>
  <c r="E266" i="2"/>
  <c r="M266" i="2"/>
  <c r="N266" i="2"/>
  <c r="O266" i="2"/>
  <c r="D267" i="2"/>
  <c r="E267" i="2"/>
  <c r="M267" i="2"/>
  <c r="N267" i="2"/>
  <c r="O267" i="2"/>
  <c r="D268" i="2"/>
  <c r="E268" i="2"/>
  <c r="M268" i="2"/>
  <c r="N268" i="2"/>
  <c r="O268" i="2"/>
  <c r="D269" i="2"/>
  <c r="E269" i="2"/>
  <c r="M269" i="2"/>
  <c r="N269" i="2"/>
  <c r="O269" i="2"/>
  <c r="D270" i="2"/>
  <c r="E270" i="2"/>
  <c r="M270" i="2"/>
  <c r="N270" i="2"/>
  <c r="O270" i="2"/>
  <c r="D271" i="2"/>
  <c r="E271" i="2"/>
  <c r="M271" i="2"/>
  <c r="N271" i="2"/>
  <c r="O271" i="2"/>
  <c r="D272" i="2"/>
  <c r="E272" i="2"/>
  <c r="M272" i="2"/>
  <c r="N272" i="2"/>
  <c r="O272" i="2"/>
  <c r="D273" i="2"/>
  <c r="E273" i="2"/>
  <c r="M273" i="2"/>
  <c r="N273" i="2"/>
  <c r="O273" i="2"/>
  <c r="D274" i="2"/>
  <c r="E274" i="2"/>
  <c r="M274" i="2"/>
  <c r="N274" i="2"/>
  <c r="O274" i="2"/>
  <c r="D275" i="2"/>
  <c r="E275" i="2"/>
  <c r="M275" i="2"/>
  <c r="N275" i="2"/>
  <c r="O275" i="2"/>
  <c r="D276" i="2"/>
  <c r="E276" i="2"/>
  <c r="M276" i="2"/>
  <c r="N276" i="2"/>
  <c r="O276" i="2"/>
  <c r="D277" i="2"/>
  <c r="E277" i="2"/>
  <c r="M277" i="2"/>
  <c r="N277" i="2"/>
  <c r="O277" i="2"/>
  <c r="D278" i="2"/>
  <c r="E278" i="2"/>
  <c r="M278" i="2"/>
  <c r="N278" i="2"/>
  <c r="O278" i="2"/>
  <c r="D279" i="2"/>
  <c r="E279" i="2"/>
  <c r="M279" i="2"/>
  <c r="N279" i="2"/>
  <c r="O279" i="2"/>
  <c r="D280" i="2"/>
  <c r="E280" i="2"/>
  <c r="M280" i="2"/>
  <c r="N280" i="2"/>
  <c r="O280" i="2"/>
  <c r="D281" i="2"/>
  <c r="E281" i="2"/>
  <c r="M281" i="2"/>
  <c r="N281" i="2"/>
  <c r="O281" i="2"/>
  <c r="D282" i="2"/>
  <c r="E282" i="2"/>
  <c r="M282" i="2"/>
  <c r="N282" i="2"/>
  <c r="O282" i="2"/>
  <c r="D283" i="2"/>
  <c r="E283" i="2"/>
  <c r="M283" i="2"/>
  <c r="N283" i="2"/>
  <c r="O283" i="2"/>
  <c r="D284" i="2"/>
  <c r="E284" i="2"/>
  <c r="M284" i="2"/>
  <c r="N284" i="2"/>
  <c r="O284" i="2"/>
  <c r="D285" i="2"/>
  <c r="E285" i="2"/>
  <c r="M285" i="2"/>
  <c r="N285" i="2"/>
  <c r="O285" i="2"/>
  <c r="D286" i="2"/>
  <c r="E286" i="2"/>
  <c r="M286" i="2"/>
  <c r="N286" i="2"/>
  <c r="O286" i="2"/>
  <c r="D287" i="2"/>
  <c r="E287" i="2"/>
  <c r="M287" i="2"/>
  <c r="N287" i="2"/>
  <c r="O287" i="2"/>
  <c r="D288" i="2"/>
  <c r="E288" i="2"/>
  <c r="M288" i="2"/>
  <c r="N288" i="2"/>
  <c r="O288" i="2"/>
  <c r="D289" i="2"/>
  <c r="E289" i="2"/>
  <c r="M289" i="2"/>
  <c r="N289" i="2"/>
  <c r="O289" i="2"/>
  <c r="D290" i="2"/>
  <c r="E290" i="2"/>
  <c r="M290" i="2"/>
  <c r="N290" i="2"/>
  <c r="O290" i="2"/>
  <c r="D291" i="2"/>
  <c r="E291" i="2"/>
  <c r="M291" i="2"/>
  <c r="N291" i="2"/>
  <c r="O291" i="2"/>
  <c r="D292" i="2"/>
  <c r="E292" i="2"/>
  <c r="M292" i="2"/>
  <c r="N292" i="2"/>
  <c r="O292" i="2"/>
  <c r="D293" i="2"/>
  <c r="E293" i="2"/>
  <c r="M293" i="2"/>
  <c r="N293" i="2"/>
  <c r="O293" i="2"/>
  <c r="D294" i="2"/>
  <c r="E294" i="2"/>
  <c r="M294" i="2"/>
  <c r="N294" i="2"/>
  <c r="O294" i="2"/>
  <c r="D295" i="2"/>
  <c r="E295" i="2"/>
  <c r="M295" i="2"/>
  <c r="N295" i="2"/>
  <c r="O295" i="2"/>
  <c r="D296" i="2"/>
  <c r="E296" i="2"/>
  <c r="M296" i="2"/>
  <c r="N296" i="2"/>
  <c r="O296" i="2"/>
  <c r="D297" i="2"/>
  <c r="E297" i="2"/>
  <c r="M297" i="2"/>
  <c r="N297" i="2"/>
  <c r="O297" i="2"/>
  <c r="D298" i="2"/>
  <c r="E298" i="2"/>
  <c r="M298" i="2"/>
  <c r="N298" i="2"/>
  <c r="O298" i="2"/>
  <c r="D299" i="2"/>
  <c r="E299" i="2"/>
  <c r="M299" i="2"/>
  <c r="N299" i="2"/>
  <c r="O299" i="2"/>
  <c r="D300" i="2"/>
  <c r="E300" i="2"/>
  <c r="M300" i="2"/>
  <c r="N300" i="2"/>
  <c r="O300" i="2"/>
  <c r="D301" i="2"/>
  <c r="E301" i="2"/>
  <c r="M301" i="2"/>
  <c r="N301" i="2"/>
  <c r="O301" i="2"/>
  <c r="D302" i="2"/>
  <c r="E302" i="2"/>
  <c r="M302" i="2"/>
  <c r="N302" i="2"/>
  <c r="O302" i="2"/>
  <c r="D303" i="2"/>
  <c r="E303" i="2"/>
  <c r="M303" i="2"/>
  <c r="N303" i="2"/>
  <c r="O303" i="2"/>
  <c r="D304" i="2"/>
  <c r="E304" i="2"/>
  <c r="M304" i="2"/>
  <c r="N304" i="2"/>
  <c r="O304" i="2"/>
  <c r="D305" i="2"/>
  <c r="E305" i="2"/>
  <c r="M305" i="2"/>
  <c r="N305" i="2"/>
  <c r="O305" i="2"/>
  <c r="D306" i="2"/>
  <c r="E306" i="2"/>
  <c r="M306" i="2"/>
  <c r="N306" i="2"/>
  <c r="O306" i="2"/>
  <c r="D307" i="2"/>
  <c r="E307" i="2"/>
  <c r="M307" i="2"/>
  <c r="N307" i="2"/>
  <c r="O307" i="2"/>
  <c r="D308" i="2"/>
  <c r="E308" i="2"/>
  <c r="M308" i="2"/>
  <c r="N308" i="2"/>
  <c r="O308" i="2"/>
  <c r="D309" i="2"/>
  <c r="E309" i="2"/>
  <c r="M309" i="2"/>
  <c r="N309" i="2"/>
  <c r="O309" i="2"/>
  <c r="D310" i="2"/>
  <c r="E310" i="2"/>
  <c r="M310" i="2"/>
  <c r="N310" i="2"/>
  <c r="O310" i="2"/>
  <c r="D311" i="2"/>
  <c r="E311" i="2"/>
  <c r="M311" i="2"/>
  <c r="N311" i="2"/>
  <c r="O311" i="2"/>
  <c r="D312" i="2"/>
  <c r="E312" i="2"/>
  <c r="M312" i="2"/>
  <c r="N312" i="2"/>
  <c r="O312" i="2"/>
  <c r="D313" i="2"/>
  <c r="E313" i="2"/>
  <c r="M313" i="2"/>
  <c r="N313" i="2"/>
  <c r="O313" i="2"/>
  <c r="D314" i="2"/>
  <c r="E314" i="2"/>
  <c r="M314" i="2"/>
  <c r="N314" i="2"/>
  <c r="O314" i="2"/>
  <c r="D315" i="2"/>
  <c r="E315" i="2"/>
  <c r="M315" i="2"/>
  <c r="N315" i="2"/>
  <c r="O315" i="2"/>
  <c r="D316" i="2"/>
  <c r="E316" i="2"/>
  <c r="M316" i="2"/>
  <c r="N316" i="2"/>
  <c r="O316" i="2"/>
  <c r="D317" i="2"/>
  <c r="E317" i="2"/>
  <c r="M317" i="2"/>
  <c r="N317" i="2"/>
  <c r="O317" i="2"/>
  <c r="D318" i="2"/>
  <c r="E318" i="2"/>
  <c r="M318" i="2"/>
  <c r="N318" i="2"/>
  <c r="O318" i="2"/>
  <c r="D319" i="2"/>
  <c r="E319" i="2"/>
  <c r="M319" i="2"/>
  <c r="N319" i="2"/>
  <c r="O319" i="2"/>
  <c r="D320" i="2"/>
  <c r="E320" i="2"/>
  <c r="M320" i="2"/>
  <c r="N320" i="2"/>
  <c r="O320" i="2"/>
  <c r="D321" i="2"/>
  <c r="E321" i="2"/>
  <c r="M321" i="2"/>
  <c r="N321" i="2"/>
  <c r="O321" i="2"/>
  <c r="D322" i="2"/>
  <c r="E322" i="2"/>
  <c r="M322" i="2"/>
  <c r="N322" i="2"/>
  <c r="O322" i="2"/>
  <c r="D323" i="2"/>
  <c r="E323" i="2"/>
  <c r="M323" i="2"/>
  <c r="N323" i="2"/>
  <c r="O323" i="2"/>
  <c r="D324" i="2"/>
  <c r="E324" i="2"/>
  <c r="M324" i="2"/>
  <c r="N324" i="2"/>
  <c r="O324" i="2"/>
  <c r="D325" i="2"/>
  <c r="E325" i="2"/>
  <c r="M325" i="2"/>
  <c r="N325" i="2"/>
  <c r="O325" i="2"/>
  <c r="D326" i="2"/>
  <c r="E326" i="2"/>
  <c r="M326" i="2"/>
  <c r="N326" i="2"/>
  <c r="O326" i="2"/>
  <c r="D327" i="2"/>
  <c r="E327" i="2"/>
  <c r="M327" i="2"/>
  <c r="N327" i="2"/>
  <c r="O327" i="2"/>
  <c r="D328" i="2"/>
  <c r="E328" i="2"/>
  <c r="M328" i="2"/>
  <c r="N328" i="2"/>
  <c r="O328" i="2"/>
  <c r="D329" i="2"/>
  <c r="E329" i="2"/>
  <c r="M329" i="2"/>
  <c r="N329" i="2"/>
  <c r="O329" i="2"/>
  <c r="D330" i="2"/>
  <c r="E330" i="2"/>
  <c r="M330" i="2"/>
  <c r="N330" i="2"/>
  <c r="O330" i="2"/>
  <c r="D331" i="2"/>
  <c r="E331" i="2"/>
  <c r="M331" i="2"/>
  <c r="N331" i="2"/>
  <c r="O331" i="2"/>
  <c r="D332" i="2"/>
  <c r="E332" i="2"/>
  <c r="M332" i="2"/>
  <c r="N332" i="2"/>
  <c r="O332" i="2"/>
  <c r="D333" i="2"/>
  <c r="E333" i="2"/>
  <c r="M333" i="2"/>
  <c r="N333" i="2"/>
  <c r="O333" i="2"/>
  <c r="D334" i="2"/>
  <c r="E334" i="2"/>
  <c r="M334" i="2"/>
  <c r="N334" i="2"/>
  <c r="O334" i="2"/>
  <c r="D335" i="2"/>
  <c r="E335" i="2"/>
  <c r="M335" i="2"/>
  <c r="N335" i="2"/>
  <c r="O335" i="2"/>
  <c r="D336" i="2"/>
  <c r="E336" i="2"/>
  <c r="M336" i="2"/>
  <c r="N336" i="2"/>
  <c r="O336" i="2"/>
  <c r="D337" i="2"/>
  <c r="E337" i="2"/>
  <c r="M337" i="2"/>
  <c r="N337" i="2"/>
  <c r="O337" i="2"/>
  <c r="D338" i="2"/>
  <c r="E338" i="2"/>
  <c r="M338" i="2"/>
  <c r="N338" i="2"/>
  <c r="O338" i="2"/>
  <c r="D339" i="2"/>
  <c r="E339" i="2"/>
  <c r="M339" i="2"/>
  <c r="N339" i="2"/>
  <c r="O339" i="2"/>
  <c r="D340" i="2"/>
  <c r="E340" i="2"/>
  <c r="M340" i="2"/>
  <c r="N340" i="2"/>
  <c r="O340" i="2"/>
  <c r="D341" i="2"/>
  <c r="E341" i="2"/>
  <c r="M341" i="2"/>
  <c r="N341" i="2"/>
  <c r="O341" i="2"/>
  <c r="D342" i="2"/>
  <c r="E342" i="2"/>
  <c r="M342" i="2"/>
  <c r="N342" i="2"/>
  <c r="O342" i="2"/>
  <c r="D343" i="2"/>
  <c r="E343" i="2"/>
  <c r="M343" i="2"/>
  <c r="N343" i="2"/>
  <c r="O343" i="2"/>
  <c r="D344" i="2"/>
  <c r="E344" i="2"/>
  <c r="M344" i="2"/>
  <c r="N344" i="2"/>
  <c r="O344" i="2"/>
  <c r="D345" i="2"/>
  <c r="E345" i="2"/>
  <c r="M345" i="2"/>
  <c r="N345" i="2"/>
  <c r="O345" i="2"/>
  <c r="D346" i="2"/>
  <c r="E346" i="2"/>
  <c r="M346" i="2"/>
  <c r="N346" i="2"/>
  <c r="O346" i="2"/>
  <c r="D347" i="2"/>
  <c r="E347" i="2"/>
  <c r="M347" i="2"/>
  <c r="N347" i="2"/>
  <c r="O347" i="2"/>
  <c r="D348" i="2"/>
  <c r="E348" i="2"/>
  <c r="M348" i="2"/>
  <c r="N348" i="2"/>
  <c r="O348" i="2"/>
  <c r="D349" i="2"/>
  <c r="E349" i="2"/>
  <c r="M349" i="2"/>
  <c r="N349" i="2"/>
  <c r="O349" i="2"/>
  <c r="D350" i="2"/>
  <c r="E350" i="2"/>
  <c r="M350" i="2"/>
  <c r="N350" i="2"/>
  <c r="O350" i="2"/>
  <c r="D351" i="2"/>
  <c r="E351" i="2"/>
  <c r="M351" i="2"/>
  <c r="N351" i="2"/>
  <c r="O351" i="2"/>
  <c r="D352" i="2"/>
  <c r="E352" i="2"/>
  <c r="M352" i="2"/>
  <c r="N352" i="2"/>
  <c r="O352" i="2"/>
  <c r="D353" i="2"/>
  <c r="E353" i="2"/>
  <c r="M353" i="2"/>
  <c r="N353" i="2"/>
  <c r="O353" i="2"/>
  <c r="D354" i="2"/>
  <c r="E354" i="2"/>
  <c r="M354" i="2"/>
  <c r="N354" i="2"/>
  <c r="O354" i="2"/>
  <c r="D355" i="2"/>
  <c r="E355" i="2"/>
  <c r="M355" i="2"/>
  <c r="N355" i="2"/>
  <c r="O355" i="2"/>
  <c r="D356" i="2"/>
  <c r="E356" i="2"/>
  <c r="M356" i="2"/>
  <c r="N356" i="2"/>
  <c r="O356" i="2"/>
  <c r="D357" i="2"/>
  <c r="E357" i="2"/>
  <c r="M357" i="2"/>
  <c r="N357" i="2"/>
  <c r="O357" i="2"/>
  <c r="D358" i="2"/>
  <c r="E358" i="2"/>
  <c r="M358" i="2"/>
  <c r="N358" i="2"/>
  <c r="O358" i="2"/>
  <c r="D359" i="2"/>
  <c r="E359" i="2"/>
  <c r="M359" i="2"/>
  <c r="N359" i="2"/>
  <c r="O359" i="2"/>
  <c r="D360" i="2"/>
  <c r="E360" i="2"/>
  <c r="M360" i="2"/>
  <c r="N360" i="2"/>
  <c r="O360" i="2"/>
  <c r="D361" i="2"/>
  <c r="E361" i="2"/>
  <c r="M361" i="2"/>
  <c r="N361" i="2"/>
  <c r="O361" i="2"/>
  <c r="D362" i="2"/>
  <c r="E362" i="2"/>
  <c r="M362" i="2"/>
  <c r="N362" i="2"/>
  <c r="O362" i="2"/>
  <c r="D363" i="2"/>
  <c r="E363" i="2"/>
  <c r="M363" i="2"/>
  <c r="N363" i="2"/>
  <c r="O363" i="2"/>
  <c r="D364" i="2"/>
  <c r="E364" i="2"/>
  <c r="M364" i="2"/>
  <c r="N364" i="2"/>
  <c r="O364" i="2"/>
  <c r="D365" i="2"/>
  <c r="E365" i="2"/>
  <c r="M365" i="2"/>
  <c r="N365" i="2"/>
  <c r="O365" i="2"/>
  <c r="D366" i="2"/>
  <c r="E366" i="2"/>
  <c r="M366" i="2"/>
  <c r="N366" i="2"/>
  <c r="O366" i="2"/>
  <c r="D367" i="2"/>
  <c r="E367" i="2"/>
  <c r="M367" i="2"/>
  <c r="N367" i="2"/>
  <c r="O367" i="2"/>
  <c r="D368" i="2"/>
  <c r="E368" i="2"/>
  <c r="M368" i="2"/>
  <c r="N368" i="2"/>
  <c r="O368" i="2"/>
  <c r="D369" i="2"/>
  <c r="E369" i="2"/>
  <c r="M369" i="2"/>
  <c r="N369" i="2"/>
  <c r="O369" i="2"/>
  <c r="D370" i="2"/>
  <c r="E370" i="2"/>
  <c r="M370" i="2"/>
  <c r="N370" i="2"/>
  <c r="O370" i="2"/>
  <c r="D371" i="2"/>
  <c r="E371" i="2"/>
  <c r="M371" i="2"/>
  <c r="N371" i="2"/>
  <c r="O371" i="2"/>
  <c r="D372" i="2"/>
  <c r="E372" i="2"/>
  <c r="M372" i="2"/>
  <c r="N372" i="2"/>
  <c r="O372" i="2"/>
  <c r="D373" i="2"/>
  <c r="E373" i="2"/>
  <c r="M373" i="2"/>
  <c r="N373" i="2"/>
  <c r="O373" i="2"/>
  <c r="D374" i="2"/>
  <c r="E374" i="2"/>
  <c r="M374" i="2"/>
  <c r="N374" i="2"/>
  <c r="O374" i="2"/>
  <c r="D375" i="2"/>
  <c r="E375" i="2"/>
  <c r="M375" i="2"/>
  <c r="N375" i="2"/>
  <c r="O375" i="2"/>
  <c r="D376" i="2"/>
  <c r="E376" i="2"/>
  <c r="M376" i="2"/>
  <c r="N376" i="2"/>
  <c r="O376" i="2"/>
  <c r="D377" i="2"/>
  <c r="E377" i="2"/>
  <c r="M377" i="2"/>
  <c r="N377" i="2"/>
  <c r="O377" i="2"/>
  <c r="D378" i="2"/>
  <c r="E378" i="2"/>
  <c r="M378" i="2"/>
  <c r="N378" i="2"/>
  <c r="O378" i="2"/>
  <c r="D379" i="2"/>
  <c r="E379" i="2"/>
  <c r="M379" i="2"/>
  <c r="N379" i="2"/>
  <c r="O379" i="2"/>
  <c r="D380" i="2"/>
  <c r="E380" i="2"/>
  <c r="M380" i="2"/>
  <c r="N380" i="2"/>
  <c r="O380" i="2"/>
  <c r="D381" i="2"/>
  <c r="E381" i="2"/>
  <c r="M381" i="2"/>
  <c r="N381" i="2"/>
  <c r="O381" i="2"/>
  <c r="D382" i="2"/>
  <c r="E382" i="2"/>
  <c r="M382" i="2"/>
  <c r="N382" i="2"/>
  <c r="O382" i="2"/>
  <c r="D383" i="2"/>
  <c r="E383" i="2"/>
  <c r="M383" i="2"/>
  <c r="N383" i="2"/>
  <c r="O383" i="2"/>
  <c r="D384" i="2"/>
  <c r="E384" i="2"/>
  <c r="M384" i="2"/>
  <c r="N384" i="2"/>
  <c r="O384" i="2"/>
  <c r="D385" i="2"/>
  <c r="E385" i="2"/>
  <c r="M385" i="2"/>
  <c r="N385" i="2"/>
  <c r="O385" i="2"/>
  <c r="D386" i="2"/>
  <c r="E386" i="2"/>
  <c r="M386" i="2"/>
  <c r="N386" i="2"/>
  <c r="O386" i="2"/>
  <c r="D387" i="2"/>
  <c r="E387" i="2"/>
  <c r="M387" i="2"/>
  <c r="N387" i="2"/>
  <c r="O387" i="2"/>
  <c r="D388" i="2"/>
  <c r="E388" i="2"/>
  <c r="M388" i="2"/>
  <c r="N388" i="2"/>
  <c r="O388" i="2"/>
  <c r="D389" i="2"/>
  <c r="E389" i="2"/>
  <c r="M389" i="2"/>
  <c r="N389" i="2"/>
  <c r="O389" i="2"/>
  <c r="D390" i="2"/>
  <c r="E390" i="2"/>
  <c r="M390" i="2"/>
  <c r="N390" i="2"/>
  <c r="O390" i="2"/>
  <c r="D391" i="2"/>
  <c r="E391" i="2"/>
  <c r="M391" i="2"/>
  <c r="N391" i="2"/>
  <c r="O391" i="2"/>
  <c r="D392" i="2"/>
  <c r="E392" i="2"/>
  <c r="M392" i="2"/>
  <c r="N392" i="2"/>
  <c r="O392" i="2"/>
  <c r="D393" i="2"/>
  <c r="E393" i="2"/>
  <c r="M393" i="2"/>
  <c r="N393" i="2"/>
  <c r="O393" i="2"/>
  <c r="D394" i="2"/>
  <c r="E394" i="2"/>
  <c r="M394" i="2"/>
  <c r="N394" i="2"/>
  <c r="O394" i="2"/>
  <c r="D395" i="2"/>
  <c r="E395" i="2"/>
  <c r="M395" i="2"/>
  <c r="N395" i="2"/>
  <c r="O395" i="2"/>
  <c r="D396" i="2"/>
  <c r="E396" i="2"/>
  <c r="M396" i="2"/>
  <c r="N396" i="2"/>
  <c r="O396" i="2"/>
  <c r="D397" i="2"/>
  <c r="E397" i="2"/>
  <c r="M397" i="2"/>
  <c r="N397" i="2"/>
  <c r="O397" i="2"/>
  <c r="D398" i="2"/>
  <c r="E398" i="2"/>
  <c r="M398" i="2"/>
  <c r="N398" i="2"/>
  <c r="O398" i="2"/>
  <c r="D399" i="2"/>
  <c r="E399" i="2"/>
  <c r="M399" i="2"/>
  <c r="N399" i="2"/>
  <c r="O399" i="2"/>
  <c r="D400" i="2"/>
  <c r="E400" i="2"/>
  <c r="M400" i="2"/>
  <c r="N400" i="2"/>
  <c r="O400" i="2"/>
  <c r="D401" i="2"/>
  <c r="E401" i="2"/>
  <c r="M401" i="2"/>
  <c r="N401" i="2"/>
  <c r="O401" i="2"/>
  <c r="D402" i="2"/>
  <c r="E402" i="2"/>
  <c r="M402" i="2"/>
  <c r="N402" i="2"/>
  <c r="O402" i="2"/>
  <c r="D403" i="2"/>
  <c r="E403" i="2"/>
  <c r="M403" i="2"/>
  <c r="N403" i="2"/>
  <c r="O403" i="2"/>
  <c r="D404" i="2"/>
  <c r="E404" i="2"/>
  <c r="M404" i="2"/>
  <c r="N404" i="2"/>
  <c r="O404" i="2"/>
  <c r="D405" i="2"/>
  <c r="E405" i="2"/>
  <c r="M405" i="2"/>
  <c r="N405" i="2"/>
  <c r="O405" i="2"/>
  <c r="D406" i="2"/>
  <c r="E406" i="2"/>
  <c r="M406" i="2"/>
  <c r="N406" i="2"/>
  <c r="O406" i="2"/>
  <c r="D407" i="2"/>
  <c r="E407" i="2"/>
  <c r="M407" i="2"/>
  <c r="N407" i="2"/>
  <c r="O407" i="2"/>
  <c r="D408" i="2"/>
  <c r="E408" i="2"/>
  <c r="M408" i="2"/>
  <c r="N408" i="2"/>
  <c r="O408" i="2"/>
  <c r="D409" i="2"/>
  <c r="E409" i="2"/>
  <c r="M409" i="2"/>
  <c r="N409" i="2"/>
  <c r="O409" i="2"/>
  <c r="D410" i="2"/>
  <c r="E410" i="2"/>
  <c r="M410" i="2"/>
  <c r="N410" i="2"/>
  <c r="O410" i="2"/>
  <c r="D411" i="2"/>
  <c r="E411" i="2"/>
  <c r="M411" i="2"/>
  <c r="N411" i="2"/>
  <c r="O411" i="2"/>
  <c r="D412" i="2"/>
  <c r="E412" i="2"/>
  <c r="M412" i="2"/>
  <c r="N412" i="2"/>
  <c r="O412" i="2"/>
  <c r="D413" i="2"/>
  <c r="E413" i="2"/>
  <c r="M413" i="2"/>
  <c r="N413" i="2"/>
  <c r="O413" i="2"/>
  <c r="D414" i="2"/>
  <c r="E414" i="2"/>
  <c r="M414" i="2"/>
  <c r="N414" i="2"/>
  <c r="O414" i="2"/>
  <c r="D415" i="2"/>
  <c r="E415" i="2"/>
  <c r="M415" i="2"/>
  <c r="N415" i="2"/>
  <c r="O415" i="2"/>
  <c r="D416" i="2"/>
  <c r="E416" i="2"/>
  <c r="M416" i="2"/>
  <c r="N416" i="2"/>
  <c r="O416" i="2"/>
  <c r="D417" i="2"/>
  <c r="E417" i="2"/>
  <c r="M417" i="2"/>
  <c r="N417" i="2"/>
  <c r="O417" i="2"/>
  <c r="D418" i="2"/>
  <c r="E418" i="2"/>
  <c r="M418" i="2"/>
  <c r="N418" i="2"/>
  <c r="O418" i="2"/>
  <c r="D419" i="2"/>
  <c r="E419" i="2"/>
  <c r="M419" i="2"/>
  <c r="N419" i="2"/>
  <c r="O419" i="2"/>
  <c r="D420" i="2"/>
  <c r="E420" i="2"/>
  <c r="M420" i="2"/>
  <c r="N420" i="2"/>
  <c r="O420" i="2"/>
  <c r="D421" i="2"/>
  <c r="E421" i="2"/>
  <c r="M421" i="2"/>
  <c r="N421" i="2"/>
  <c r="O421" i="2"/>
  <c r="D422" i="2"/>
  <c r="E422" i="2"/>
  <c r="M422" i="2"/>
  <c r="N422" i="2"/>
  <c r="O422" i="2"/>
  <c r="D423" i="2"/>
  <c r="E423" i="2"/>
  <c r="M423" i="2"/>
  <c r="N423" i="2"/>
  <c r="O423" i="2"/>
  <c r="D424" i="2"/>
  <c r="E424" i="2"/>
  <c r="M424" i="2"/>
  <c r="N424" i="2"/>
  <c r="O424" i="2"/>
  <c r="D425" i="2"/>
  <c r="E425" i="2"/>
  <c r="M425" i="2"/>
  <c r="N425" i="2"/>
  <c r="O425" i="2"/>
  <c r="D426" i="2"/>
  <c r="E426" i="2"/>
  <c r="M426" i="2"/>
  <c r="N426" i="2"/>
  <c r="O426" i="2"/>
  <c r="D427" i="2"/>
  <c r="E427" i="2"/>
  <c r="M427" i="2"/>
  <c r="N427" i="2"/>
  <c r="O427" i="2"/>
  <c r="D428" i="2"/>
  <c r="E428" i="2"/>
  <c r="M428" i="2"/>
  <c r="N428" i="2"/>
  <c r="O428" i="2"/>
  <c r="D429" i="2"/>
  <c r="E429" i="2"/>
  <c r="M429" i="2"/>
  <c r="N429" i="2"/>
  <c r="O429" i="2"/>
  <c r="D430" i="2"/>
  <c r="E430" i="2"/>
  <c r="M430" i="2"/>
  <c r="N430" i="2"/>
  <c r="O430" i="2"/>
  <c r="D431" i="2"/>
  <c r="E431" i="2"/>
  <c r="M431" i="2"/>
  <c r="N431" i="2"/>
  <c r="O431" i="2"/>
  <c r="D432" i="2"/>
  <c r="E432" i="2"/>
  <c r="M432" i="2"/>
  <c r="N432" i="2"/>
  <c r="O432" i="2"/>
  <c r="D433" i="2"/>
  <c r="E433" i="2"/>
  <c r="M433" i="2"/>
  <c r="N433" i="2"/>
  <c r="O433" i="2"/>
  <c r="D434" i="2"/>
  <c r="E434" i="2"/>
  <c r="M434" i="2"/>
  <c r="N434" i="2"/>
  <c r="O434" i="2"/>
  <c r="D435" i="2"/>
  <c r="E435" i="2"/>
  <c r="M435" i="2"/>
  <c r="N435" i="2"/>
  <c r="O435" i="2"/>
  <c r="D436" i="2"/>
  <c r="E436" i="2"/>
  <c r="M436" i="2"/>
  <c r="N436" i="2"/>
  <c r="O436" i="2"/>
  <c r="D437" i="2"/>
  <c r="E437" i="2"/>
  <c r="M437" i="2"/>
  <c r="N437" i="2"/>
  <c r="O437" i="2"/>
  <c r="D438" i="2"/>
  <c r="E438" i="2"/>
  <c r="M438" i="2"/>
  <c r="N438" i="2"/>
  <c r="O438" i="2"/>
  <c r="D439" i="2"/>
  <c r="E439" i="2"/>
  <c r="M439" i="2"/>
  <c r="N439" i="2"/>
  <c r="O439" i="2"/>
  <c r="D440" i="2"/>
  <c r="E440" i="2"/>
  <c r="M440" i="2"/>
  <c r="N440" i="2"/>
  <c r="O440" i="2"/>
  <c r="D441" i="2"/>
  <c r="E441" i="2"/>
  <c r="M441" i="2"/>
  <c r="N441" i="2"/>
  <c r="O441" i="2"/>
  <c r="D442" i="2"/>
  <c r="E442" i="2"/>
  <c r="M442" i="2"/>
  <c r="N442" i="2"/>
  <c r="O442" i="2"/>
  <c r="D443" i="2"/>
  <c r="E443" i="2"/>
  <c r="M443" i="2"/>
  <c r="N443" i="2"/>
  <c r="O443" i="2"/>
  <c r="D444" i="2"/>
  <c r="E444" i="2"/>
  <c r="M444" i="2"/>
  <c r="N444" i="2"/>
  <c r="O444" i="2"/>
  <c r="D445" i="2"/>
  <c r="E445" i="2"/>
  <c r="M445" i="2"/>
  <c r="N445" i="2"/>
  <c r="O445" i="2"/>
  <c r="D446" i="2"/>
  <c r="E446" i="2"/>
  <c r="M446" i="2"/>
  <c r="N446" i="2"/>
  <c r="O446" i="2"/>
  <c r="D447" i="2"/>
  <c r="E447" i="2"/>
  <c r="M447" i="2"/>
  <c r="N447" i="2"/>
  <c r="O447" i="2"/>
  <c r="D448" i="2"/>
  <c r="E448" i="2"/>
  <c r="M448" i="2"/>
  <c r="N448" i="2"/>
  <c r="O448" i="2"/>
  <c r="D449" i="2"/>
  <c r="E449" i="2"/>
  <c r="M449" i="2"/>
  <c r="N449" i="2"/>
  <c r="O449" i="2"/>
  <c r="D450" i="2"/>
  <c r="E450" i="2"/>
  <c r="M450" i="2"/>
  <c r="N450" i="2"/>
  <c r="O450" i="2"/>
  <c r="D451" i="2"/>
  <c r="E451" i="2"/>
  <c r="M451" i="2"/>
  <c r="N451" i="2"/>
  <c r="O451" i="2"/>
  <c r="D452" i="2"/>
  <c r="E452" i="2"/>
  <c r="M452" i="2"/>
  <c r="N452" i="2"/>
  <c r="O452" i="2"/>
  <c r="D453" i="2"/>
  <c r="E453" i="2"/>
  <c r="M453" i="2"/>
  <c r="N453" i="2"/>
  <c r="O453" i="2"/>
  <c r="D454" i="2"/>
  <c r="E454" i="2"/>
  <c r="M454" i="2"/>
  <c r="N454" i="2"/>
  <c r="O454" i="2"/>
  <c r="D455" i="2"/>
  <c r="E455" i="2"/>
  <c r="M455" i="2"/>
  <c r="N455" i="2"/>
  <c r="O455" i="2"/>
  <c r="D456" i="2"/>
  <c r="E456" i="2"/>
  <c r="M456" i="2"/>
  <c r="N456" i="2"/>
  <c r="O456" i="2"/>
  <c r="D457" i="2"/>
  <c r="E457" i="2"/>
  <c r="M457" i="2"/>
  <c r="N457" i="2"/>
  <c r="O457" i="2"/>
  <c r="D458" i="2"/>
  <c r="E458" i="2"/>
  <c r="M458" i="2"/>
  <c r="N458" i="2"/>
  <c r="O458" i="2"/>
  <c r="D459" i="2"/>
  <c r="E459" i="2"/>
  <c r="M459" i="2"/>
  <c r="N459" i="2"/>
  <c r="O459" i="2"/>
  <c r="D460" i="2"/>
  <c r="E460" i="2"/>
  <c r="M460" i="2"/>
  <c r="N460" i="2"/>
  <c r="O460" i="2"/>
  <c r="D461" i="2"/>
  <c r="E461" i="2"/>
  <c r="M461" i="2"/>
  <c r="N461" i="2"/>
  <c r="O461" i="2"/>
  <c r="D462" i="2"/>
  <c r="E462" i="2"/>
  <c r="M462" i="2"/>
  <c r="N462" i="2"/>
  <c r="O462" i="2"/>
  <c r="D463" i="2"/>
  <c r="E463" i="2"/>
  <c r="M463" i="2"/>
  <c r="N463" i="2"/>
  <c r="O463" i="2"/>
  <c r="D464" i="2"/>
  <c r="E464" i="2"/>
  <c r="M464" i="2"/>
  <c r="N464" i="2"/>
  <c r="O464" i="2"/>
  <c r="D465" i="2"/>
  <c r="E465" i="2"/>
  <c r="M465" i="2"/>
  <c r="N465" i="2"/>
  <c r="O465" i="2"/>
  <c r="D466" i="2"/>
  <c r="E466" i="2"/>
  <c r="M466" i="2"/>
  <c r="N466" i="2"/>
  <c r="O466" i="2"/>
  <c r="D467" i="2"/>
  <c r="E467" i="2"/>
  <c r="M467" i="2"/>
  <c r="N467" i="2"/>
  <c r="O467" i="2"/>
  <c r="D468" i="2"/>
  <c r="E468" i="2"/>
  <c r="M468" i="2"/>
  <c r="N468" i="2"/>
  <c r="O468" i="2"/>
  <c r="D469" i="2"/>
  <c r="E469" i="2"/>
  <c r="M469" i="2"/>
  <c r="N469" i="2"/>
  <c r="O469" i="2"/>
  <c r="D470" i="2"/>
  <c r="E470" i="2"/>
  <c r="M470" i="2"/>
  <c r="N470" i="2"/>
  <c r="O470" i="2"/>
  <c r="D471" i="2"/>
  <c r="E471" i="2"/>
  <c r="M471" i="2"/>
  <c r="N471" i="2"/>
  <c r="O471" i="2"/>
  <c r="D472" i="2"/>
  <c r="E472" i="2"/>
  <c r="M472" i="2"/>
  <c r="N472" i="2"/>
  <c r="O472" i="2"/>
  <c r="D473" i="2"/>
  <c r="E473" i="2"/>
  <c r="M473" i="2"/>
  <c r="N473" i="2"/>
  <c r="O473" i="2"/>
  <c r="D474" i="2"/>
  <c r="E474" i="2"/>
  <c r="M474" i="2"/>
  <c r="N474" i="2"/>
  <c r="O474" i="2"/>
  <c r="D475" i="2"/>
  <c r="E475" i="2"/>
  <c r="M475" i="2"/>
  <c r="N475" i="2"/>
  <c r="O475" i="2"/>
  <c r="D476" i="2"/>
  <c r="E476" i="2"/>
  <c r="M476" i="2"/>
  <c r="N476" i="2"/>
  <c r="O476" i="2"/>
  <c r="D477" i="2"/>
  <c r="E477" i="2"/>
  <c r="M477" i="2"/>
  <c r="N477" i="2"/>
  <c r="O477" i="2"/>
  <c r="D478" i="2"/>
  <c r="E478" i="2"/>
  <c r="M478" i="2"/>
  <c r="N478" i="2"/>
  <c r="O478" i="2"/>
  <c r="D479" i="2"/>
  <c r="E479" i="2"/>
  <c r="M479" i="2"/>
  <c r="N479" i="2"/>
  <c r="O479" i="2"/>
  <c r="D480" i="2"/>
  <c r="E480" i="2"/>
  <c r="M480" i="2"/>
  <c r="N480" i="2"/>
  <c r="O480" i="2"/>
  <c r="D481" i="2"/>
  <c r="E481" i="2"/>
  <c r="M481" i="2"/>
  <c r="N481" i="2"/>
  <c r="O481" i="2"/>
  <c r="D482" i="2"/>
  <c r="E482" i="2"/>
  <c r="M482" i="2"/>
  <c r="N482" i="2"/>
  <c r="O482" i="2"/>
  <c r="D483" i="2"/>
  <c r="E483" i="2"/>
  <c r="M483" i="2"/>
  <c r="N483" i="2"/>
  <c r="O483" i="2"/>
  <c r="D484" i="2"/>
  <c r="E484" i="2"/>
  <c r="M484" i="2"/>
  <c r="N484" i="2"/>
  <c r="O484" i="2"/>
  <c r="D485" i="2"/>
  <c r="E485" i="2"/>
  <c r="M485" i="2"/>
  <c r="N485" i="2"/>
  <c r="O485" i="2"/>
  <c r="D486" i="2"/>
  <c r="E486" i="2"/>
  <c r="M486" i="2"/>
  <c r="N486" i="2"/>
  <c r="O486" i="2"/>
  <c r="D487" i="2"/>
  <c r="E487" i="2"/>
  <c r="M487" i="2"/>
  <c r="N487" i="2"/>
  <c r="O487" i="2"/>
  <c r="D488" i="2"/>
  <c r="E488" i="2"/>
  <c r="M488" i="2"/>
  <c r="N488" i="2"/>
  <c r="O488" i="2"/>
  <c r="D489" i="2"/>
  <c r="E489" i="2"/>
  <c r="M489" i="2"/>
  <c r="N489" i="2"/>
  <c r="O489" i="2"/>
  <c r="D490" i="2"/>
  <c r="E490" i="2"/>
  <c r="M490" i="2"/>
  <c r="N490" i="2"/>
  <c r="O490" i="2"/>
  <c r="D491" i="2"/>
  <c r="E491" i="2"/>
  <c r="M491" i="2"/>
  <c r="N491" i="2"/>
  <c r="O491" i="2"/>
  <c r="D492" i="2"/>
  <c r="E492" i="2"/>
  <c r="M492" i="2"/>
  <c r="N492" i="2"/>
  <c r="O492" i="2"/>
  <c r="D493" i="2"/>
  <c r="E493" i="2"/>
  <c r="M493" i="2"/>
  <c r="N493" i="2"/>
  <c r="O493" i="2"/>
  <c r="D494" i="2"/>
  <c r="E494" i="2"/>
  <c r="M494" i="2"/>
  <c r="N494" i="2"/>
  <c r="O494" i="2"/>
  <c r="D495" i="2"/>
  <c r="E495" i="2"/>
  <c r="M495" i="2"/>
  <c r="N495" i="2"/>
  <c r="O495" i="2"/>
  <c r="D496" i="2"/>
  <c r="E496" i="2"/>
  <c r="M496" i="2"/>
  <c r="N496" i="2"/>
  <c r="O496" i="2"/>
  <c r="D497" i="2"/>
  <c r="E497" i="2"/>
  <c r="M497" i="2"/>
  <c r="N497" i="2"/>
  <c r="O497" i="2"/>
  <c r="D498" i="2"/>
  <c r="E498" i="2"/>
  <c r="M498" i="2"/>
  <c r="N498" i="2"/>
  <c r="O498" i="2"/>
  <c r="D499" i="2"/>
  <c r="E499" i="2"/>
  <c r="M499" i="2"/>
  <c r="N499" i="2"/>
  <c r="O499" i="2"/>
  <c r="D500" i="2"/>
  <c r="E500" i="2"/>
  <c r="M500" i="2"/>
  <c r="N500" i="2"/>
  <c r="O500" i="2"/>
  <c r="D501" i="2"/>
  <c r="E501" i="2"/>
  <c r="M501" i="2"/>
  <c r="N501" i="2"/>
  <c r="O501" i="2"/>
  <c r="D502" i="2"/>
  <c r="E502" i="2"/>
  <c r="M502" i="2"/>
  <c r="N502" i="2"/>
  <c r="O502" i="2"/>
  <c r="D503" i="2"/>
  <c r="E503" i="2"/>
  <c r="M503" i="2"/>
  <c r="N503" i="2"/>
  <c r="O503" i="2"/>
  <c r="D504" i="2"/>
  <c r="E504" i="2"/>
  <c r="M504" i="2"/>
  <c r="N504" i="2"/>
  <c r="O504" i="2"/>
  <c r="D505" i="2"/>
  <c r="E505" i="2"/>
  <c r="M505" i="2"/>
  <c r="N505" i="2"/>
  <c r="O505" i="2"/>
  <c r="D506" i="2"/>
  <c r="E506" i="2"/>
  <c r="M506" i="2"/>
  <c r="N506" i="2"/>
  <c r="O506" i="2"/>
  <c r="D507" i="2"/>
  <c r="E507" i="2"/>
  <c r="M507" i="2"/>
  <c r="N507" i="2"/>
  <c r="O507" i="2"/>
  <c r="D508" i="2"/>
  <c r="E508" i="2"/>
  <c r="M508" i="2"/>
  <c r="N508" i="2"/>
  <c r="O508" i="2"/>
  <c r="D509" i="2"/>
  <c r="E509" i="2"/>
  <c r="M509" i="2"/>
  <c r="N509" i="2"/>
  <c r="O509" i="2"/>
  <c r="D510" i="2"/>
  <c r="E510" i="2"/>
  <c r="M510" i="2"/>
  <c r="N510" i="2"/>
  <c r="O510" i="2"/>
  <c r="D511" i="2"/>
  <c r="E511" i="2"/>
  <c r="M511" i="2"/>
  <c r="N511" i="2"/>
  <c r="O511" i="2"/>
  <c r="D512" i="2"/>
  <c r="E512" i="2"/>
  <c r="M512" i="2"/>
  <c r="N512" i="2"/>
  <c r="O512" i="2"/>
  <c r="D513" i="2"/>
  <c r="E513" i="2"/>
  <c r="M513" i="2"/>
  <c r="N513" i="2"/>
  <c r="O513" i="2"/>
  <c r="D514" i="2"/>
  <c r="E514" i="2"/>
  <c r="M514" i="2"/>
  <c r="N514" i="2"/>
  <c r="O514" i="2"/>
  <c r="D515" i="2"/>
  <c r="E515" i="2"/>
  <c r="M515" i="2"/>
  <c r="N515" i="2"/>
  <c r="O515" i="2"/>
  <c r="D516" i="2"/>
  <c r="E516" i="2"/>
  <c r="M516" i="2"/>
  <c r="N516" i="2"/>
  <c r="O516" i="2"/>
  <c r="D517" i="2"/>
  <c r="E517" i="2"/>
  <c r="M517" i="2"/>
  <c r="N517" i="2"/>
  <c r="O517" i="2"/>
  <c r="D518" i="2"/>
  <c r="E518" i="2"/>
  <c r="M518" i="2"/>
  <c r="N518" i="2"/>
  <c r="O518" i="2"/>
  <c r="D519" i="2"/>
  <c r="E519" i="2"/>
  <c r="M519" i="2"/>
  <c r="N519" i="2"/>
  <c r="O519" i="2"/>
  <c r="D520" i="2"/>
  <c r="E520" i="2"/>
  <c r="M520" i="2"/>
  <c r="N520" i="2"/>
  <c r="O520" i="2"/>
  <c r="D521" i="2"/>
  <c r="E521" i="2"/>
  <c r="M521" i="2"/>
  <c r="N521" i="2"/>
  <c r="O521" i="2"/>
  <c r="D522" i="2"/>
  <c r="E522" i="2"/>
  <c r="M522" i="2"/>
  <c r="N522" i="2"/>
  <c r="O522" i="2"/>
  <c r="D523" i="2"/>
  <c r="E523" i="2"/>
  <c r="M523" i="2"/>
  <c r="N523" i="2"/>
  <c r="O523" i="2"/>
  <c r="D524" i="2"/>
  <c r="E524" i="2"/>
  <c r="M524" i="2"/>
  <c r="N524" i="2"/>
  <c r="O524" i="2"/>
  <c r="D525" i="2"/>
  <c r="E525" i="2"/>
  <c r="M525" i="2"/>
  <c r="N525" i="2"/>
  <c r="O525" i="2"/>
  <c r="D526" i="2"/>
  <c r="E526" i="2"/>
  <c r="M526" i="2"/>
  <c r="N526" i="2"/>
  <c r="O526" i="2"/>
  <c r="D527" i="2"/>
  <c r="E527" i="2"/>
  <c r="M527" i="2"/>
  <c r="N527" i="2"/>
  <c r="O527" i="2"/>
  <c r="D528" i="2"/>
  <c r="E528" i="2"/>
  <c r="M528" i="2"/>
  <c r="N528" i="2"/>
  <c r="O528" i="2"/>
  <c r="D529" i="2"/>
  <c r="E529" i="2"/>
  <c r="M529" i="2"/>
  <c r="N529" i="2"/>
  <c r="O529" i="2"/>
  <c r="D530" i="2"/>
  <c r="E530" i="2"/>
  <c r="M530" i="2"/>
  <c r="N530" i="2"/>
  <c r="O530" i="2"/>
  <c r="D531" i="2"/>
  <c r="E531" i="2"/>
  <c r="M531" i="2"/>
  <c r="N531" i="2"/>
  <c r="O531" i="2"/>
  <c r="D532" i="2"/>
  <c r="E532" i="2"/>
  <c r="M532" i="2"/>
  <c r="N532" i="2"/>
  <c r="O532" i="2"/>
  <c r="D533" i="2"/>
  <c r="E533" i="2"/>
  <c r="M533" i="2"/>
  <c r="N533" i="2"/>
  <c r="O533" i="2"/>
  <c r="D534" i="2"/>
  <c r="E534" i="2"/>
  <c r="M534" i="2"/>
  <c r="N534" i="2"/>
  <c r="O534" i="2"/>
  <c r="D535" i="2"/>
  <c r="E535" i="2"/>
  <c r="M535" i="2"/>
  <c r="N535" i="2"/>
  <c r="O535" i="2"/>
  <c r="D536" i="2"/>
  <c r="E536" i="2"/>
  <c r="M536" i="2"/>
  <c r="N536" i="2"/>
  <c r="O536" i="2"/>
  <c r="D537" i="2"/>
  <c r="E537" i="2"/>
  <c r="M537" i="2"/>
  <c r="N537" i="2"/>
  <c r="O537" i="2"/>
  <c r="D538" i="2"/>
  <c r="E538" i="2"/>
  <c r="M538" i="2"/>
  <c r="N538" i="2"/>
  <c r="O538" i="2"/>
  <c r="D539" i="2"/>
  <c r="E539" i="2"/>
  <c r="M539" i="2"/>
  <c r="N539" i="2"/>
  <c r="O539" i="2"/>
  <c r="D540" i="2"/>
  <c r="E540" i="2"/>
  <c r="M540" i="2"/>
  <c r="N540" i="2"/>
  <c r="O540" i="2"/>
  <c r="D541" i="2"/>
  <c r="E541" i="2"/>
  <c r="M541" i="2"/>
  <c r="N541" i="2"/>
  <c r="O541" i="2"/>
  <c r="D542" i="2"/>
  <c r="E542" i="2"/>
  <c r="M542" i="2"/>
  <c r="N542" i="2"/>
  <c r="O542" i="2"/>
  <c r="D543" i="2"/>
  <c r="E543" i="2"/>
  <c r="M543" i="2"/>
  <c r="N543" i="2"/>
  <c r="O543" i="2"/>
  <c r="D544" i="2"/>
  <c r="E544" i="2"/>
  <c r="M544" i="2"/>
  <c r="N544" i="2"/>
  <c r="O544" i="2"/>
  <c r="D545" i="2"/>
  <c r="E545" i="2"/>
  <c r="M545" i="2"/>
  <c r="N545" i="2"/>
  <c r="O545" i="2"/>
  <c r="D546" i="2"/>
  <c r="E546" i="2"/>
  <c r="M546" i="2"/>
  <c r="N546" i="2"/>
  <c r="O546" i="2"/>
  <c r="D547" i="2"/>
  <c r="E547" i="2"/>
  <c r="M547" i="2"/>
  <c r="N547" i="2"/>
  <c r="O547" i="2"/>
  <c r="D548" i="2"/>
  <c r="E548" i="2"/>
  <c r="M548" i="2"/>
  <c r="N548" i="2"/>
  <c r="O548" i="2"/>
  <c r="D549" i="2"/>
  <c r="E549" i="2"/>
  <c r="M549" i="2"/>
  <c r="N549" i="2"/>
  <c r="O549" i="2"/>
  <c r="D550" i="2"/>
  <c r="E550" i="2"/>
  <c r="M550" i="2"/>
  <c r="N550" i="2"/>
  <c r="O550" i="2"/>
  <c r="D551" i="2"/>
  <c r="E551" i="2"/>
  <c r="M551" i="2"/>
  <c r="N551" i="2"/>
  <c r="O551" i="2"/>
  <c r="D552" i="2"/>
  <c r="E552" i="2"/>
  <c r="M552" i="2"/>
  <c r="N552" i="2"/>
  <c r="O552" i="2"/>
  <c r="D553" i="2"/>
  <c r="E553" i="2"/>
  <c r="M553" i="2"/>
  <c r="N553" i="2"/>
  <c r="O553" i="2"/>
  <c r="D554" i="2"/>
  <c r="E554" i="2"/>
  <c r="M554" i="2"/>
  <c r="N554" i="2"/>
  <c r="O554" i="2"/>
  <c r="D555" i="2"/>
  <c r="E555" i="2"/>
  <c r="M555" i="2"/>
  <c r="N555" i="2"/>
  <c r="O555" i="2"/>
  <c r="D556" i="2"/>
  <c r="E556" i="2"/>
  <c r="M556" i="2"/>
  <c r="N556" i="2"/>
  <c r="O556" i="2"/>
  <c r="D557" i="2"/>
  <c r="E557" i="2"/>
  <c r="M557" i="2"/>
  <c r="N557" i="2"/>
  <c r="O557" i="2"/>
  <c r="D558" i="2"/>
  <c r="E558" i="2"/>
  <c r="M558" i="2"/>
  <c r="N558" i="2"/>
  <c r="O558" i="2"/>
  <c r="D559" i="2"/>
  <c r="E559" i="2"/>
  <c r="M559" i="2"/>
  <c r="N559" i="2"/>
  <c r="O559" i="2"/>
  <c r="D560" i="2"/>
  <c r="E560" i="2"/>
  <c r="M560" i="2"/>
  <c r="N560" i="2"/>
  <c r="O560" i="2"/>
  <c r="D561" i="2"/>
  <c r="E561" i="2"/>
  <c r="M561" i="2"/>
  <c r="N561" i="2"/>
  <c r="O561" i="2"/>
  <c r="D562" i="2"/>
  <c r="E562" i="2"/>
  <c r="M562" i="2"/>
  <c r="N562" i="2"/>
  <c r="O562" i="2"/>
  <c r="D563" i="2"/>
  <c r="E563" i="2"/>
  <c r="M563" i="2"/>
  <c r="N563" i="2"/>
  <c r="O563" i="2"/>
  <c r="D564" i="2"/>
  <c r="E564" i="2"/>
  <c r="M564" i="2"/>
  <c r="N564" i="2"/>
  <c r="O564" i="2"/>
  <c r="D565" i="2"/>
  <c r="E565" i="2"/>
  <c r="M565" i="2"/>
  <c r="N565" i="2"/>
  <c r="O565" i="2"/>
  <c r="D566" i="2"/>
  <c r="E566" i="2"/>
  <c r="M566" i="2"/>
  <c r="N566" i="2"/>
  <c r="O566" i="2"/>
  <c r="D567" i="2"/>
  <c r="E567" i="2"/>
  <c r="M567" i="2"/>
  <c r="N567" i="2"/>
  <c r="O567" i="2"/>
  <c r="D568" i="2"/>
  <c r="E568" i="2"/>
  <c r="M568" i="2"/>
  <c r="N568" i="2"/>
  <c r="O568" i="2"/>
  <c r="D569" i="2"/>
  <c r="E569" i="2"/>
  <c r="M569" i="2"/>
  <c r="N569" i="2"/>
  <c r="O569" i="2"/>
  <c r="D570" i="2"/>
  <c r="E570" i="2"/>
  <c r="M570" i="2"/>
  <c r="N570" i="2"/>
  <c r="O570" i="2"/>
  <c r="D571" i="2"/>
  <c r="E571" i="2"/>
  <c r="M571" i="2"/>
  <c r="N571" i="2"/>
  <c r="O571" i="2"/>
  <c r="D572" i="2"/>
  <c r="E572" i="2"/>
  <c r="M572" i="2"/>
  <c r="N572" i="2"/>
  <c r="O572" i="2"/>
  <c r="D573" i="2"/>
  <c r="E573" i="2"/>
  <c r="M573" i="2"/>
  <c r="N573" i="2"/>
  <c r="O573" i="2"/>
  <c r="D574" i="2"/>
  <c r="E574" i="2"/>
  <c r="M574" i="2"/>
  <c r="N574" i="2"/>
  <c r="O574" i="2"/>
  <c r="D575" i="2"/>
  <c r="E575" i="2"/>
  <c r="M575" i="2"/>
  <c r="N575" i="2"/>
  <c r="O575" i="2"/>
  <c r="D576" i="2"/>
  <c r="E576" i="2"/>
  <c r="M576" i="2"/>
  <c r="N576" i="2"/>
  <c r="O576" i="2"/>
  <c r="D577" i="2"/>
  <c r="E577" i="2"/>
  <c r="M577" i="2"/>
  <c r="N577" i="2"/>
  <c r="O577" i="2"/>
  <c r="D578" i="2"/>
  <c r="E578" i="2"/>
  <c r="M578" i="2"/>
  <c r="N578" i="2"/>
  <c r="O578" i="2"/>
  <c r="D579" i="2"/>
  <c r="E579" i="2"/>
  <c r="M579" i="2"/>
  <c r="N579" i="2"/>
  <c r="O579" i="2"/>
  <c r="D580" i="2"/>
  <c r="E580" i="2"/>
  <c r="M580" i="2"/>
  <c r="N580" i="2"/>
  <c r="O580" i="2"/>
  <c r="D581" i="2"/>
  <c r="E581" i="2"/>
  <c r="M581" i="2"/>
  <c r="N581" i="2"/>
  <c r="O581" i="2"/>
  <c r="D582" i="2"/>
  <c r="E582" i="2"/>
  <c r="M582" i="2"/>
  <c r="N582" i="2"/>
  <c r="O582" i="2"/>
  <c r="D583" i="2"/>
  <c r="E583" i="2"/>
  <c r="M583" i="2"/>
  <c r="N583" i="2"/>
  <c r="O583" i="2"/>
  <c r="D584" i="2"/>
  <c r="E584" i="2"/>
  <c r="M584" i="2"/>
  <c r="N584" i="2"/>
  <c r="O584" i="2"/>
  <c r="D585" i="2"/>
  <c r="E585" i="2"/>
  <c r="M585" i="2"/>
  <c r="N585" i="2"/>
  <c r="O585" i="2"/>
  <c r="D586" i="2"/>
  <c r="E586" i="2"/>
  <c r="M586" i="2"/>
  <c r="N586" i="2"/>
  <c r="O586" i="2"/>
  <c r="D587" i="2"/>
  <c r="E587" i="2"/>
  <c r="M587" i="2"/>
  <c r="N587" i="2"/>
  <c r="O587" i="2"/>
  <c r="D588" i="2"/>
  <c r="E588" i="2"/>
  <c r="M588" i="2"/>
  <c r="N588" i="2"/>
  <c r="O588" i="2"/>
  <c r="D589" i="2"/>
  <c r="E589" i="2"/>
  <c r="M589" i="2"/>
  <c r="N589" i="2"/>
  <c r="O589" i="2"/>
  <c r="D590" i="2"/>
  <c r="E590" i="2"/>
  <c r="M590" i="2"/>
  <c r="N590" i="2"/>
  <c r="O590" i="2"/>
  <c r="D591" i="2"/>
  <c r="E591" i="2"/>
  <c r="M591" i="2"/>
  <c r="N591" i="2"/>
  <c r="O591" i="2"/>
  <c r="D592" i="2"/>
  <c r="E592" i="2"/>
  <c r="M592" i="2"/>
  <c r="N592" i="2"/>
  <c r="O592" i="2"/>
  <c r="D593" i="2"/>
  <c r="E593" i="2"/>
  <c r="M593" i="2"/>
  <c r="N593" i="2"/>
  <c r="O593" i="2"/>
  <c r="D594" i="2"/>
  <c r="E594" i="2"/>
  <c r="M594" i="2"/>
  <c r="N594" i="2"/>
  <c r="O594" i="2"/>
  <c r="D595" i="2"/>
  <c r="E595" i="2"/>
  <c r="M595" i="2"/>
  <c r="N595" i="2"/>
  <c r="O595" i="2"/>
  <c r="D596" i="2"/>
  <c r="E596" i="2"/>
  <c r="M596" i="2"/>
  <c r="N596" i="2"/>
  <c r="O596" i="2"/>
  <c r="D597" i="2"/>
  <c r="E597" i="2"/>
  <c r="M597" i="2"/>
  <c r="N597" i="2"/>
  <c r="O597" i="2"/>
  <c r="D598" i="2"/>
  <c r="E598" i="2"/>
  <c r="M598" i="2"/>
  <c r="N598" i="2"/>
  <c r="O598" i="2"/>
  <c r="D599" i="2"/>
  <c r="E599" i="2"/>
  <c r="M599" i="2"/>
  <c r="N599" i="2"/>
  <c r="O599" i="2"/>
  <c r="D600" i="2"/>
  <c r="E600" i="2"/>
  <c r="M600" i="2"/>
  <c r="N600" i="2"/>
  <c r="O600" i="2"/>
  <c r="D601" i="2"/>
  <c r="E601" i="2"/>
  <c r="M601" i="2"/>
  <c r="N601" i="2"/>
  <c r="O601" i="2"/>
  <c r="D602" i="2"/>
  <c r="E602" i="2"/>
  <c r="M602" i="2"/>
  <c r="N602" i="2"/>
  <c r="O602" i="2"/>
  <c r="D603" i="2"/>
  <c r="E603" i="2"/>
  <c r="M603" i="2"/>
  <c r="N603" i="2"/>
  <c r="O603" i="2"/>
  <c r="D604" i="2"/>
  <c r="E604" i="2"/>
  <c r="M604" i="2"/>
  <c r="N604" i="2"/>
  <c r="O604" i="2"/>
  <c r="D605" i="2"/>
  <c r="E605" i="2"/>
  <c r="M605" i="2"/>
  <c r="N605" i="2"/>
  <c r="O605" i="2"/>
  <c r="D606" i="2"/>
  <c r="E606" i="2"/>
  <c r="M606" i="2"/>
  <c r="N606" i="2"/>
  <c r="O606" i="2"/>
  <c r="D607" i="2"/>
  <c r="E607" i="2"/>
  <c r="M607" i="2"/>
  <c r="N607" i="2"/>
  <c r="O607" i="2"/>
  <c r="D608" i="2"/>
  <c r="E608" i="2"/>
  <c r="M608" i="2"/>
  <c r="N608" i="2"/>
  <c r="O608" i="2"/>
  <c r="D609" i="2"/>
  <c r="E609" i="2"/>
  <c r="M609" i="2"/>
  <c r="N609" i="2"/>
  <c r="O609" i="2"/>
  <c r="D610" i="2"/>
  <c r="E610" i="2"/>
  <c r="M610" i="2"/>
  <c r="N610" i="2"/>
  <c r="O610" i="2"/>
  <c r="D611" i="2"/>
  <c r="E611" i="2"/>
  <c r="M611" i="2"/>
  <c r="N611" i="2"/>
  <c r="O611" i="2"/>
  <c r="D612" i="2"/>
  <c r="E612" i="2"/>
  <c r="M612" i="2"/>
  <c r="N612" i="2"/>
  <c r="O612" i="2"/>
  <c r="D613" i="2"/>
  <c r="E613" i="2"/>
  <c r="M613" i="2"/>
  <c r="N613" i="2"/>
  <c r="O613" i="2"/>
  <c r="D614" i="2"/>
  <c r="E614" i="2"/>
  <c r="M614" i="2"/>
  <c r="N614" i="2"/>
  <c r="O614" i="2"/>
  <c r="D615" i="2"/>
  <c r="E615" i="2"/>
  <c r="M615" i="2"/>
  <c r="N615" i="2"/>
  <c r="O615" i="2"/>
  <c r="D616" i="2"/>
  <c r="E616" i="2"/>
  <c r="M616" i="2"/>
  <c r="N616" i="2"/>
  <c r="O616" i="2"/>
  <c r="D617" i="2"/>
  <c r="E617" i="2"/>
  <c r="M617" i="2"/>
  <c r="N617" i="2"/>
  <c r="O617" i="2"/>
  <c r="D618" i="2"/>
  <c r="E618" i="2"/>
  <c r="M618" i="2"/>
  <c r="N618" i="2"/>
  <c r="O618" i="2"/>
  <c r="D619" i="2"/>
  <c r="E619" i="2"/>
  <c r="M619" i="2"/>
  <c r="N619" i="2"/>
  <c r="O619" i="2"/>
  <c r="D620" i="2"/>
  <c r="E620" i="2"/>
  <c r="M620" i="2"/>
  <c r="N620" i="2"/>
  <c r="O620" i="2"/>
  <c r="D621" i="2"/>
  <c r="E621" i="2"/>
  <c r="M621" i="2"/>
  <c r="N621" i="2"/>
  <c r="O621" i="2"/>
  <c r="D622" i="2"/>
  <c r="E622" i="2"/>
  <c r="M622" i="2"/>
  <c r="N622" i="2"/>
  <c r="O622" i="2"/>
  <c r="D623" i="2"/>
  <c r="E623" i="2"/>
  <c r="M623" i="2"/>
  <c r="N623" i="2"/>
  <c r="O623" i="2"/>
  <c r="D624" i="2"/>
  <c r="E624" i="2"/>
  <c r="M624" i="2"/>
  <c r="N624" i="2"/>
  <c r="O624" i="2"/>
  <c r="D625" i="2"/>
  <c r="E625" i="2"/>
  <c r="M625" i="2"/>
  <c r="N625" i="2"/>
  <c r="O625" i="2"/>
  <c r="D626" i="2"/>
  <c r="E626" i="2"/>
  <c r="M626" i="2"/>
  <c r="N626" i="2"/>
  <c r="O626" i="2"/>
  <c r="D627" i="2"/>
  <c r="E627" i="2"/>
  <c r="M627" i="2"/>
  <c r="N627" i="2"/>
  <c r="O627" i="2"/>
  <c r="D628" i="2"/>
  <c r="E628" i="2"/>
  <c r="M628" i="2"/>
  <c r="N628" i="2"/>
  <c r="O628" i="2"/>
  <c r="D629" i="2"/>
  <c r="E629" i="2"/>
  <c r="M629" i="2"/>
  <c r="N629" i="2"/>
  <c r="O629" i="2"/>
  <c r="D630" i="2"/>
  <c r="E630" i="2"/>
  <c r="M630" i="2"/>
  <c r="N630" i="2"/>
  <c r="O630" i="2"/>
  <c r="D631" i="2"/>
  <c r="E631" i="2"/>
  <c r="M631" i="2"/>
  <c r="N631" i="2"/>
  <c r="O631" i="2"/>
  <c r="D632" i="2"/>
  <c r="E632" i="2"/>
  <c r="M632" i="2"/>
  <c r="N632" i="2"/>
  <c r="O632" i="2"/>
  <c r="D633" i="2"/>
  <c r="E633" i="2"/>
  <c r="M633" i="2"/>
  <c r="N633" i="2"/>
  <c r="O633" i="2"/>
  <c r="D634" i="2"/>
  <c r="E634" i="2"/>
  <c r="M634" i="2"/>
  <c r="N634" i="2"/>
  <c r="O634" i="2"/>
  <c r="D635" i="2"/>
  <c r="E635" i="2"/>
  <c r="M635" i="2"/>
  <c r="N635" i="2"/>
  <c r="O635" i="2"/>
  <c r="D636" i="2"/>
  <c r="E636" i="2"/>
  <c r="M636" i="2"/>
  <c r="N636" i="2"/>
  <c r="O636" i="2"/>
  <c r="D637" i="2"/>
  <c r="E637" i="2"/>
  <c r="M637" i="2"/>
  <c r="N637" i="2"/>
  <c r="O637" i="2"/>
  <c r="D638" i="2"/>
  <c r="E638" i="2"/>
  <c r="M638" i="2"/>
  <c r="N638" i="2"/>
  <c r="O638" i="2"/>
  <c r="D639" i="2"/>
  <c r="E639" i="2"/>
  <c r="M639" i="2"/>
  <c r="N639" i="2"/>
  <c r="O639" i="2"/>
  <c r="D640" i="2"/>
  <c r="E640" i="2"/>
  <c r="M640" i="2"/>
  <c r="N640" i="2"/>
  <c r="O640" i="2"/>
  <c r="D641" i="2"/>
  <c r="E641" i="2"/>
  <c r="M641" i="2"/>
  <c r="N641" i="2"/>
  <c r="O641" i="2"/>
  <c r="D642" i="2"/>
  <c r="E642" i="2"/>
  <c r="M642" i="2"/>
  <c r="N642" i="2"/>
  <c r="O642" i="2"/>
  <c r="D643" i="2"/>
  <c r="E643" i="2"/>
  <c r="M643" i="2"/>
  <c r="N643" i="2"/>
  <c r="O643" i="2"/>
  <c r="D644" i="2"/>
  <c r="E644" i="2"/>
  <c r="M644" i="2"/>
  <c r="N644" i="2"/>
  <c r="O644" i="2"/>
  <c r="D645" i="2"/>
  <c r="E645" i="2"/>
  <c r="M645" i="2"/>
  <c r="N645" i="2"/>
  <c r="O645" i="2"/>
  <c r="D646" i="2"/>
  <c r="E646" i="2"/>
  <c r="M646" i="2"/>
  <c r="N646" i="2"/>
  <c r="O646" i="2"/>
  <c r="D647" i="2"/>
  <c r="E647" i="2"/>
  <c r="M647" i="2"/>
  <c r="N647" i="2"/>
  <c r="O647" i="2"/>
  <c r="D648" i="2"/>
  <c r="E648" i="2"/>
  <c r="M648" i="2"/>
  <c r="N648" i="2"/>
  <c r="O648" i="2"/>
  <c r="D649" i="2"/>
  <c r="E649" i="2"/>
  <c r="M649" i="2"/>
  <c r="N649" i="2"/>
  <c r="O649" i="2"/>
  <c r="D650" i="2"/>
  <c r="E650" i="2"/>
  <c r="M650" i="2"/>
  <c r="N650" i="2"/>
  <c r="O650" i="2"/>
  <c r="D651" i="2"/>
  <c r="E651" i="2"/>
  <c r="M651" i="2"/>
  <c r="N651" i="2"/>
  <c r="O651" i="2"/>
  <c r="D652" i="2"/>
  <c r="E652" i="2"/>
  <c r="M652" i="2"/>
  <c r="N652" i="2"/>
  <c r="O652" i="2"/>
  <c r="D653" i="2"/>
  <c r="E653" i="2"/>
  <c r="M653" i="2"/>
  <c r="N653" i="2"/>
  <c r="O653" i="2"/>
  <c r="D654" i="2"/>
  <c r="E654" i="2"/>
  <c r="M654" i="2"/>
  <c r="N654" i="2"/>
  <c r="O654" i="2"/>
  <c r="D655" i="2"/>
  <c r="E655" i="2"/>
  <c r="M655" i="2"/>
  <c r="N655" i="2"/>
  <c r="O655" i="2"/>
  <c r="D656" i="2"/>
  <c r="E656" i="2"/>
  <c r="M656" i="2"/>
  <c r="N656" i="2"/>
  <c r="O656" i="2"/>
  <c r="D657" i="2"/>
  <c r="E657" i="2"/>
  <c r="M657" i="2"/>
  <c r="N657" i="2"/>
  <c r="O657" i="2"/>
  <c r="D658" i="2"/>
  <c r="E658" i="2"/>
  <c r="M658" i="2"/>
  <c r="N658" i="2"/>
  <c r="O658" i="2"/>
  <c r="D659" i="2"/>
  <c r="E659" i="2"/>
  <c r="M659" i="2"/>
  <c r="N659" i="2"/>
  <c r="O659" i="2"/>
  <c r="D660" i="2"/>
  <c r="E660" i="2"/>
  <c r="M660" i="2"/>
  <c r="N660" i="2"/>
  <c r="O660" i="2"/>
  <c r="D661" i="2"/>
  <c r="E661" i="2"/>
  <c r="M661" i="2"/>
  <c r="N661" i="2"/>
  <c r="O661" i="2"/>
  <c r="D662" i="2"/>
  <c r="E662" i="2"/>
  <c r="M662" i="2"/>
  <c r="N662" i="2"/>
  <c r="O662" i="2"/>
  <c r="D663" i="2"/>
  <c r="E663" i="2"/>
  <c r="M663" i="2"/>
  <c r="N663" i="2"/>
  <c r="O663" i="2"/>
  <c r="D664" i="2"/>
  <c r="E664" i="2"/>
  <c r="M664" i="2"/>
  <c r="N664" i="2"/>
  <c r="O664" i="2"/>
  <c r="D665" i="2"/>
  <c r="E665" i="2"/>
  <c r="M665" i="2"/>
  <c r="N665" i="2"/>
  <c r="O665" i="2"/>
  <c r="D666" i="2"/>
  <c r="E666" i="2"/>
  <c r="M666" i="2"/>
  <c r="N666" i="2"/>
  <c r="O666" i="2"/>
  <c r="D667" i="2"/>
  <c r="E667" i="2"/>
  <c r="M667" i="2"/>
  <c r="N667" i="2"/>
  <c r="O667" i="2"/>
  <c r="D668" i="2"/>
  <c r="E668" i="2"/>
  <c r="M668" i="2"/>
  <c r="N668" i="2"/>
  <c r="O668" i="2"/>
  <c r="D669" i="2"/>
  <c r="E669" i="2"/>
  <c r="M669" i="2"/>
  <c r="N669" i="2"/>
  <c r="O669" i="2"/>
  <c r="D670" i="2"/>
  <c r="E670" i="2"/>
  <c r="M670" i="2"/>
  <c r="N670" i="2"/>
  <c r="O670" i="2"/>
  <c r="D671" i="2"/>
  <c r="E671" i="2"/>
  <c r="M671" i="2"/>
  <c r="N671" i="2"/>
  <c r="O671" i="2"/>
  <c r="D672" i="2"/>
  <c r="E672" i="2"/>
  <c r="M672" i="2"/>
  <c r="N672" i="2"/>
  <c r="O672" i="2"/>
  <c r="D673" i="2"/>
  <c r="E673" i="2"/>
  <c r="M673" i="2"/>
  <c r="N673" i="2"/>
  <c r="O673" i="2"/>
  <c r="D674" i="2"/>
  <c r="E674" i="2"/>
  <c r="M674" i="2"/>
  <c r="N674" i="2"/>
  <c r="O674" i="2"/>
  <c r="D675" i="2"/>
  <c r="E675" i="2"/>
  <c r="M675" i="2"/>
  <c r="N675" i="2"/>
  <c r="O675" i="2"/>
  <c r="D676" i="2"/>
  <c r="E676" i="2"/>
  <c r="M676" i="2"/>
  <c r="N676" i="2"/>
  <c r="O676" i="2"/>
  <c r="D677" i="2"/>
  <c r="E677" i="2"/>
  <c r="M677" i="2"/>
  <c r="N677" i="2"/>
  <c r="O677" i="2"/>
  <c r="D678" i="2"/>
  <c r="E678" i="2"/>
  <c r="M678" i="2"/>
  <c r="N678" i="2"/>
  <c r="O678" i="2"/>
  <c r="D679" i="2"/>
  <c r="E679" i="2"/>
  <c r="M679" i="2"/>
  <c r="N679" i="2"/>
  <c r="O679" i="2"/>
  <c r="D680" i="2"/>
  <c r="E680" i="2"/>
  <c r="M680" i="2"/>
  <c r="N680" i="2"/>
  <c r="O680" i="2"/>
  <c r="D681" i="2"/>
  <c r="E681" i="2"/>
  <c r="M681" i="2"/>
  <c r="N681" i="2"/>
  <c r="O681" i="2"/>
  <c r="D682" i="2"/>
  <c r="E682" i="2"/>
  <c r="M682" i="2"/>
  <c r="N682" i="2"/>
  <c r="O682" i="2"/>
  <c r="D683" i="2"/>
  <c r="E683" i="2"/>
  <c r="M683" i="2"/>
  <c r="N683" i="2"/>
  <c r="O683" i="2"/>
  <c r="D684" i="2"/>
  <c r="E684" i="2"/>
  <c r="M684" i="2"/>
  <c r="N684" i="2"/>
  <c r="O684" i="2"/>
  <c r="D685" i="2"/>
  <c r="E685" i="2"/>
  <c r="M685" i="2"/>
  <c r="N685" i="2"/>
  <c r="O685" i="2"/>
  <c r="D686" i="2"/>
  <c r="E686" i="2"/>
  <c r="M686" i="2"/>
  <c r="N686" i="2"/>
  <c r="O686" i="2"/>
  <c r="D687" i="2"/>
  <c r="E687" i="2"/>
  <c r="M687" i="2"/>
  <c r="N687" i="2"/>
  <c r="O687" i="2"/>
  <c r="D688" i="2"/>
  <c r="E688" i="2"/>
  <c r="M688" i="2"/>
  <c r="N688" i="2"/>
  <c r="O688" i="2"/>
  <c r="D689" i="2"/>
  <c r="E689" i="2"/>
  <c r="M689" i="2"/>
  <c r="N689" i="2"/>
  <c r="O689" i="2"/>
  <c r="D690" i="2"/>
  <c r="E690" i="2"/>
  <c r="M690" i="2"/>
  <c r="N690" i="2"/>
  <c r="O690" i="2"/>
  <c r="D691" i="2"/>
  <c r="E691" i="2"/>
  <c r="M691" i="2"/>
  <c r="N691" i="2"/>
  <c r="O691" i="2"/>
  <c r="D692" i="2"/>
  <c r="E692" i="2"/>
  <c r="M692" i="2"/>
  <c r="N692" i="2"/>
  <c r="O692" i="2"/>
  <c r="D693" i="2"/>
  <c r="E693" i="2"/>
  <c r="M693" i="2"/>
  <c r="N693" i="2"/>
  <c r="O693" i="2"/>
  <c r="D694" i="2"/>
  <c r="E694" i="2"/>
  <c r="M694" i="2"/>
  <c r="N694" i="2"/>
  <c r="O694" i="2"/>
  <c r="D695" i="2"/>
  <c r="E695" i="2"/>
  <c r="M695" i="2"/>
  <c r="N695" i="2"/>
  <c r="O695" i="2"/>
  <c r="D696" i="2"/>
  <c r="E696" i="2"/>
  <c r="M696" i="2"/>
  <c r="N696" i="2"/>
  <c r="O696" i="2"/>
  <c r="D697" i="2"/>
  <c r="E697" i="2"/>
  <c r="M697" i="2"/>
  <c r="N697" i="2"/>
  <c r="O697" i="2"/>
  <c r="D698" i="2"/>
  <c r="E698" i="2"/>
  <c r="M698" i="2"/>
  <c r="N698" i="2"/>
  <c r="O698" i="2"/>
  <c r="D699" i="2"/>
  <c r="E699" i="2"/>
  <c r="M699" i="2"/>
  <c r="N699" i="2"/>
  <c r="O699" i="2"/>
  <c r="D700" i="2"/>
  <c r="E700" i="2"/>
  <c r="M700" i="2"/>
  <c r="N700" i="2"/>
  <c r="O700" i="2"/>
  <c r="D701" i="2"/>
  <c r="E701" i="2"/>
  <c r="M701" i="2"/>
  <c r="N701" i="2"/>
  <c r="O701" i="2"/>
  <c r="D702" i="2"/>
  <c r="E702" i="2"/>
  <c r="M702" i="2"/>
  <c r="N702" i="2"/>
  <c r="O702" i="2"/>
  <c r="D703" i="2"/>
  <c r="E703" i="2"/>
  <c r="M703" i="2"/>
  <c r="N703" i="2"/>
  <c r="O703" i="2"/>
  <c r="D704" i="2"/>
  <c r="E704" i="2"/>
  <c r="M704" i="2"/>
  <c r="N704" i="2"/>
  <c r="O704" i="2"/>
  <c r="D705" i="2"/>
  <c r="E705" i="2"/>
  <c r="M705" i="2"/>
  <c r="N705" i="2"/>
  <c r="O705" i="2"/>
  <c r="D706" i="2"/>
  <c r="E706" i="2"/>
  <c r="M706" i="2"/>
  <c r="N706" i="2"/>
  <c r="O706" i="2"/>
  <c r="D707" i="2"/>
  <c r="E707" i="2"/>
  <c r="M707" i="2"/>
  <c r="N707" i="2"/>
  <c r="O707" i="2"/>
  <c r="D708" i="2"/>
  <c r="E708" i="2"/>
  <c r="M708" i="2"/>
  <c r="N708" i="2"/>
  <c r="O708" i="2"/>
  <c r="D709" i="2"/>
  <c r="E709" i="2"/>
  <c r="M709" i="2"/>
  <c r="N709" i="2"/>
  <c r="O709" i="2"/>
  <c r="D710" i="2"/>
  <c r="E710" i="2"/>
  <c r="M710" i="2"/>
  <c r="N710" i="2"/>
  <c r="O710" i="2"/>
  <c r="D711" i="2"/>
  <c r="E711" i="2"/>
  <c r="M711" i="2"/>
  <c r="N711" i="2"/>
  <c r="O711" i="2"/>
  <c r="D712" i="2"/>
  <c r="E712" i="2"/>
  <c r="M712" i="2"/>
  <c r="N712" i="2"/>
  <c r="O712" i="2"/>
  <c r="D713" i="2"/>
  <c r="E713" i="2"/>
  <c r="M713" i="2"/>
  <c r="N713" i="2"/>
  <c r="O713" i="2"/>
  <c r="D714" i="2"/>
  <c r="E714" i="2"/>
  <c r="M714" i="2"/>
  <c r="N714" i="2"/>
  <c r="O714" i="2"/>
  <c r="D715" i="2"/>
  <c r="E715" i="2"/>
  <c r="M715" i="2"/>
  <c r="N715" i="2"/>
  <c r="O715" i="2"/>
  <c r="D716" i="2"/>
  <c r="E716" i="2"/>
  <c r="M716" i="2"/>
  <c r="N716" i="2"/>
  <c r="O716" i="2"/>
  <c r="D717" i="2"/>
  <c r="E717" i="2"/>
  <c r="M717" i="2"/>
  <c r="N717" i="2"/>
  <c r="O717" i="2"/>
  <c r="D718" i="2"/>
  <c r="E718" i="2"/>
  <c r="M718" i="2"/>
  <c r="N718" i="2"/>
  <c r="O718" i="2"/>
  <c r="D719" i="2"/>
  <c r="E719" i="2"/>
  <c r="M719" i="2"/>
  <c r="N719" i="2"/>
  <c r="O719" i="2"/>
  <c r="D720" i="2"/>
  <c r="E720" i="2"/>
  <c r="M720" i="2"/>
  <c r="N720" i="2"/>
  <c r="O720" i="2"/>
  <c r="D721" i="2"/>
  <c r="E721" i="2"/>
  <c r="M721" i="2"/>
  <c r="N721" i="2"/>
  <c r="O721" i="2"/>
  <c r="D722" i="2"/>
  <c r="E722" i="2"/>
  <c r="M722" i="2"/>
  <c r="N722" i="2"/>
  <c r="O722" i="2"/>
  <c r="D723" i="2"/>
  <c r="E723" i="2"/>
  <c r="M723" i="2"/>
  <c r="N723" i="2"/>
  <c r="O723" i="2"/>
  <c r="D724" i="2"/>
  <c r="E724" i="2"/>
  <c r="M724" i="2"/>
  <c r="N724" i="2"/>
  <c r="O724" i="2"/>
  <c r="D725" i="2"/>
  <c r="E725" i="2"/>
  <c r="M725" i="2"/>
  <c r="N725" i="2"/>
  <c r="O725" i="2"/>
  <c r="D726" i="2"/>
  <c r="E726" i="2"/>
  <c r="M726" i="2"/>
  <c r="N726" i="2"/>
  <c r="O726" i="2"/>
  <c r="D727" i="2"/>
  <c r="E727" i="2"/>
  <c r="M727" i="2"/>
  <c r="N727" i="2"/>
  <c r="O727" i="2"/>
  <c r="D728" i="2"/>
  <c r="E728" i="2"/>
  <c r="M728" i="2"/>
  <c r="N728" i="2"/>
  <c r="O728" i="2"/>
  <c r="D729" i="2"/>
  <c r="E729" i="2"/>
  <c r="M729" i="2"/>
  <c r="N729" i="2"/>
  <c r="O729" i="2"/>
  <c r="D730" i="2"/>
  <c r="E730" i="2"/>
  <c r="M730" i="2"/>
  <c r="N730" i="2"/>
  <c r="O730" i="2"/>
  <c r="D731" i="2"/>
  <c r="E731" i="2"/>
  <c r="M731" i="2"/>
  <c r="N731" i="2"/>
  <c r="O731" i="2"/>
  <c r="D732" i="2"/>
  <c r="E732" i="2"/>
  <c r="M732" i="2"/>
  <c r="N732" i="2"/>
  <c r="O732" i="2"/>
  <c r="D733" i="2"/>
  <c r="E733" i="2"/>
  <c r="M733" i="2"/>
  <c r="N733" i="2"/>
  <c r="O733" i="2"/>
  <c r="D734" i="2"/>
  <c r="E734" i="2"/>
  <c r="M734" i="2"/>
  <c r="N734" i="2"/>
  <c r="O734" i="2"/>
  <c r="D735" i="2"/>
  <c r="E735" i="2"/>
  <c r="M735" i="2"/>
  <c r="N735" i="2"/>
  <c r="O735" i="2"/>
  <c r="D736" i="2"/>
  <c r="E736" i="2"/>
  <c r="M736" i="2"/>
  <c r="N736" i="2"/>
  <c r="O736" i="2"/>
  <c r="D737" i="2"/>
  <c r="E737" i="2"/>
  <c r="M737" i="2"/>
  <c r="N737" i="2"/>
  <c r="O737" i="2"/>
  <c r="D738" i="2"/>
  <c r="E738" i="2"/>
  <c r="M738" i="2"/>
  <c r="N738" i="2"/>
  <c r="O738" i="2"/>
  <c r="D739" i="2"/>
  <c r="E739" i="2"/>
  <c r="M739" i="2"/>
  <c r="N739" i="2"/>
  <c r="O739" i="2"/>
  <c r="D740" i="2"/>
  <c r="E740" i="2"/>
  <c r="M740" i="2"/>
  <c r="N740" i="2"/>
  <c r="O740" i="2"/>
  <c r="D741" i="2"/>
  <c r="E741" i="2"/>
  <c r="M741" i="2"/>
  <c r="N741" i="2"/>
  <c r="O741" i="2"/>
  <c r="D742" i="2"/>
  <c r="E742" i="2"/>
  <c r="M742" i="2"/>
  <c r="N742" i="2"/>
  <c r="O742" i="2"/>
  <c r="D743" i="2"/>
  <c r="E743" i="2"/>
  <c r="M743" i="2"/>
  <c r="N743" i="2"/>
  <c r="O743" i="2"/>
  <c r="D744" i="2"/>
  <c r="E744" i="2"/>
  <c r="M744" i="2"/>
  <c r="N744" i="2"/>
  <c r="O744" i="2"/>
  <c r="D745" i="2"/>
  <c r="E745" i="2"/>
  <c r="M745" i="2"/>
  <c r="N745" i="2"/>
  <c r="O745" i="2"/>
  <c r="D746" i="2"/>
  <c r="E746" i="2"/>
  <c r="M746" i="2"/>
  <c r="N746" i="2"/>
  <c r="O746" i="2"/>
  <c r="D747" i="2"/>
  <c r="E747" i="2"/>
  <c r="M747" i="2"/>
  <c r="N747" i="2"/>
  <c r="O747" i="2"/>
  <c r="D748" i="2"/>
  <c r="E748" i="2"/>
  <c r="M748" i="2"/>
  <c r="N748" i="2"/>
  <c r="O748" i="2"/>
  <c r="D749" i="2"/>
  <c r="E749" i="2"/>
  <c r="M749" i="2"/>
  <c r="N749" i="2"/>
  <c r="O749" i="2"/>
  <c r="D750" i="2"/>
  <c r="E750" i="2"/>
  <c r="M750" i="2"/>
  <c r="N750" i="2"/>
  <c r="O750" i="2"/>
  <c r="D751" i="2"/>
  <c r="E751" i="2"/>
  <c r="M751" i="2"/>
  <c r="N751" i="2"/>
  <c r="O751" i="2"/>
  <c r="D752" i="2"/>
  <c r="E752" i="2"/>
  <c r="M752" i="2"/>
  <c r="N752" i="2"/>
  <c r="O752" i="2"/>
  <c r="D753" i="2"/>
  <c r="E753" i="2"/>
  <c r="M753" i="2"/>
  <c r="N753" i="2"/>
  <c r="O753" i="2"/>
  <c r="D754" i="2"/>
  <c r="E754" i="2"/>
  <c r="M754" i="2"/>
  <c r="N754" i="2"/>
  <c r="O754" i="2"/>
  <c r="D755" i="2"/>
  <c r="E755" i="2"/>
  <c r="M755" i="2"/>
  <c r="N755" i="2"/>
  <c r="O755" i="2"/>
  <c r="D756" i="2"/>
  <c r="E756" i="2"/>
  <c r="M756" i="2"/>
  <c r="N756" i="2"/>
  <c r="O756" i="2"/>
  <c r="D757" i="2"/>
  <c r="E757" i="2"/>
  <c r="M757" i="2"/>
  <c r="N757" i="2"/>
  <c r="O757" i="2"/>
  <c r="D758" i="2"/>
  <c r="E758" i="2"/>
  <c r="M758" i="2"/>
  <c r="N758" i="2"/>
  <c r="O758" i="2"/>
  <c r="D759" i="2"/>
  <c r="E759" i="2"/>
  <c r="M759" i="2"/>
  <c r="N759" i="2"/>
  <c r="O759" i="2"/>
  <c r="D760" i="2"/>
  <c r="E760" i="2"/>
  <c r="M760" i="2"/>
  <c r="N760" i="2"/>
  <c r="O760" i="2"/>
  <c r="D761" i="2"/>
  <c r="E761" i="2"/>
  <c r="M761" i="2"/>
  <c r="N761" i="2"/>
  <c r="O761" i="2"/>
  <c r="D762" i="2"/>
  <c r="E762" i="2"/>
  <c r="M762" i="2"/>
  <c r="N762" i="2"/>
  <c r="O762" i="2"/>
  <c r="D763" i="2"/>
  <c r="E763" i="2"/>
  <c r="M763" i="2"/>
  <c r="N763" i="2"/>
  <c r="O763" i="2"/>
  <c r="D764" i="2"/>
  <c r="E764" i="2"/>
  <c r="M764" i="2"/>
  <c r="N764" i="2"/>
  <c r="O764" i="2"/>
  <c r="D765" i="2"/>
  <c r="E765" i="2"/>
  <c r="M765" i="2"/>
  <c r="N765" i="2"/>
  <c r="O765" i="2"/>
  <c r="D766" i="2"/>
  <c r="E766" i="2"/>
  <c r="M766" i="2"/>
  <c r="N766" i="2"/>
  <c r="O766" i="2"/>
  <c r="D767" i="2"/>
  <c r="E767" i="2"/>
  <c r="M767" i="2"/>
  <c r="N767" i="2"/>
  <c r="O767" i="2"/>
  <c r="D768" i="2"/>
  <c r="E768" i="2"/>
  <c r="M768" i="2"/>
  <c r="N768" i="2"/>
  <c r="O768" i="2"/>
  <c r="D769" i="2"/>
  <c r="E769" i="2"/>
  <c r="M769" i="2"/>
  <c r="N769" i="2"/>
  <c r="O769" i="2"/>
  <c r="D770" i="2"/>
  <c r="E770" i="2"/>
  <c r="M770" i="2"/>
  <c r="N770" i="2"/>
  <c r="O770" i="2"/>
  <c r="D771" i="2"/>
  <c r="E771" i="2"/>
  <c r="M771" i="2"/>
  <c r="N771" i="2"/>
  <c r="O771" i="2"/>
  <c r="D772" i="2"/>
  <c r="E772" i="2"/>
  <c r="M772" i="2"/>
  <c r="N772" i="2"/>
  <c r="O772" i="2"/>
  <c r="D773" i="2"/>
  <c r="E773" i="2"/>
  <c r="M773" i="2"/>
  <c r="N773" i="2"/>
  <c r="O773" i="2"/>
  <c r="D774" i="2"/>
  <c r="E774" i="2"/>
  <c r="M774" i="2"/>
  <c r="N774" i="2"/>
  <c r="O774" i="2"/>
  <c r="D775" i="2"/>
  <c r="E775" i="2"/>
  <c r="M775" i="2"/>
  <c r="N775" i="2"/>
  <c r="O775" i="2"/>
  <c r="D776" i="2"/>
  <c r="E776" i="2"/>
  <c r="M776" i="2"/>
  <c r="N776" i="2"/>
  <c r="O776" i="2"/>
  <c r="D777" i="2"/>
  <c r="E777" i="2"/>
  <c r="M777" i="2"/>
  <c r="N777" i="2"/>
  <c r="O777" i="2"/>
  <c r="D778" i="2"/>
  <c r="E778" i="2"/>
  <c r="M778" i="2"/>
  <c r="N778" i="2"/>
  <c r="O778" i="2"/>
  <c r="D779" i="2"/>
  <c r="E779" i="2"/>
  <c r="M779" i="2"/>
  <c r="N779" i="2"/>
  <c r="O779" i="2"/>
  <c r="D780" i="2"/>
  <c r="E780" i="2"/>
  <c r="M780" i="2"/>
  <c r="N780" i="2"/>
  <c r="O780" i="2"/>
  <c r="D781" i="2"/>
  <c r="E781" i="2"/>
  <c r="M781" i="2"/>
  <c r="N781" i="2"/>
  <c r="O781" i="2"/>
  <c r="D782" i="2"/>
  <c r="E782" i="2"/>
  <c r="M782" i="2"/>
  <c r="N782" i="2"/>
  <c r="O782" i="2"/>
  <c r="D783" i="2"/>
  <c r="E783" i="2"/>
  <c r="M783" i="2"/>
  <c r="N783" i="2"/>
  <c r="O783" i="2"/>
  <c r="D784" i="2"/>
  <c r="E784" i="2"/>
  <c r="M784" i="2"/>
  <c r="N784" i="2"/>
  <c r="O784" i="2"/>
  <c r="D785" i="2"/>
  <c r="E785" i="2"/>
  <c r="M785" i="2"/>
  <c r="N785" i="2"/>
  <c r="O785" i="2"/>
  <c r="D786" i="2"/>
  <c r="E786" i="2"/>
  <c r="M786" i="2"/>
  <c r="N786" i="2"/>
  <c r="O786" i="2"/>
  <c r="D787" i="2"/>
  <c r="E787" i="2"/>
  <c r="M787" i="2"/>
  <c r="N787" i="2"/>
  <c r="O787" i="2"/>
  <c r="D788" i="2"/>
  <c r="E788" i="2"/>
  <c r="M788" i="2"/>
  <c r="N788" i="2"/>
  <c r="O788" i="2"/>
  <c r="D789" i="2"/>
  <c r="E789" i="2"/>
  <c r="M789" i="2"/>
  <c r="N789" i="2"/>
  <c r="O789" i="2"/>
  <c r="D790" i="2"/>
  <c r="E790" i="2"/>
  <c r="M790" i="2"/>
  <c r="N790" i="2"/>
  <c r="O790" i="2"/>
  <c r="D791" i="2"/>
  <c r="E791" i="2"/>
  <c r="M791" i="2"/>
  <c r="N791" i="2"/>
  <c r="O791" i="2"/>
  <c r="D792" i="2"/>
  <c r="E792" i="2"/>
  <c r="M792" i="2"/>
  <c r="N792" i="2"/>
  <c r="O792" i="2"/>
  <c r="D793" i="2"/>
  <c r="E793" i="2"/>
  <c r="M793" i="2"/>
  <c r="N793" i="2"/>
  <c r="O793" i="2"/>
  <c r="D794" i="2"/>
  <c r="E794" i="2"/>
  <c r="M794" i="2"/>
  <c r="N794" i="2"/>
  <c r="O794" i="2"/>
  <c r="D795" i="2"/>
  <c r="E795" i="2"/>
  <c r="M795" i="2"/>
  <c r="N795" i="2"/>
  <c r="O795" i="2"/>
  <c r="D796" i="2"/>
  <c r="E796" i="2"/>
  <c r="M796" i="2"/>
  <c r="N796" i="2"/>
  <c r="O796" i="2"/>
  <c r="D797" i="2"/>
  <c r="E797" i="2"/>
  <c r="M797" i="2"/>
  <c r="N797" i="2"/>
  <c r="O797" i="2"/>
  <c r="D798" i="2"/>
  <c r="E798" i="2"/>
  <c r="M798" i="2"/>
  <c r="N798" i="2"/>
  <c r="O798" i="2"/>
  <c r="D799" i="2"/>
  <c r="E799" i="2"/>
  <c r="M799" i="2"/>
  <c r="N799" i="2"/>
  <c r="O799" i="2"/>
  <c r="D800" i="2"/>
  <c r="E800" i="2"/>
  <c r="M800" i="2"/>
  <c r="N800" i="2"/>
  <c r="O800" i="2"/>
  <c r="D801" i="2"/>
  <c r="E801" i="2"/>
  <c r="M801" i="2"/>
  <c r="N801" i="2"/>
  <c r="O801" i="2"/>
  <c r="D802" i="2"/>
  <c r="E802" i="2"/>
  <c r="M802" i="2"/>
  <c r="N802" i="2"/>
  <c r="O802" i="2"/>
  <c r="D803" i="2"/>
  <c r="E803" i="2"/>
  <c r="M803" i="2"/>
  <c r="N803" i="2"/>
  <c r="O803" i="2"/>
  <c r="D804" i="2"/>
  <c r="E804" i="2"/>
  <c r="M804" i="2"/>
  <c r="N804" i="2"/>
  <c r="O804" i="2"/>
  <c r="D805" i="2"/>
  <c r="E805" i="2"/>
  <c r="M805" i="2"/>
  <c r="N805" i="2"/>
  <c r="O805" i="2"/>
  <c r="D806" i="2"/>
  <c r="E806" i="2"/>
  <c r="M806" i="2"/>
  <c r="N806" i="2"/>
  <c r="O806" i="2"/>
  <c r="D807" i="2"/>
  <c r="E807" i="2"/>
  <c r="M807" i="2"/>
  <c r="N807" i="2"/>
  <c r="O807" i="2"/>
  <c r="D808" i="2"/>
  <c r="E808" i="2"/>
  <c r="M808" i="2"/>
  <c r="N808" i="2"/>
  <c r="O808" i="2"/>
  <c r="D809" i="2"/>
  <c r="E809" i="2"/>
  <c r="M809" i="2"/>
  <c r="N809" i="2"/>
  <c r="O809" i="2"/>
  <c r="D810" i="2"/>
  <c r="E810" i="2"/>
  <c r="M810" i="2"/>
  <c r="N810" i="2"/>
  <c r="O810" i="2"/>
  <c r="D811" i="2"/>
  <c r="E811" i="2"/>
  <c r="M811" i="2"/>
  <c r="N811" i="2"/>
  <c r="O811" i="2"/>
  <c r="D812" i="2"/>
  <c r="E812" i="2"/>
  <c r="M812" i="2"/>
  <c r="N812" i="2"/>
  <c r="O812" i="2"/>
  <c r="D813" i="2"/>
  <c r="E813" i="2"/>
  <c r="M813" i="2"/>
  <c r="N813" i="2"/>
  <c r="O813" i="2"/>
  <c r="D814" i="2"/>
  <c r="E814" i="2"/>
  <c r="M814" i="2"/>
  <c r="N814" i="2"/>
  <c r="O814" i="2"/>
  <c r="D815" i="2"/>
  <c r="E815" i="2"/>
  <c r="M815" i="2"/>
  <c r="N815" i="2"/>
  <c r="O815" i="2"/>
  <c r="D816" i="2"/>
  <c r="E816" i="2"/>
  <c r="M816" i="2"/>
  <c r="N816" i="2"/>
  <c r="O816" i="2"/>
  <c r="D817" i="2"/>
  <c r="E817" i="2"/>
  <c r="M817" i="2"/>
  <c r="N817" i="2"/>
  <c r="O817" i="2"/>
  <c r="D818" i="2"/>
  <c r="E818" i="2"/>
  <c r="M818" i="2"/>
  <c r="N818" i="2"/>
  <c r="O818" i="2"/>
  <c r="D819" i="2"/>
  <c r="E819" i="2"/>
  <c r="M819" i="2"/>
  <c r="N819" i="2"/>
  <c r="O819" i="2"/>
  <c r="D820" i="2"/>
  <c r="E820" i="2"/>
  <c r="M820" i="2"/>
  <c r="N820" i="2"/>
  <c r="O820" i="2"/>
  <c r="D821" i="2"/>
  <c r="E821" i="2"/>
  <c r="M821" i="2"/>
  <c r="N821" i="2"/>
  <c r="O821" i="2"/>
  <c r="D822" i="2"/>
  <c r="E822" i="2"/>
  <c r="M822" i="2"/>
  <c r="N822" i="2"/>
  <c r="O822" i="2"/>
  <c r="D823" i="2"/>
  <c r="E823" i="2"/>
  <c r="M823" i="2"/>
  <c r="N823" i="2"/>
  <c r="O823" i="2"/>
  <c r="D824" i="2"/>
  <c r="E824" i="2"/>
  <c r="M824" i="2"/>
  <c r="N824" i="2"/>
  <c r="O824" i="2"/>
  <c r="D825" i="2"/>
  <c r="E825" i="2"/>
  <c r="M825" i="2"/>
  <c r="N825" i="2"/>
  <c r="O825" i="2"/>
  <c r="D826" i="2"/>
  <c r="E826" i="2"/>
  <c r="M826" i="2"/>
  <c r="N826" i="2"/>
  <c r="O826" i="2"/>
  <c r="D827" i="2"/>
  <c r="E827" i="2"/>
  <c r="M827" i="2"/>
  <c r="N827" i="2"/>
  <c r="O827" i="2"/>
  <c r="D828" i="2"/>
  <c r="E828" i="2"/>
  <c r="M828" i="2"/>
  <c r="N828" i="2"/>
  <c r="O828" i="2"/>
  <c r="D829" i="2"/>
  <c r="E829" i="2"/>
  <c r="M829" i="2"/>
  <c r="N829" i="2"/>
  <c r="O829" i="2"/>
  <c r="D830" i="2"/>
  <c r="E830" i="2"/>
  <c r="M830" i="2"/>
  <c r="N830" i="2"/>
  <c r="O830" i="2"/>
  <c r="D831" i="2"/>
  <c r="E831" i="2"/>
  <c r="M831" i="2"/>
  <c r="N831" i="2"/>
  <c r="O831" i="2"/>
  <c r="D832" i="2"/>
  <c r="E832" i="2"/>
  <c r="M832" i="2"/>
  <c r="N832" i="2"/>
  <c r="O832" i="2"/>
  <c r="D833" i="2"/>
  <c r="E833" i="2"/>
  <c r="M833" i="2"/>
  <c r="N833" i="2"/>
  <c r="O833" i="2"/>
  <c r="D834" i="2"/>
  <c r="E834" i="2"/>
  <c r="M834" i="2"/>
  <c r="N834" i="2"/>
  <c r="O834" i="2"/>
  <c r="D835" i="2"/>
  <c r="E835" i="2"/>
  <c r="M835" i="2"/>
  <c r="N835" i="2"/>
  <c r="O835" i="2"/>
  <c r="D836" i="2"/>
  <c r="E836" i="2"/>
  <c r="M836" i="2"/>
  <c r="N836" i="2"/>
  <c r="O836" i="2"/>
  <c r="D837" i="2"/>
  <c r="E837" i="2"/>
  <c r="M837" i="2"/>
  <c r="N837" i="2"/>
  <c r="O837" i="2"/>
  <c r="D838" i="2"/>
  <c r="E838" i="2"/>
  <c r="M838" i="2"/>
  <c r="N838" i="2"/>
  <c r="O838" i="2"/>
  <c r="D839" i="2"/>
  <c r="E839" i="2"/>
  <c r="M839" i="2"/>
  <c r="N839" i="2"/>
  <c r="O839" i="2"/>
  <c r="D840" i="2"/>
  <c r="E840" i="2"/>
  <c r="M840" i="2"/>
  <c r="N840" i="2"/>
  <c r="O840" i="2"/>
  <c r="D841" i="2"/>
  <c r="E841" i="2"/>
  <c r="M841" i="2"/>
  <c r="N841" i="2"/>
  <c r="O841" i="2"/>
  <c r="D842" i="2"/>
  <c r="E842" i="2"/>
  <c r="M842" i="2"/>
  <c r="N842" i="2"/>
  <c r="O842" i="2"/>
  <c r="D843" i="2"/>
  <c r="E843" i="2"/>
  <c r="M843" i="2"/>
  <c r="N843" i="2"/>
  <c r="O843" i="2"/>
  <c r="D844" i="2"/>
  <c r="E844" i="2"/>
  <c r="M844" i="2"/>
  <c r="N844" i="2"/>
  <c r="O844" i="2"/>
  <c r="D845" i="2"/>
  <c r="E845" i="2"/>
  <c r="M845" i="2"/>
  <c r="N845" i="2"/>
  <c r="O845" i="2"/>
  <c r="D846" i="2"/>
  <c r="E846" i="2"/>
  <c r="M846" i="2"/>
  <c r="N846" i="2"/>
  <c r="O846" i="2"/>
  <c r="D847" i="2"/>
  <c r="E847" i="2"/>
  <c r="M847" i="2"/>
  <c r="N847" i="2"/>
  <c r="O847" i="2"/>
  <c r="D848" i="2"/>
  <c r="E848" i="2"/>
  <c r="M848" i="2"/>
  <c r="N848" i="2"/>
  <c r="O848" i="2"/>
  <c r="D849" i="2"/>
  <c r="E849" i="2"/>
  <c r="M849" i="2"/>
  <c r="N849" i="2"/>
  <c r="O849" i="2"/>
  <c r="D850" i="2"/>
  <c r="E850" i="2"/>
  <c r="M850" i="2"/>
  <c r="N850" i="2"/>
  <c r="O850" i="2"/>
  <c r="D851" i="2"/>
  <c r="E851" i="2"/>
  <c r="M851" i="2"/>
  <c r="N851" i="2"/>
  <c r="O851" i="2"/>
  <c r="D852" i="2"/>
  <c r="E852" i="2"/>
  <c r="M852" i="2"/>
  <c r="N852" i="2"/>
  <c r="O852" i="2"/>
  <c r="D853" i="2"/>
  <c r="E853" i="2"/>
  <c r="M853" i="2"/>
  <c r="N853" i="2"/>
  <c r="O853" i="2"/>
  <c r="D854" i="2"/>
  <c r="E854" i="2"/>
  <c r="M854" i="2"/>
  <c r="N854" i="2"/>
  <c r="O854" i="2"/>
  <c r="D855" i="2"/>
  <c r="E855" i="2"/>
  <c r="M855" i="2"/>
  <c r="N855" i="2"/>
  <c r="O855" i="2"/>
  <c r="D856" i="2"/>
  <c r="E856" i="2"/>
  <c r="M856" i="2"/>
  <c r="N856" i="2"/>
  <c r="O856" i="2"/>
  <c r="D857" i="2"/>
  <c r="E857" i="2"/>
  <c r="M857" i="2"/>
  <c r="N857" i="2"/>
  <c r="O857" i="2"/>
  <c r="D858" i="2"/>
  <c r="E858" i="2"/>
  <c r="M858" i="2"/>
  <c r="N858" i="2"/>
  <c r="O858" i="2"/>
  <c r="D859" i="2"/>
  <c r="E859" i="2"/>
  <c r="M859" i="2"/>
  <c r="N859" i="2"/>
  <c r="O859" i="2"/>
  <c r="D860" i="2"/>
  <c r="E860" i="2"/>
  <c r="M860" i="2"/>
  <c r="N860" i="2"/>
  <c r="O860" i="2"/>
  <c r="D861" i="2"/>
  <c r="E861" i="2"/>
  <c r="M861" i="2"/>
  <c r="N861" i="2"/>
  <c r="O861" i="2"/>
  <c r="D862" i="2"/>
  <c r="E862" i="2"/>
  <c r="M862" i="2"/>
  <c r="N862" i="2"/>
  <c r="O862" i="2"/>
  <c r="D863" i="2"/>
  <c r="E863" i="2"/>
  <c r="M863" i="2"/>
  <c r="N863" i="2"/>
  <c r="O863" i="2"/>
  <c r="D864" i="2"/>
  <c r="E864" i="2"/>
  <c r="M864" i="2"/>
  <c r="N864" i="2"/>
  <c r="O864" i="2"/>
  <c r="D865" i="2"/>
  <c r="E865" i="2"/>
  <c r="M865" i="2"/>
  <c r="N865" i="2"/>
  <c r="O865" i="2"/>
  <c r="D866" i="2"/>
  <c r="E866" i="2"/>
  <c r="M866" i="2"/>
  <c r="N866" i="2"/>
  <c r="O866" i="2"/>
  <c r="D867" i="2"/>
  <c r="E867" i="2"/>
  <c r="M867" i="2"/>
  <c r="N867" i="2"/>
  <c r="O867" i="2"/>
  <c r="D868" i="2"/>
  <c r="E868" i="2"/>
  <c r="M868" i="2"/>
  <c r="N868" i="2"/>
  <c r="O868" i="2"/>
  <c r="D869" i="2"/>
  <c r="E869" i="2"/>
  <c r="M869" i="2"/>
  <c r="N869" i="2"/>
  <c r="O869" i="2"/>
  <c r="D870" i="2"/>
  <c r="E870" i="2"/>
  <c r="M870" i="2"/>
  <c r="N870" i="2"/>
  <c r="O870" i="2"/>
  <c r="D871" i="2"/>
  <c r="E871" i="2"/>
  <c r="M871" i="2"/>
  <c r="N871" i="2"/>
  <c r="O871" i="2"/>
  <c r="D872" i="2"/>
  <c r="E872" i="2"/>
  <c r="M872" i="2"/>
  <c r="N872" i="2"/>
  <c r="O872" i="2"/>
  <c r="D873" i="2"/>
  <c r="E873" i="2"/>
  <c r="M873" i="2"/>
  <c r="N873" i="2"/>
  <c r="O873" i="2"/>
  <c r="D874" i="2"/>
  <c r="E874" i="2"/>
  <c r="M874" i="2"/>
  <c r="N874" i="2"/>
  <c r="O874" i="2"/>
  <c r="D875" i="2"/>
  <c r="E875" i="2"/>
  <c r="M875" i="2"/>
  <c r="N875" i="2"/>
  <c r="O875" i="2"/>
  <c r="D876" i="2"/>
  <c r="E876" i="2"/>
  <c r="M876" i="2"/>
  <c r="N876" i="2"/>
  <c r="O876" i="2"/>
  <c r="D877" i="2"/>
  <c r="E877" i="2"/>
  <c r="M877" i="2"/>
  <c r="N877" i="2"/>
  <c r="O877" i="2"/>
  <c r="D878" i="2"/>
  <c r="E878" i="2"/>
  <c r="M878" i="2"/>
  <c r="N878" i="2"/>
  <c r="O878" i="2"/>
  <c r="D879" i="2"/>
  <c r="E879" i="2"/>
  <c r="M879" i="2"/>
  <c r="N879" i="2"/>
  <c r="O879" i="2"/>
  <c r="D880" i="2"/>
  <c r="E880" i="2"/>
  <c r="M880" i="2"/>
  <c r="N880" i="2"/>
  <c r="O880" i="2"/>
  <c r="D881" i="2"/>
  <c r="E881" i="2"/>
  <c r="M881" i="2"/>
  <c r="N881" i="2"/>
  <c r="O881" i="2"/>
  <c r="D882" i="2"/>
  <c r="E882" i="2"/>
  <c r="M882" i="2"/>
  <c r="N882" i="2"/>
  <c r="O882" i="2"/>
  <c r="D883" i="2"/>
  <c r="E883" i="2"/>
  <c r="M883" i="2"/>
  <c r="N883" i="2"/>
  <c r="O883" i="2"/>
  <c r="D884" i="2"/>
  <c r="E884" i="2"/>
  <c r="M884" i="2"/>
  <c r="N884" i="2"/>
  <c r="O884" i="2"/>
  <c r="D885" i="2"/>
  <c r="E885" i="2"/>
  <c r="M885" i="2"/>
  <c r="N885" i="2"/>
  <c r="O885" i="2"/>
  <c r="D886" i="2"/>
  <c r="E886" i="2"/>
  <c r="M886" i="2"/>
  <c r="N886" i="2"/>
  <c r="O886" i="2"/>
  <c r="D887" i="2"/>
  <c r="E887" i="2"/>
  <c r="M887" i="2"/>
  <c r="N887" i="2"/>
  <c r="O887" i="2"/>
  <c r="D888" i="2"/>
  <c r="E888" i="2"/>
  <c r="M888" i="2"/>
  <c r="N888" i="2"/>
  <c r="O888" i="2"/>
  <c r="D889" i="2"/>
  <c r="E889" i="2"/>
  <c r="M889" i="2"/>
  <c r="N889" i="2"/>
  <c r="O889" i="2"/>
  <c r="D890" i="2"/>
  <c r="E890" i="2"/>
  <c r="M890" i="2"/>
  <c r="N890" i="2"/>
  <c r="O890" i="2"/>
  <c r="D891" i="2"/>
  <c r="E891" i="2"/>
  <c r="M891" i="2"/>
  <c r="N891" i="2"/>
  <c r="O891" i="2"/>
  <c r="D892" i="2"/>
  <c r="E892" i="2"/>
  <c r="M892" i="2"/>
  <c r="N892" i="2"/>
  <c r="O892" i="2"/>
  <c r="D893" i="2"/>
  <c r="E893" i="2"/>
  <c r="M893" i="2"/>
  <c r="N893" i="2"/>
  <c r="O893" i="2"/>
  <c r="D894" i="2"/>
  <c r="E894" i="2"/>
  <c r="M894" i="2"/>
  <c r="N894" i="2"/>
  <c r="O894" i="2"/>
  <c r="D895" i="2"/>
  <c r="E895" i="2"/>
  <c r="M895" i="2"/>
  <c r="N895" i="2"/>
  <c r="O895" i="2"/>
  <c r="D896" i="2"/>
  <c r="E896" i="2"/>
  <c r="M896" i="2"/>
  <c r="N896" i="2"/>
  <c r="O896" i="2"/>
  <c r="D897" i="2"/>
  <c r="E897" i="2"/>
  <c r="M897" i="2"/>
  <c r="N897" i="2"/>
  <c r="O897" i="2"/>
  <c r="D898" i="2"/>
  <c r="E898" i="2"/>
  <c r="M898" i="2"/>
  <c r="N898" i="2"/>
  <c r="O898" i="2"/>
  <c r="D899" i="2"/>
  <c r="E899" i="2"/>
  <c r="M899" i="2"/>
  <c r="N899" i="2"/>
  <c r="O899" i="2"/>
  <c r="D900" i="2"/>
  <c r="E900" i="2"/>
  <c r="M900" i="2"/>
  <c r="N900" i="2"/>
  <c r="O900" i="2"/>
  <c r="D901" i="2"/>
  <c r="E901" i="2"/>
  <c r="M901" i="2"/>
  <c r="N901" i="2"/>
  <c r="O901" i="2"/>
  <c r="D902" i="2"/>
  <c r="E902" i="2"/>
  <c r="M902" i="2"/>
  <c r="N902" i="2"/>
  <c r="O902" i="2"/>
  <c r="D903" i="2"/>
  <c r="E903" i="2"/>
  <c r="M903" i="2"/>
  <c r="N903" i="2"/>
  <c r="O903" i="2"/>
  <c r="D904" i="2"/>
  <c r="E904" i="2"/>
  <c r="M904" i="2"/>
  <c r="N904" i="2"/>
  <c r="O904" i="2"/>
  <c r="D905" i="2"/>
  <c r="E905" i="2"/>
  <c r="M905" i="2"/>
  <c r="N905" i="2"/>
  <c r="O905" i="2"/>
  <c r="D906" i="2"/>
  <c r="E906" i="2"/>
  <c r="M906" i="2"/>
  <c r="N906" i="2"/>
  <c r="O906" i="2"/>
  <c r="D907" i="2"/>
  <c r="E907" i="2"/>
  <c r="M907" i="2"/>
  <c r="N907" i="2"/>
  <c r="O907" i="2"/>
  <c r="D908" i="2"/>
  <c r="E908" i="2"/>
  <c r="M908" i="2"/>
  <c r="N908" i="2"/>
  <c r="O908" i="2"/>
  <c r="D909" i="2"/>
  <c r="E909" i="2"/>
  <c r="M909" i="2"/>
  <c r="N909" i="2"/>
  <c r="O909" i="2"/>
  <c r="D910" i="2"/>
  <c r="E910" i="2"/>
  <c r="M910" i="2"/>
  <c r="N910" i="2"/>
  <c r="O910" i="2"/>
  <c r="D911" i="2"/>
  <c r="E911" i="2"/>
  <c r="M911" i="2"/>
  <c r="N911" i="2"/>
  <c r="O911" i="2"/>
  <c r="D912" i="2"/>
  <c r="E912" i="2"/>
  <c r="M912" i="2"/>
  <c r="N912" i="2"/>
  <c r="O912" i="2"/>
  <c r="D913" i="2"/>
  <c r="E913" i="2"/>
  <c r="M913" i="2"/>
  <c r="N913" i="2"/>
  <c r="O913" i="2"/>
  <c r="D914" i="2"/>
  <c r="E914" i="2"/>
  <c r="M914" i="2"/>
  <c r="N914" i="2"/>
  <c r="O914" i="2"/>
  <c r="D915" i="2"/>
  <c r="E915" i="2"/>
  <c r="M915" i="2"/>
  <c r="N915" i="2"/>
  <c r="O915" i="2"/>
  <c r="D916" i="2"/>
  <c r="E916" i="2"/>
  <c r="M916" i="2"/>
  <c r="N916" i="2"/>
  <c r="O916" i="2"/>
  <c r="D917" i="2"/>
  <c r="E917" i="2"/>
  <c r="M917" i="2"/>
  <c r="N917" i="2"/>
  <c r="O917" i="2"/>
  <c r="D918" i="2"/>
  <c r="E918" i="2"/>
  <c r="M918" i="2"/>
  <c r="N918" i="2"/>
  <c r="O918" i="2"/>
  <c r="D919" i="2"/>
  <c r="E919" i="2"/>
  <c r="M919" i="2"/>
  <c r="N919" i="2"/>
  <c r="O919" i="2"/>
  <c r="D920" i="2"/>
  <c r="E920" i="2"/>
  <c r="M920" i="2"/>
  <c r="N920" i="2"/>
  <c r="O920" i="2"/>
  <c r="D921" i="2"/>
  <c r="E921" i="2"/>
  <c r="M921" i="2"/>
  <c r="N921" i="2"/>
  <c r="O921" i="2"/>
  <c r="D922" i="2"/>
  <c r="E922" i="2"/>
  <c r="M922" i="2"/>
  <c r="N922" i="2"/>
  <c r="O922" i="2"/>
  <c r="D923" i="2"/>
  <c r="E923" i="2"/>
  <c r="M923" i="2"/>
  <c r="N923" i="2"/>
  <c r="O923" i="2"/>
  <c r="D924" i="2"/>
  <c r="E924" i="2"/>
  <c r="M924" i="2"/>
  <c r="N924" i="2"/>
  <c r="O924" i="2"/>
  <c r="D925" i="2"/>
  <c r="E925" i="2"/>
  <c r="M925" i="2"/>
  <c r="N925" i="2"/>
  <c r="O925" i="2"/>
  <c r="D926" i="2"/>
  <c r="E926" i="2"/>
  <c r="M926" i="2"/>
  <c r="N926" i="2"/>
  <c r="O926" i="2"/>
  <c r="D927" i="2"/>
  <c r="E927" i="2"/>
  <c r="M927" i="2"/>
  <c r="N927" i="2"/>
  <c r="O927" i="2"/>
  <c r="D928" i="2"/>
  <c r="E928" i="2"/>
  <c r="M928" i="2"/>
  <c r="N928" i="2"/>
  <c r="O928" i="2"/>
  <c r="D929" i="2"/>
  <c r="E929" i="2"/>
  <c r="M929" i="2"/>
  <c r="N929" i="2"/>
  <c r="O929" i="2"/>
  <c r="D930" i="2"/>
  <c r="E930" i="2"/>
  <c r="M930" i="2"/>
  <c r="N930" i="2"/>
  <c r="O930" i="2"/>
  <c r="D931" i="2"/>
  <c r="E931" i="2"/>
  <c r="M931" i="2"/>
  <c r="N931" i="2"/>
  <c r="O931" i="2"/>
  <c r="D932" i="2"/>
  <c r="E932" i="2"/>
  <c r="M932" i="2"/>
  <c r="N932" i="2"/>
  <c r="O932" i="2"/>
  <c r="D933" i="2"/>
  <c r="E933" i="2"/>
  <c r="M933" i="2"/>
  <c r="N933" i="2"/>
  <c r="O933" i="2"/>
  <c r="D934" i="2"/>
  <c r="E934" i="2"/>
  <c r="M934" i="2"/>
  <c r="N934" i="2"/>
  <c r="O934" i="2"/>
  <c r="D935" i="2"/>
  <c r="E935" i="2"/>
  <c r="M935" i="2"/>
  <c r="N935" i="2"/>
  <c r="O935" i="2"/>
  <c r="D936" i="2"/>
  <c r="E936" i="2"/>
  <c r="M936" i="2"/>
  <c r="N936" i="2"/>
  <c r="O936" i="2"/>
  <c r="D937" i="2"/>
  <c r="E937" i="2"/>
  <c r="M937" i="2"/>
  <c r="N937" i="2"/>
  <c r="O937" i="2"/>
  <c r="D938" i="2"/>
  <c r="E938" i="2"/>
  <c r="M938" i="2"/>
  <c r="N938" i="2"/>
  <c r="O938" i="2"/>
  <c r="D939" i="2"/>
  <c r="E939" i="2"/>
  <c r="M939" i="2"/>
  <c r="N939" i="2"/>
  <c r="O939" i="2"/>
  <c r="D940" i="2"/>
  <c r="E940" i="2"/>
  <c r="M940" i="2"/>
  <c r="N940" i="2"/>
  <c r="O940" i="2"/>
  <c r="D941" i="2"/>
  <c r="E941" i="2"/>
  <c r="M941" i="2"/>
  <c r="N941" i="2"/>
  <c r="O941" i="2"/>
  <c r="D942" i="2"/>
  <c r="E942" i="2"/>
  <c r="M942" i="2"/>
  <c r="N942" i="2"/>
  <c r="O942" i="2"/>
  <c r="D943" i="2"/>
  <c r="E943" i="2"/>
  <c r="M943" i="2"/>
  <c r="N943" i="2"/>
  <c r="O943" i="2"/>
  <c r="D944" i="2"/>
  <c r="E944" i="2"/>
  <c r="M944" i="2"/>
  <c r="N944" i="2"/>
  <c r="O944" i="2"/>
  <c r="D945" i="2"/>
  <c r="E945" i="2"/>
  <c r="M945" i="2"/>
  <c r="N945" i="2"/>
  <c r="O945" i="2"/>
  <c r="D946" i="2"/>
  <c r="E946" i="2"/>
  <c r="M946" i="2"/>
  <c r="N946" i="2"/>
  <c r="O946" i="2"/>
  <c r="D947" i="2"/>
  <c r="E947" i="2"/>
  <c r="M947" i="2"/>
  <c r="N947" i="2"/>
  <c r="O947" i="2"/>
  <c r="D948" i="2"/>
  <c r="E948" i="2"/>
  <c r="M948" i="2"/>
  <c r="N948" i="2"/>
  <c r="O948" i="2"/>
  <c r="D949" i="2"/>
  <c r="E949" i="2"/>
  <c r="M949" i="2"/>
  <c r="N949" i="2"/>
  <c r="O949" i="2"/>
  <c r="D950" i="2"/>
  <c r="E950" i="2"/>
  <c r="M950" i="2"/>
  <c r="N950" i="2"/>
  <c r="O950" i="2"/>
  <c r="D951" i="2"/>
  <c r="E951" i="2"/>
  <c r="M951" i="2"/>
  <c r="N951" i="2"/>
  <c r="O951" i="2"/>
  <c r="D952" i="2"/>
  <c r="E952" i="2"/>
  <c r="M952" i="2"/>
  <c r="N952" i="2"/>
  <c r="O952" i="2"/>
  <c r="D953" i="2"/>
  <c r="E953" i="2"/>
  <c r="M953" i="2"/>
  <c r="N953" i="2"/>
  <c r="O953" i="2"/>
  <c r="D954" i="2"/>
  <c r="E954" i="2"/>
  <c r="M954" i="2"/>
  <c r="N954" i="2"/>
  <c r="O954" i="2"/>
  <c r="D955" i="2"/>
  <c r="E955" i="2"/>
  <c r="M955" i="2"/>
  <c r="N955" i="2"/>
  <c r="O955" i="2"/>
  <c r="D956" i="2"/>
  <c r="E956" i="2"/>
  <c r="M956" i="2"/>
  <c r="N956" i="2"/>
  <c r="O956" i="2"/>
  <c r="D957" i="2"/>
  <c r="E957" i="2"/>
  <c r="M957" i="2"/>
  <c r="N957" i="2"/>
  <c r="O957" i="2"/>
  <c r="D958" i="2"/>
  <c r="E958" i="2"/>
  <c r="M958" i="2"/>
  <c r="N958" i="2"/>
  <c r="O958" i="2"/>
  <c r="D959" i="2"/>
  <c r="E959" i="2"/>
  <c r="M959" i="2"/>
  <c r="N959" i="2"/>
  <c r="O959" i="2"/>
  <c r="D960" i="2"/>
  <c r="E960" i="2"/>
  <c r="M960" i="2"/>
  <c r="N960" i="2"/>
  <c r="O960" i="2"/>
  <c r="D961" i="2"/>
  <c r="E961" i="2"/>
  <c r="M961" i="2"/>
  <c r="N961" i="2"/>
  <c r="O961" i="2"/>
  <c r="D962" i="2"/>
  <c r="E962" i="2"/>
  <c r="M962" i="2"/>
  <c r="N962" i="2"/>
  <c r="O962" i="2"/>
  <c r="D963" i="2"/>
  <c r="E963" i="2"/>
  <c r="M963" i="2"/>
  <c r="N963" i="2"/>
  <c r="O963" i="2"/>
  <c r="D964" i="2"/>
  <c r="E964" i="2"/>
  <c r="M964" i="2"/>
  <c r="N964" i="2"/>
  <c r="O964" i="2"/>
  <c r="D965" i="2"/>
  <c r="E965" i="2"/>
  <c r="M965" i="2"/>
  <c r="N965" i="2"/>
  <c r="O965" i="2"/>
  <c r="D966" i="2"/>
  <c r="E966" i="2"/>
  <c r="M966" i="2"/>
  <c r="N966" i="2"/>
  <c r="O966" i="2"/>
  <c r="D967" i="2"/>
  <c r="E967" i="2"/>
  <c r="M967" i="2"/>
  <c r="N967" i="2"/>
  <c r="O967" i="2"/>
  <c r="D968" i="2"/>
  <c r="E968" i="2"/>
  <c r="M968" i="2"/>
  <c r="N968" i="2"/>
  <c r="O968" i="2"/>
  <c r="D969" i="2"/>
  <c r="E969" i="2"/>
  <c r="M969" i="2"/>
  <c r="N969" i="2"/>
  <c r="O969" i="2"/>
  <c r="D970" i="2"/>
  <c r="E970" i="2"/>
  <c r="M970" i="2"/>
  <c r="N970" i="2"/>
  <c r="O970" i="2"/>
  <c r="D971" i="2"/>
  <c r="E971" i="2"/>
  <c r="M971" i="2"/>
  <c r="N971" i="2"/>
  <c r="O971" i="2"/>
  <c r="D972" i="2"/>
  <c r="E972" i="2"/>
  <c r="M972" i="2"/>
  <c r="N972" i="2"/>
  <c r="O972" i="2"/>
  <c r="D973" i="2"/>
  <c r="E973" i="2"/>
  <c r="M973" i="2"/>
  <c r="N973" i="2"/>
  <c r="O973" i="2"/>
  <c r="D974" i="2"/>
  <c r="E974" i="2"/>
  <c r="M974" i="2"/>
  <c r="N974" i="2"/>
  <c r="O974" i="2"/>
  <c r="D975" i="2"/>
  <c r="E975" i="2"/>
  <c r="M975" i="2"/>
  <c r="N975" i="2"/>
  <c r="O975" i="2"/>
  <c r="D976" i="2"/>
  <c r="E976" i="2"/>
  <c r="M976" i="2"/>
  <c r="N976" i="2"/>
  <c r="O976" i="2"/>
  <c r="D977" i="2"/>
  <c r="E977" i="2"/>
  <c r="M977" i="2"/>
  <c r="N977" i="2"/>
  <c r="O977" i="2"/>
  <c r="D978" i="2"/>
  <c r="E978" i="2"/>
  <c r="M978" i="2"/>
  <c r="N978" i="2"/>
  <c r="O978" i="2"/>
  <c r="D979" i="2"/>
  <c r="E979" i="2"/>
  <c r="M979" i="2"/>
  <c r="N979" i="2"/>
  <c r="O979" i="2"/>
  <c r="D980" i="2"/>
  <c r="E980" i="2"/>
  <c r="M980" i="2"/>
  <c r="N980" i="2"/>
  <c r="O980" i="2"/>
  <c r="D981" i="2"/>
  <c r="E981" i="2"/>
  <c r="M981" i="2"/>
  <c r="N981" i="2"/>
  <c r="O981" i="2"/>
  <c r="D982" i="2"/>
  <c r="E982" i="2"/>
  <c r="M982" i="2"/>
  <c r="N982" i="2"/>
  <c r="O982" i="2"/>
  <c r="D983" i="2"/>
  <c r="E983" i="2"/>
  <c r="M983" i="2"/>
  <c r="N983" i="2"/>
  <c r="O983" i="2"/>
  <c r="D984" i="2"/>
  <c r="E984" i="2"/>
  <c r="M984" i="2"/>
  <c r="N984" i="2"/>
  <c r="O984" i="2"/>
  <c r="D985" i="2"/>
  <c r="E985" i="2"/>
  <c r="M985" i="2"/>
  <c r="N985" i="2"/>
  <c r="O985" i="2"/>
  <c r="D986" i="2"/>
  <c r="E986" i="2"/>
  <c r="M986" i="2"/>
  <c r="N986" i="2"/>
  <c r="O986" i="2"/>
  <c r="D987" i="2"/>
  <c r="E987" i="2"/>
  <c r="M987" i="2"/>
  <c r="N987" i="2"/>
  <c r="O987" i="2"/>
  <c r="D988" i="2"/>
  <c r="E988" i="2"/>
  <c r="M988" i="2"/>
  <c r="N988" i="2"/>
  <c r="O988" i="2"/>
  <c r="D989" i="2"/>
  <c r="E989" i="2"/>
  <c r="M989" i="2"/>
  <c r="N989" i="2"/>
  <c r="O989" i="2"/>
  <c r="D990" i="2"/>
  <c r="E990" i="2"/>
  <c r="M990" i="2"/>
  <c r="N990" i="2"/>
  <c r="O990" i="2"/>
  <c r="D991" i="2"/>
  <c r="E991" i="2"/>
  <c r="M991" i="2"/>
  <c r="N991" i="2"/>
  <c r="O991" i="2"/>
  <c r="D992" i="2"/>
  <c r="E992" i="2"/>
  <c r="M992" i="2"/>
  <c r="N992" i="2"/>
  <c r="O992" i="2"/>
  <c r="D993" i="2"/>
  <c r="E993" i="2"/>
  <c r="M993" i="2"/>
  <c r="N993" i="2"/>
  <c r="O993" i="2"/>
  <c r="D994" i="2"/>
  <c r="E994" i="2"/>
  <c r="M994" i="2"/>
  <c r="N994" i="2"/>
  <c r="O994" i="2"/>
  <c r="D995" i="2"/>
  <c r="E995" i="2"/>
  <c r="M995" i="2"/>
  <c r="N995" i="2"/>
  <c r="O995" i="2"/>
  <c r="D996" i="2"/>
  <c r="E996" i="2"/>
  <c r="M996" i="2"/>
  <c r="N996" i="2"/>
  <c r="O996" i="2"/>
  <c r="D997" i="2"/>
  <c r="E997" i="2"/>
  <c r="M997" i="2"/>
  <c r="N997" i="2"/>
  <c r="O997" i="2"/>
  <c r="D998" i="2"/>
  <c r="E998" i="2"/>
  <c r="M998" i="2"/>
  <c r="N998" i="2"/>
  <c r="O998" i="2"/>
  <c r="D999" i="2"/>
  <c r="E999" i="2"/>
  <c r="M999" i="2"/>
  <c r="N999" i="2"/>
  <c r="O999" i="2"/>
  <c r="D1000" i="2"/>
  <c r="E1000" i="2"/>
  <c r="M1000" i="2"/>
  <c r="N1000" i="2"/>
  <c r="O1000" i="2"/>
  <c r="D1001" i="2"/>
  <c r="E1001" i="2"/>
  <c r="M1001" i="2"/>
  <c r="N1001" i="2"/>
  <c r="O1001" i="2"/>
  <c r="D1002" i="2"/>
  <c r="E1002" i="2"/>
  <c r="M1002" i="2"/>
  <c r="N1002" i="2"/>
  <c r="O1002" i="2"/>
  <c r="D1003" i="2"/>
  <c r="E1003" i="2"/>
  <c r="M1003" i="2"/>
  <c r="N1003" i="2"/>
  <c r="O1003" i="2"/>
  <c r="D1004" i="2"/>
  <c r="E1004" i="2"/>
  <c r="M1004" i="2"/>
  <c r="N1004" i="2"/>
  <c r="O1004" i="2"/>
  <c r="D1005" i="2"/>
  <c r="E1005" i="2"/>
  <c r="M1005" i="2"/>
  <c r="N1005" i="2"/>
  <c r="O1005" i="2"/>
  <c r="D1006" i="2"/>
  <c r="E1006" i="2"/>
  <c r="M1006" i="2"/>
  <c r="N1006" i="2"/>
  <c r="O1006" i="2"/>
  <c r="D1007" i="2"/>
  <c r="E1007" i="2"/>
  <c r="M1007" i="2"/>
  <c r="N1007" i="2"/>
  <c r="O1007" i="2"/>
  <c r="D1008" i="2"/>
  <c r="E1008" i="2"/>
  <c r="M1008" i="2"/>
  <c r="N1008" i="2"/>
  <c r="O1008" i="2"/>
  <c r="D1009" i="2"/>
  <c r="E1009" i="2"/>
  <c r="M1009" i="2"/>
  <c r="N1009" i="2"/>
  <c r="O1009" i="2"/>
  <c r="D1010" i="2"/>
  <c r="E1010" i="2"/>
  <c r="M1010" i="2"/>
  <c r="N1010" i="2"/>
  <c r="O1010" i="2"/>
  <c r="D1011" i="2"/>
  <c r="E1011" i="2"/>
  <c r="M1011" i="2"/>
  <c r="N1011" i="2"/>
  <c r="O1011" i="2"/>
  <c r="D1012" i="2"/>
  <c r="E1012" i="2"/>
  <c r="M1012" i="2"/>
  <c r="N1012" i="2"/>
  <c r="O1012" i="2"/>
  <c r="D1013" i="2"/>
  <c r="E1013" i="2"/>
  <c r="M1013" i="2"/>
  <c r="N1013" i="2"/>
  <c r="O1013" i="2"/>
  <c r="D1014" i="2"/>
  <c r="E1014" i="2"/>
  <c r="M1014" i="2"/>
  <c r="N1014" i="2"/>
  <c r="O1014" i="2"/>
  <c r="D1015" i="2"/>
  <c r="E1015" i="2"/>
  <c r="M1015" i="2"/>
  <c r="N1015" i="2"/>
  <c r="O1015" i="2"/>
  <c r="D1016" i="2"/>
  <c r="E1016" i="2"/>
  <c r="M1016" i="2"/>
  <c r="N1016" i="2"/>
  <c r="O1016" i="2"/>
  <c r="D1017" i="2"/>
  <c r="E1017" i="2"/>
  <c r="M1017" i="2"/>
  <c r="N1017" i="2"/>
  <c r="O1017" i="2"/>
  <c r="D1018" i="2"/>
  <c r="E1018" i="2"/>
  <c r="M1018" i="2"/>
  <c r="N1018" i="2"/>
  <c r="O1018" i="2"/>
  <c r="D1019" i="2"/>
  <c r="E1019" i="2"/>
  <c r="M1019" i="2"/>
  <c r="N1019" i="2"/>
  <c r="O1019" i="2"/>
  <c r="D1020" i="2"/>
  <c r="E1020" i="2"/>
  <c r="M1020" i="2"/>
  <c r="N1020" i="2"/>
  <c r="O1020" i="2"/>
  <c r="D1021" i="2"/>
  <c r="E1021" i="2"/>
  <c r="M1021" i="2"/>
  <c r="N1021" i="2"/>
  <c r="O1021" i="2"/>
  <c r="D1022" i="2"/>
  <c r="E1022" i="2"/>
  <c r="M1022" i="2"/>
  <c r="N1022" i="2"/>
  <c r="O1022" i="2"/>
  <c r="D1023" i="2"/>
  <c r="E1023" i="2"/>
  <c r="M1023" i="2"/>
  <c r="N1023" i="2"/>
  <c r="O1023" i="2"/>
  <c r="D1024" i="2"/>
  <c r="E1024" i="2"/>
  <c r="M1024" i="2"/>
  <c r="N1024" i="2"/>
  <c r="O1024" i="2"/>
  <c r="D1025" i="2"/>
  <c r="E1025" i="2"/>
  <c r="M1025" i="2"/>
  <c r="N1025" i="2"/>
  <c r="O1025" i="2"/>
  <c r="D1026" i="2"/>
  <c r="E1026" i="2"/>
  <c r="M1026" i="2"/>
  <c r="N1026" i="2"/>
  <c r="O1026" i="2"/>
  <c r="D1027" i="2"/>
  <c r="E1027" i="2"/>
  <c r="M1027" i="2"/>
  <c r="N1027" i="2"/>
  <c r="O1027" i="2"/>
  <c r="D1028" i="2"/>
  <c r="E1028" i="2"/>
  <c r="M1028" i="2"/>
  <c r="N1028" i="2"/>
  <c r="O1028" i="2"/>
  <c r="D1029" i="2"/>
  <c r="E1029" i="2"/>
  <c r="M1029" i="2"/>
  <c r="N1029" i="2"/>
  <c r="O1029" i="2"/>
  <c r="D1030" i="2"/>
  <c r="E1030" i="2"/>
  <c r="M1030" i="2"/>
  <c r="N1030" i="2"/>
  <c r="O1030" i="2"/>
  <c r="D1031" i="2"/>
  <c r="E1031" i="2"/>
  <c r="M1031" i="2"/>
  <c r="N1031" i="2"/>
  <c r="O1031" i="2"/>
  <c r="D1032" i="2"/>
  <c r="E1032" i="2"/>
  <c r="M1032" i="2"/>
  <c r="N1032" i="2"/>
  <c r="O1032" i="2"/>
  <c r="D1033" i="2"/>
  <c r="E1033" i="2"/>
  <c r="M1033" i="2"/>
  <c r="N1033" i="2"/>
  <c r="O1033" i="2"/>
  <c r="D1034" i="2"/>
  <c r="E1034" i="2"/>
  <c r="M1034" i="2"/>
  <c r="N1034" i="2"/>
  <c r="O1034" i="2"/>
  <c r="D1035" i="2"/>
  <c r="E1035" i="2"/>
  <c r="M1035" i="2"/>
  <c r="N1035" i="2"/>
  <c r="O1035" i="2"/>
  <c r="D1036" i="2"/>
  <c r="E1036" i="2"/>
  <c r="M1036" i="2"/>
  <c r="N1036" i="2"/>
  <c r="O1036" i="2"/>
  <c r="D1037" i="2"/>
  <c r="E1037" i="2"/>
  <c r="M1037" i="2"/>
  <c r="N1037" i="2"/>
  <c r="O1037" i="2"/>
  <c r="D1038" i="2"/>
  <c r="E1038" i="2"/>
  <c r="M1038" i="2"/>
  <c r="N1038" i="2"/>
  <c r="O1038" i="2"/>
  <c r="D1039" i="2"/>
  <c r="E1039" i="2"/>
  <c r="M1039" i="2"/>
  <c r="N1039" i="2"/>
  <c r="O1039" i="2"/>
  <c r="D1040" i="2"/>
  <c r="E1040" i="2"/>
  <c r="M1040" i="2"/>
  <c r="N1040" i="2"/>
  <c r="O1040" i="2"/>
  <c r="D1041" i="2"/>
  <c r="E1041" i="2"/>
  <c r="M1041" i="2"/>
  <c r="N1041" i="2"/>
  <c r="O1041" i="2"/>
  <c r="D1042" i="2"/>
  <c r="E1042" i="2"/>
  <c r="M1042" i="2"/>
  <c r="N1042" i="2"/>
  <c r="O1042" i="2"/>
  <c r="D1043" i="2"/>
  <c r="E1043" i="2"/>
  <c r="M1043" i="2"/>
  <c r="N1043" i="2"/>
  <c r="O1043" i="2"/>
  <c r="D1044" i="2"/>
  <c r="E1044" i="2"/>
  <c r="M1044" i="2"/>
  <c r="N1044" i="2"/>
  <c r="O1044" i="2"/>
  <c r="D1045" i="2"/>
  <c r="E1045" i="2"/>
  <c r="M1045" i="2"/>
  <c r="N1045" i="2"/>
  <c r="O1045" i="2"/>
  <c r="D1046" i="2"/>
  <c r="E1046" i="2"/>
  <c r="M1046" i="2"/>
  <c r="N1046" i="2"/>
  <c r="O1046" i="2"/>
  <c r="D1047" i="2"/>
  <c r="E1047" i="2"/>
  <c r="M1047" i="2"/>
  <c r="N1047" i="2"/>
  <c r="O1047" i="2"/>
  <c r="D1048" i="2"/>
  <c r="E1048" i="2"/>
  <c r="M1048" i="2"/>
  <c r="N1048" i="2"/>
  <c r="O1048" i="2"/>
  <c r="D1049" i="2"/>
  <c r="E1049" i="2"/>
  <c r="M1049" i="2"/>
  <c r="N1049" i="2"/>
  <c r="O1049" i="2"/>
  <c r="D1050" i="2"/>
  <c r="E1050" i="2"/>
  <c r="M1050" i="2"/>
  <c r="N1050" i="2"/>
  <c r="O1050" i="2"/>
  <c r="D1051" i="2"/>
  <c r="E1051" i="2"/>
  <c r="M1051" i="2"/>
  <c r="N1051" i="2"/>
  <c r="O1051" i="2"/>
  <c r="D1052" i="2"/>
  <c r="E1052" i="2"/>
  <c r="M1052" i="2"/>
  <c r="N1052" i="2"/>
  <c r="O1052" i="2"/>
  <c r="D1053" i="2"/>
  <c r="E1053" i="2"/>
  <c r="M1053" i="2"/>
  <c r="N1053" i="2"/>
  <c r="O1053" i="2"/>
  <c r="D1054" i="2"/>
  <c r="E1054" i="2"/>
  <c r="M1054" i="2"/>
  <c r="N1054" i="2"/>
  <c r="O1054" i="2"/>
  <c r="D1055" i="2"/>
  <c r="E1055" i="2"/>
  <c r="M1055" i="2"/>
  <c r="N1055" i="2"/>
  <c r="O1055" i="2"/>
  <c r="D1056" i="2"/>
  <c r="E1056" i="2"/>
  <c r="M1056" i="2"/>
  <c r="N1056" i="2"/>
  <c r="O1056" i="2"/>
  <c r="D1057" i="2"/>
  <c r="E1057" i="2"/>
  <c r="M1057" i="2"/>
  <c r="N1057" i="2"/>
  <c r="O1057" i="2"/>
  <c r="D1058" i="2"/>
  <c r="E1058" i="2"/>
  <c r="M1058" i="2"/>
  <c r="N1058" i="2"/>
  <c r="O1058" i="2"/>
  <c r="D1059" i="2"/>
  <c r="E1059" i="2"/>
  <c r="M1059" i="2"/>
  <c r="N1059" i="2"/>
  <c r="O1059" i="2"/>
  <c r="D1060" i="2"/>
  <c r="E1060" i="2"/>
  <c r="M1060" i="2"/>
  <c r="N1060" i="2"/>
  <c r="O1060" i="2"/>
  <c r="D1061" i="2"/>
  <c r="E1061" i="2"/>
  <c r="M1061" i="2"/>
  <c r="N1061" i="2"/>
  <c r="O1061" i="2"/>
  <c r="D1062" i="2"/>
  <c r="E1062" i="2"/>
  <c r="M1062" i="2"/>
  <c r="N1062" i="2"/>
  <c r="O1062" i="2"/>
  <c r="D1063" i="2"/>
  <c r="E1063" i="2"/>
  <c r="M1063" i="2"/>
  <c r="N1063" i="2"/>
  <c r="O1063" i="2"/>
  <c r="D1064" i="2"/>
  <c r="E1064" i="2"/>
  <c r="M1064" i="2"/>
  <c r="N1064" i="2"/>
  <c r="O1064" i="2"/>
  <c r="D1065" i="2"/>
  <c r="E1065" i="2"/>
  <c r="M1065" i="2"/>
  <c r="N1065" i="2"/>
  <c r="O1065" i="2"/>
  <c r="D1066" i="2"/>
  <c r="E1066" i="2"/>
  <c r="M1066" i="2"/>
  <c r="N1066" i="2"/>
  <c r="O1066" i="2"/>
  <c r="D1067" i="2"/>
  <c r="E1067" i="2"/>
  <c r="M1067" i="2"/>
  <c r="N1067" i="2"/>
  <c r="O1067" i="2"/>
  <c r="D1068" i="2"/>
  <c r="E1068" i="2"/>
  <c r="M1068" i="2"/>
  <c r="N1068" i="2"/>
  <c r="O1068" i="2"/>
  <c r="D1069" i="2"/>
  <c r="E1069" i="2"/>
  <c r="M1069" i="2"/>
  <c r="N1069" i="2"/>
  <c r="O1069" i="2"/>
  <c r="D1070" i="2"/>
  <c r="E1070" i="2"/>
  <c r="M1070" i="2"/>
  <c r="N1070" i="2"/>
  <c r="O1070" i="2"/>
  <c r="D1071" i="2"/>
  <c r="E1071" i="2"/>
  <c r="M1071" i="2"/>
  <c r="N1071" i="2"/>
  <c r="O1071" i="2"/>
  <c r="D1072" i="2"/>
  <c r="E1072" i="2"/>
  <c r="M1072" i="2"/>
  <c r="N1072" i="2"/>
  <c r="O1072" i="2"/>
  <c r="D1073" i="2"/>
  <c r="E1073" i="2"/>
  <c r="M1073" i="2"/>
  <c r="N1073" i="2"/>
  <c r="O1073" i="2"/>
  <c r="D1074" i="2"/>
  <c r="E1074" i="2"/>
  <c r="M1074" i="2"/>
  <c r="N1074" i="2"/>
  <c r="O1074" i="2"/>
  <c r="D1075" i="2"/>
  <c r="E1075" i="2"/>
  <c r="M1075" i="2"/>
  <c r="N1075" i="2"/>
  <c r="O1075" i="2"/>
  <c r="D1076" i="2"/>
  <c r="E1076" i="2"/>
  <c r="M1076" i="2"/>
  <c r="N1076" i="2"/>
  <c r="O1076" i="2"/>
  <c r="D1077" i="2"/>
  <c r="E1077" i="2"/>
  <c r="M1077" i="2"/>
  <c r="N1077" i="2"/>
  <c r="O1077" i="2"/>
  <c r="D1078" i="2"/>
  <c r="E1078" i="2"/>
  <c r="M1078" i="2"/>
  <c r="N1078" i="2"/>
  <c r="O1078" i="2"/>
  <c r="D1079" i="2"/>
  <c r="E1079" i="2"/>
  <c r="M1079" i="2"/>
  <c r="N1079" i="2"/>
  <c r="O1079" i="2"/>
  <c r="D1080" i="2"/>
  <c r="E1080" i="2"/>
  <c r="M1080" i="2"/>
  <c r="N1080" i="2"/>
  <c r="O1080" i="2"/>
  <c r="D1081" i="2"/>
  <c r="E1081" i="2"/>
  <c r="M1081" i="2"/>
  <c r="N1081" i="2"/>
  <c r="O1081" i="2"/>
  <c r="D1082" i="2"/>
  <c r="E1082" i="2"/>
  <c r="M1082" i="2"/>
  <c r="N1082" i="2"/>
  <c r="O1082" i="2"/>
  <c r="D1083" i="2"/>
  <c r="E1083" i="2"/>
  <c r="M1083" i="2"/>
  <c r="N1083" i="2"/>
  <c r="O1083" i="2"/>
  <c r="D1084" i="2"/>
  <c r="E1084" i="2"/>
  <c r="M1084" i="2"/>
  <c r="N1084" i="2"/>
  <c r="O1084" i="2"/>
  <c r="D1085" i="2"/>
  <c r="E1085" i="2"/>
  <c r="M1085" i="2"/>
  <c r="N1085" i="2"/>
  <c r="O1085" i="2"/>
  <c r="D1086" i="2"/>
  <c r="E1086" i="2"/>
  <c r="M1086" i="2"/>
  <c r="N1086" i="2"/>
  <c r="O1086" i="2"/>
  <c r="D1087" i="2"/>
  <c r="E1087" i="2"/>
  <c r="M1087" i="2"/>
  <c r="N1087" i="2"/>
  <c r="O1087" i="2"/>
  <c r="D1088" i="2"/>
  <c r="E1088" i="2"/>
  <c r="M1088" i="2"/>
  <c r="N1088" i="2"/>
  <c r="O1088" i="2"/>
  <c r="D1089" i="2"/>
  <c r="E1089" i="2"/>
  <c r="M1089" i="2"/>
  <c r="N1089" i="2"/>
  <c r="O1089" i="2"/>
  <c r="D1090" i="2"/>
  <c r="E1090" i="2"/>
  <c r="M1090" i="2"/>
  <c r="N1090" i="2"/>
  <c r="O1090" i="2"/>
  <c r="D1091" i="2"/>
  <c r="E1091" i="2"/>
  <c r="M1091" i="2"/>
  <c r="N1091" i="2"/>
  <c r="O1091" i="2"/>
  <c r="D1092" i="2"/>
  <c r="E1092" i="2"/>
  <c r="M1092" i="2"/>
  <c r="N1092" i="2"/>
  <c r="O1092" i="2"/>
  <c r="D1093" i="2"/>
  <c r="E1093" i="2"/>
  <c r="M1093" i="2"/>
  <c r="N1093" i="2"/>
  <c r="O1093" i="2"/>
  <c r="D1094" i="2"/>
  <c r="E1094" i="2"/>
  <c r="M1094" i="2"/>
  <c r="N1094" i="2"/>
  <c r="O1094" i="2"/>
  <c r="D1095" i="2"/>
  <c r="E1095" i="2"/>
  <c r="M1095" i="2"/>
  <c r="N1095" i="2"/>
  <c r="O1095" i="2"/>
  <c r="D1096" i="2"/>
  <c r="E1096" i="2"/>
  <c r="M1096" i="2"/>
  <c r="N1096" i="2"/>
  <c r="O1096" i="2"/>
  <c r="D1097" i="2"/>
  <c r="E1097" i="2"/>
  <c r="M1097" i="2"/>
  <c r="N1097" i="2"/>
  <c r="O1097" i="2"/>
  <c r="D1098" i="2"/>
  <c r="E1098" i="2"/>
  <c r="M1098" i="2"/>
  <c r="N1098" i="2"/>
  <c r="O1098" i="2"/>
  <c r="D1099" i="2"/>
  <c r="E1099" i="2"/>
  <c r="M1099" i="2"/>
  <c r="N1099" i="2"/>
  <c r="O1099" i="2"/>
  <c r="D1100" i="2"/>
  <c r="E1100" i="2"/>
  <c r="M1100" i="2"/>
  <c r="N1100" i="2"/>
  <c r="O1100" i="2"/>
  <c r="D1101" i="2"/>
  <c r="E1101" i="2"/>
  <c r="M1101" i="2"/>
  <c r="N1101" i="2"/>
  <c r="O1101" i="2"/>
  <c r="D1102" i="2"/>
  <c r="E1102" i="2"/>
  <c r="M1102" i="2"/>
  <c r="N1102" i="2"/>
  <c r="O1102" i="2"/>
  <c r="D1103" i="2"/>
  <c r="E1103" i="2"/>
  <c r="M1103" i="2"/>
  <c r="N1103" i="2"/>
  <c r="O1103" i="2"/>
  <c r="D1104" i="2"/>
  <c r="E1104" i="2"/>
  <c r="M1104" i="2"/>
  <c r="N1104" i="2"/>
  <c r="O1104" i="2"/>
  <c r="D1105" i="2"/>
  <c r="E1105" i="2"/>
  <c r="M1105" i="2"/>
  <c r="N1105" i="2"/>
  <c r="O1105" i="2"/>
  <c r="D1106" i="2"/>
  <c r="E1106" i="2"/>
  <c r="M1106" i="2"/>
  <c r="N1106" i="2"/>
  <c r="O1106" i="2"/>
  <c r="D1107" i="2"/>
  <c r="E1107" i="2"/>
  <c r="M1107" i="2"/>
  <c r="N1107" i="2"/>
  <c r="O1107" i="2"/>
  <c r="D1108" i="2"/>
  <c r="E1108" i="2"/>
  <c r="M1108" i="2"/>
  <c r="N1108" i="2"/>
  <c r="O1108" i="2"/>
  <c r="D1109" i="2"/>
  <c r="E1109" i="2"/>
  <c r="M1109" i="2"/>
  <c r="N1109" i="2"/>
  <c r="O1109" i="2"/>
  <c r="D1110" i="2"/>
  <c r="E1110" i="2"/>
  <c r="M1110" i="2"/>
  <c r="N1110" i="2"/>
  <c r="O1110" i="2"/>
  <c r="D1111" i="2"/>
  <c r="E1111" i="2"/>
  <c r="M1111" i="2"/>
  <c r="N1111" i="2"/>
  <c r="O1111" i="2"/>
  <c r="D1112" i="2"/>
  <c r="E1112" i="2"/>
  <c r="M1112" i="2"/>
  <c r="N1112" i="2"/>
  <c r="O1112" i="2"/>
  <c r="D1113" i="2"/>
  <c r="E1113" i="2"/>
  <c r="M1113" i="2"/>
  <c r="N1113" i="2"/>
  <c r="O1113" i="2"/>
  <c r="D1114" i="2"/>
  <c r="E1114" i="2"/>
  <c r="M1114" i="2"/>
  <c r="N1114" i="2"/>
  <c r="O1114" i="2"/>
  <c r="D1115" i="2"/>
  <c r="E1115" i="2"/>
  <c r="M1115" i="2"/>
  <c r="N1115" i="2"/>
  <c r="O1115" i="2"/>
  <c r="D1116" i="2"/>
  <c r="E1116" i="2"/>
  <c r="M1116" i="2"/>
  <c r="N1116" i="2"/>
  <c r="O1116" i="2"/>
  <c r="D1117" i="2"/>
  <c r="E1117" i="2"/>
  <c r="M1117" i="2"/>
  <c r="N1117" i="2"/>
  <c r="O1117" i="2"/>
  <c r="D1118" i="2"/>
  <c r="E1118" i="2"/>
  <c r="M1118" i="2"/>
  <c r="N1118" i="2"/>
  <c r="O1118" i="2"/>
  <c r="D1119" i="2"/>
  <c r="E1119" i="2"/>
  <c r="M1119" i="2"/>
  <c r="N1119" i="2"/>
  <c r="O1119" i="2"/>
  <c r="D1120" i="2"/>
  <c r="E1120" i="2"/>
  <c r="M1120" i="2"/>
  <c r="N1120" i="2"/>
  <c r="O1120" i="2"/>
  <c r="D1121" i="2"/>
  <c r="E1121" i="2"/>
  <c r="M1121" i="2"/>
  <c r="N1121" i="2"/>
  <c r="O1121" i="2"/>
  <c r="D1122" i="2"/>
  <c r="E1122" i="2"/>
  <c r="M1122" i="2"/>
  <c r="N1122" i="2"/>
  <c r="O1122" i="2"/>
  <c r="D1123" i="2"/>
  <c r="E1123" i="2"/>
  <c r="M1123" i="2"/>
  <c r="N1123" i="2"/>
  <c r="O1123" i="2"/>
  <c r="D1124" i="2"/>
  <c r="E1124" i="2"/>
  <c r="M1124" i="2"/>
  <c r="N1124" i="2"/>
  <c r="O1124" i="2"/>
  <c r="D1125" i="2"/>
  <c r="E1125" i="2"/>
  <c r="M1125" i="2"/>
  <c r="N1125" i="2"/>
  <c r="O1125" i="2"/>
  <c r="D1126" i="2"/>
  <c r="E1126" i="2"/>
  <c r="M1126" i="2"/>
  <c r="N1126" i="2"/>
  <c r="O1126" i="2"/>
  <c r="D1127" i="2"/>
  <c r="E1127" i="2"/>
  <c r="M1127" i="2"/>
  <c r="N1127" i="2"/>
  <c r="O1127" i="2"/>
  <c r="D1128" i="2"/>
  <c r="E1128" i="2"/>
  <c r="M1128" i="2"/>
  <c r="N1128" i="2"/>
  <c r="O1128" i="2"/>
  <c r="D1129" i="2"/>
  <c r="E1129" i="2"/>
  <c r="M1129" i="2"/>
  <c r="N1129" i="2"/>
  <c r="O1129" i="2"/>
  <c r="D1130" i="2"/>
  <c r="E1130" i="2"/>
  <c r="M1130" i="2"/>
  <c r="N1130" i="2"/>
  <c r="O1130" i="2"/>
  <c r="D1131" i="2"/>
  <c r="E1131" i="2"/>
  <c r="M1131" i="2"/>
  <c r="N1131" i="2"/>
  <c r="O1131" i="2"/>
  <c r="D1132" i="2"/>
  <c r="E1132" i="2"/>
  <c r="M1132" i="2"/>
  <c r="N1132" i="2"/>
  <c r="O1132" i="2"/>
  <c r="D1133" i="2"/>
  <c r="E1133" i="2"/>
  <c r="M1133" i="2"/>
  <c r="N1133" i="2"/>
  <c r="O1133" i="2"/>
  <c r="D1134" i="2"/>
  <c r="E1134" i="2"/>
  <c r="M1134" i="2"/>
  <c r="N1134" i="2"/>
  <c r="O1134" i="2"/>
  <c r="D1135" i="2"/>
  <c r="E1135" i="2"/>
  <c r="M1135" i="2"/>
  <c r="N1135" i="2"/>
  <c r="O1135" i="2"/>
  <c r="D1136" i="2"/>
  <c r="E1136" i="2"/>
  <c r="M1136" i="2"/>
  <c r="N1136" i="2"/>
  <c r="O1136" i="2"/>
  <c r="D1137" i="2"/>
  <c r="E1137" i="2"/>
  <c r="M1137" i="2"/>
  <c r="N1137" i="2"/>
  <c r="O1137" i="2"/>
  <c r="D1138" i="2"/>
  <c r="E1138" i="2"/>
  <c r="M1138" i="2"/>
  <c r="N1138" i="2"/>
  <c r="O1138" i="2"/>
  <c r="D1139" i="2"/>
  <c r="E1139" i="2"/>
  <c r="M1139" i="2"/>
  <c r="N1139" i="2"/>
  <c r="O1139" i="2"/>
  <c r="D1140" i="2"/>
  <c r="E1140" i="2"/>
  <c r="M1140" i="2"/>
  <c r="N1140" i="2"/>
  <c r="O1140" i="2"/>
  <c r="D1141" i="2"/>
  <c r="E1141" i="2"/>
  <c r="M1141" i="2"/>
  <c r="N1141" i="2"/>
  <c r="O1141" i="2"/>
  <c r="D1142" i="2"/>
  <c r="E1142" i="2"/>
  <c r="M1142" i="2"/>
  <c r="N1142" i="2"/>
  <c r="O1142" i="2"/>
  <c r="D1143" i="2"/>
  <c r="E1143" i="2"/>
  <c r="M1143" i="2"/>
  <c r="N1143" i="2"/>
  <c r="O1143" i="2"/>
  <c r="D1144" i="2"/>
  <c r="E1144" i="2"/>
  <c r="M1144" i="2"/>
  <c r="N1144" i="2"/>
  <c r="O1144" i="2"/>
  <c r="D1145" i="2"/>
  <c r="E1145" i="2"/>
  <c r="M1145" i="2"/>
  <c r="N1145" i="2"/>
  <c r="O1145" i="2"/>
  <c r="D1146" i="2"/>
  <c r="E1146" i="2"/>
  <c r="M1146" i="2"/>
  <c r="N1146" i="2"/>
  <c r="O1146" i="2"/>
  <c r="D1147" i="2"/>
  <c r="E1147" i="2"/>
  <c r="M1147" i="2"/>
  <c r="N1147" i="2"/>
  <c r="O1147" i="2"/>
  <c r="D1148" i="2"/>
  <c r="E1148" i="2"/>
  <c r="M1148" i="2"/>
  <c r="N1148" i="2"/>
  <c r="O1148" i="2"/>
  <c r="D1149" i="2"/>
  <c r="E1149" i="2"/>
  <c r="M1149" i="2"/>
  <c r="N1149" i="2"/>
  <c r="O1149" i="2"/>
  <c r="D1150" i="2"/>
  <c r="E1150" i="2"/>
  <c r="M1150" i="2"/>
  <c r="N1150" i="2"/>
  <c r="O1150" i="2"/>
  <c r="D1151" i="2"/>
  <c r="E1151" i="2"/>
  <c r="M1151" i="2"/>
  <c r="N1151" i="2"/>
  <c r="O1151" i="2"/>
  <c r="D1152" i="2"/>
  <c r="E1152" i="2"/>
  <c r="M1152" i="2"/>
  <c r="N1152" i="2"/>
  <c r="O1152" i="2"/>
  <c r="D1153" i="2"/>
  <c r="E1153" i="2"/>
  <c r="M1153" i="2"/>
  <c r="N1153" i="2"/>
  <c r="O1153" i="2"/>
  <c r="D1154" i="2"/>
  <c r="E1154" i="2"/>
  <c r="M1154" i="2"/>
  <c r="N1154" i="2"/>
  <c r="O1154" i="2"/>
  <c r="D1155" i="2"/>
  <c r="E1155" i="2"/>
  <c r="M1155" i="2"/>
  <c r="N1155" i="2"/>
  <c r="O1155" i="2"/>
  <c r="D1156" i="2"/>
  <c r="E1156" i="2"/>
  <c r="M1156" i="2"/>
  <c r="N1156" i="2"/>
  <c r="O1156" i="2"/>
  <c r="D1157" i="2"/>
  <c r="E1157" i="2"/>
  <c r="M1157" i="2"/>
  <c r="N1157" i="2"/>
  <c r="O1157" i="2"/>
  <c r="D1158" i="2"/>
  <c r="E1158" i="2"/>
  <c r="M1158" i="2"/>
  <c r="N1158" i="2"/>
  <c r="O1158" i="2"/>
  <c r="D1159" i="2"/>
  <c r="E1159" i="2"/>
  <c r="M1159" i="2"/>
  <c r="N1159" i="2"/>
  <c r="O1159" i="2"/>
  <c r="D1160" i="2"/>
  <c r="E1160" i="2"/>
  <c r="M1160" i="2"/>
  <c r="N1160" i="2"/>
  <c r="O1160" i="2"/>
  <c r="D1161" i="2"/>
  <c r="E1161" i="2"/>
  <c r="M1161" i="2"/>
  <c r="N1161" i="2"/>
  <c r="O1161" i="2"/>
  <c r="D1162" i="2"/>
  <c r="E1162" i="2"/>
  <c r="M1162" i="2"/>
  <c r="N1162" i="2"/>
  <c r="O1162" i="2"/>
  <c r="D1163" i="2"/>
  <c r="E1163" i="2"/>
  <c r="M1163" i="2"/>
  <c r="N1163" i="2"/>
  <c r="O1163" i="2"/>
  <c r="D1164" i="2"/>
  <c r="E1164" i="2"/>
  <c r="M1164" i="2"/>
  <c r="N1164" i="2"/>
  <c r="O1164" i="2"/>
  <c r="D1165" i="2"/>
  <c r="E1165" i="2"/>
  <c r="M1165" i="2"/>
  <c r="N1165" i="2"/>
  <c r="O1165" i="2"/>
  <c r="D1166" i="2"/>
  <c r="E1166" i="2"/>
  <c r="M1166" i="2"/>
  <c r="N1166" i="2"/>
  <c r="O1166" i="2"/>
  <c r="D1167" i="2"/>
  <c r="E1167" i="2"/>
  <c r="M1167" i="2"/>
  <c r="N1167" i="2"/>
  <c r="O1167" i="2"/>
  <c r="D1168" i="2"/>
  <c r="E1168" i="2"/>
  <c r="M1168" i="2"/>
  <c r="N1168" i="2"/>
  <c r="O1168" i="2"/>
  <c r="D1169" i="2"/>
  <c r="E1169" i="2"/>
  <c r="M1169" i="2"/>
  <c r="N1169" i="2"/>
  <c r="O1169" i="2"/>
  <c r="D1170" i="2"/>
  <c r="E1170" i="2"/>
  <c r="M1170" i="2"/>
  <c r="N1170" i="2"/>
  <c r="O1170" i="2"/>
  <c r="D1171" i="2"/>
  <c r="E1171" i="2"/>
  <c r="M1171" i="2"/>
  <c r="N1171" i="2"/>
  <c r="O1171" i="2"/>
  <c r="D1172" i="2"/>
  <c r="E1172" i="2"/>
  <c r="M1172" i="2"/>
  <c r="N1172" i="2"/>
  <c r="O1172" i="2"/>
  <c r="D1173" i="2"/>
  <c r="E1173" i="2"/>
  <c r="M1173" i="2"/>
  <c r="N1173" i="2"/>
  <c r="O1173" i="2"/>
  <c r="D1174" i="2"/>
  <c r="E1174" i="2"/>
  <c r="M1174" i="2"/>
  <c r="N1174" i="2"/>
  <c r="O1174" i="2"/>
  <c r="D1175" i="2"/>
  <c r="E1175" i="2"/>
  <c r="M1175" i="2"/>
  <c r="N1175" i="2"/>
  <c r="O1175" i="2"/>
  <c r="D1176" i="2"/>
  <c r="E1176" i="2"/>
  <c r="M1176" i="2"/>
  <c r="N1176" i="2"/>
  <c r="O1176" i="2"/>
  <c r="D1177" i="2"/>
  <c r="E1177" i="2"/>
  <c r="M1177" i="2"/>
  <c r="N1177" i="2"/>
  <c r="O1177" i="2"/>
  <c r="D1178" i="2"/>
  <c r="E1178" i="2"/>
  <c r="M1178" i="2"/>
  <c r="N1178" i="2"/>
  <c r="O1178" i="2"/>
  <c r="D1179" i="2"/>
  <c r="E1179" i="2"/>
  <c r="M1179" i="2"/>
  <c r="N1179" i="2"/>
  <c r="O1179" i="2"/>
  <c r="D1180" i="2"/>
  <c r="E1180" i="2"/>
  <c r="M1180" i="2"/>
  <c r="N1180" i="2"/>
  <c r="O1180" i="2"/>
  <c r="D1181" i="2"/>
  <c r="E1181" i="2"/>
  <c r="M1181" i="2"/>
  <c r="N1181" i="2"/>
  <c r="O1181" i="2"/>
  <c r="D1182" i="2"/>
  <c r="E1182" i="2"/>
  <c r="M1182" i="2"/>
  <c r="N1182" i="2"/>
  <c r="O1182" i="2"/>
  <c r="D1183" i="2"/>
  <c r="E1183" i="2"/>
  <c r="M1183" i="2"/>
  <c r="N1183" i="2"/>
  <c r="O1183" i="2"/>
  <c r="D1184" i="2"/>
  <c r="E1184" i="2"/>
  <c r="M1184" i="2"/>
  <c r="N1184" i="2"/>
  <c r="O1184" i="2"/>
  <c r="D1185" i="2"/>
  <c r="E1185" i="2"/>
  <c r="M1185" i="2"/>
  <c r="N1185" i="2"/>
  <c r="O1185" i="2"/>
  <c r="D1186" i="2"/>
  <c r="E1186" i="2"/>
  <c r="M1186" i="2"/>
  <c r="N1186" i="2"/>
  <c r="O1186" i="2"/>
  <c r="D1187" i="2"/>
  <c r="E1187" i="2"/>
  <c r="M1187" i="2"/>
  <c r="N1187" i="2"/>
  <c r="O1187" i="2"/>
  <c r="D1188" i="2"/>
  <c r="E1188" i="2"/>
  <c r="M1188" i="2"/>
  <c r="N1188" i="2"/>
  <c r="O1188" i="2"/>
  <c r="D1189" i="2"/>
  <c r="E1189" i="2"/>
  <c r="M1189" i="2"/>
  <c r="N1189" i="2"/>
  <c r="O1189" i="2"/>
  <c r="D1190" i="2"/>
  <c r="E1190" i="2"/>
  <c r="M1190" i="2"/>
  <c r="N1190" i="2"/>
  <c r="O1190" i="2"/>
  <c r="D1191" i="2"/>
  <c r="E1191" i="2"/>
  <c r="M1191" i="2"/>
  <c r="N1191" i="2"/>
  <c r="O1191" i="2"/>
  <c r="D1192" i="2"/>
  <c r="E1192" i="2"/>
  <c r="M1192" i="2"/>
  <c r="N1192" i="2"/>
  <c r="O1192" i="2"/>
  <c r="D1193" i="2"/>
  <c r="E1193" i="2"/>
  <c r="M1193" i="2"/>
  <c r="N1193" i="2"/>
  <c r="O1193" i="2"/>
  <c r="D1194" i="2"/>
  <c r="E1194" i="2"/>
  <c r="M1194" i="2"/>
  <c r="N1194" i="2"/>
  <c r="O1194" i="2"/>
  <c r="D1195" i="2"/>
  <c r="E1195" i="2"/>
  <c r="M1195" i="2"/>
  <c r="N1195" i="2"/>
  <c r="O1195" i="2"/>
  <c r="D1196" i="2"/>
  <c r="E1196" i="2"/>
  <c r="M1196" i="2"/>
  <c r="N1196" i="2"/>
  <c r="O1196" i="2"/>
  <c r="D1197" i="2"/>
  <c r="E1197" i="2"/>
  <c r="M1197" i="2"/>
  <c r="N1197" i="2"/>
  <c r="O1197" i="2"/>
  <c r="D1198" i="2"/>
  <c r="E1198" i="2"/>
  <c r="M1198" i="2"/>
  <c r="N1198" i="2"/>
  <c r="O1198" i="2"/>
  <c r="D1199" i="2"/>
  <c r="E1199" i="2"/>
  <c r="M1199" i="2"/>
  <c r="N1199" i="2"/>
  <c r="O1199" i="2"/>
  <c r="D1200" i="2"/>
  <c r="E1200" i="2"/>
  <c r="M1200" i="2"/>
  <c r="N1200" i="2"/>
  <c r="O1200" i="2"/>
  <c r="D1201" i="2"/>
  <c r="E1201" i="2"/>
  <c r="M1201" i="2"/>
  <c r="N1201" i="2"/>
  <c r="O1201" i="2"/>
  <c r="D1202" i="2"/>
  <c r="E1202" i="2"/>
  <c r="M1202" i="2"/>
  <c r="N1202" i="2"/>
  <c r="O1202" i="2"/>
  <c r="D1203" i="2"/>
  <c r="E1203" i="2"/>
  <c r="M1203" i="2"/>
  <c r="N1203" i="2"/>
  <c r="O1203" i="2"/>
  <c r="D1204" i="2"/>
  <c r="E1204" i="2"/>
  <c r="M1204" i="2"/>
  <c r="N1204" i="2"/>
  <c r="O1204" i="2"/>
  <c r="D1205" i="2"/>
  <c r="E1205" i="2"/>
  <c r="M1205" i="2"/>
  <c r="N1205" i="2"/>
  <c r="O1205" i="2"/>
  <c r="D1206" i="2"/>
  <c r="E1206" i="2"/>
  <c r="M1206" i="2"/>
  <c r="N1206" i="2"/>
  <c r="O1206" i="2"/>
  <c r="D1207" i="2"/>
  <c r="E1207" i="2"/>
  <c r="M1207" i="2"/>
  <c r="N1207" i="2"/>
  <c r="O1207" i="2"/>
  <c r="D1208" i="2"/>
  <c r="E1208" i="2"/>
  <c r="M1208" i="2"/>
  <c r="N1208" i="2"/>
  <c r="O1208" i="2"/>
  <c r="D1209" i="2"/>
  <c r="E1209" i="2"/>
  <c r="M1209" i="2"/>
  <c r="N1209" i="2"/>
  <c r="O1209" i="2"/>
  <c r="D1210" i="2"/>
  <c r="E1210" i="2"/>
  <c r="M1210" i="2"/>
  <c r="N1210" i="2"/>
  <c r="O1210" i="2"/>
  <c r="D1211" i="2"/>
  <c r="E1211" i="2"/>
  <c r="M1211" i="2"/>
  <c r="N1211" i="2"/>
  <c r="O1211" i="2"/>
  <c r="D1212" i="2"/>
  <c r="E1212" i="2"/>
  <c r="M1212" i="2"/>
  <c r="N1212" i="2"/>
  <c r="O1212" i="2"/>
  <c r="D1213" i="2"/>
  <c r="E1213" i="2"/>
  <c r="M1213" i="2"/>
  <c r="N1213" i="2"/>
  <c r="O1213" i="2"/>
  <c r="D1214" i="2"/>
  <c r="E1214" i="2"/>
  <c r="M1214" i="2"/>
  <c r="N1214" i="2"/>
  <c r="O1214" i="2"/>
  <c r="D1215" i="2"/>
  <c r="E1215" i="2"/>
  <c r="M1215" i="2"/>
  <c r="N1215" i="2"/>
  <c r="O1215" i="2"/>
  <c r="D1216" i="2"/>
  <c r="E1216" i="2"/>
  <c r="M1216" i="2"/>
  <c r="N1216" i="2"/>
  <c r="O1216" i="2"/>
  <c r="D1217" i="2"/>
  <c r="E1217" i="2"/>
  <c r="M1217" i="2"/>
  <c r="N1217" i="2"/>
  <c r="O1217" i="2"/>
  <c r="D1218" i="2"/>
  <c r="E1218" i="2"/>
  <c r="M1218" i="2"/>
  <c r="N1218" i="2"/>
  <c r="O1218" i="2"/>
  <c r="D1219" i="2"/>
  <c r="E1219" i="2"/>
  <c r="M1219" i="2"/>
  <c r="N1219" i="2"/>
  <c r="O1219" i="2"/>
  <c r="D1220" i="2"/>
  <c r="E1220" i="2"/>
  <c r="M1220" i="2"/>
  <c r="N1220" i="2"/>
  <c r="O1220" i="2"/>
  <c r="D1221" i="2"/>
  <c r="E1221" i="2"/>
  <c r="M1221" i="2"/>
  <c r="N1221" i="2"/>
  <c r="O1221" i="2"/>
  <c r="D1222" i="2"/>
  <c r="E1222" i="2"/>
  <c r="M1222" i="2"/>
  <c r="N1222" i="2"/>
  <c r="O1222" i="2"/>
  <c r="D1223" i="2"/>
  <c r="E1223" i="2"/>
  <c r="M1223" i="2"/>
  <c r="N1223" i="2"/>
  <c r="O1223" i="2"/>
  <c r="D1224" i="2"/>
  <c r="E1224" i="2"/>
  <c r="M1224" i="2"/>
  <c r="N1224" i="2"/>
  <c r="O1224" i="2"/>
  <c r="D1225" i="2"/>
  <c r="E1225" i="2"/>
  <c r="M1225" i="2"/>
  <c r="N1225" i="2"/>
  <c r="O1225" i="2"/>
  <c r="D1226" i="2"/>
  <c r="E1226" i="2"/>
  <c r="M1226" i="2"/>
  <c r="N1226" i="2"/>
  <c r="O1226" i="2"/>
  <c r="D1227" i="2"/>
  <c r="E1227" i="2"/>
  <c r="M1227" i="2"/>
  <c r="N1227" i="2"/>
  <c r="O1227" i="2"/>
  <c r="D1228" i="2"/>
  <c r="E1228" i="2"/>
  <c r="M1228" i="2"/>
  <c r="N1228" i="2"/>
  <c r="O1228" i="2"/>
  <c r="D1229" i="2"/>
  <c r="E1229" i="2"/>
  <c r="M1229" i="2"/>
  <c r="N1229" i="2"/>
  <c r="O1229" i="2"/>
  <c r="D1230" i="2"/>
  <c r="E1230" i="2"/>
  <c r="M1230" i="2"/>
  <c r="N1230" i="2"/>
  <c r="O1230" i="2"/>
  <c r="D1231" i="2"/>
  <c r="E1231" i="2"/>
  <c r="M1231" i="2"/>
  <c r="N1231" i="2"/>
  <c r="O1231" i="2"/>
  <c r="D1232" i="2"/>
  <c r="E1232" i="2"/>
  <c r="M1232" i="2"/>
  <c r="N1232" i="2"/>
  <c r="O1232" i="2"/>
  <c r="D1233" i="2"/>
  <c r="E1233" i="2"/>
  <c r="M1233" i="2"/>
  <c r="N1233" i="2"/>
  <c r="O1233" i="2"/>
  <c r="D1234" i="2"/>
  <c r="E1234" i="2"/>
  <c r="M1234" i="2"/>
  <c r="N1234" i="2"/>
  <c r="O1234" i="2"/>
  <c r="D1235" i="2"/>
  <c r="E1235" i="2"/>
  <c r="M1235" i="2"/>
  <c r="N1235" i="2"/>
  <c r="O1235" i="2"/>
  <c r="D1236" i="2"/>
  <c r="E1236" i="2"/>
  <c r="M1236" i="2"/>
  <c r="N1236" i="2"/>
  <c r="O1236" i="2"/>
  <c r="D1237" i="2"/>
  <c r="E1237" i="2"/>
  <c r="M1237" i="2"/>
  <c r="N1237" i="2"/>
  <c r="O1237" i="2"/>
  <c r="D1238" i="2"/>
  <c r="E1238" i="2"/>
  <c r="M1238" i="2"/>
  <c r="N1238" i="2"/>
  <c r="O1238" i="2"/>
  <c r="D1239" i="2"/>
  <c r="E1239" i="2"/>
  <c r="M1239" i="2"/>
  <c r="N1239" i="2"/>
  <c r="O1239" i="2"/>
  <c r="D1240" i="2"/>
  <c r="E1240" i="2"/>
  <c r="M1240" i="2"/>
  <c r="N1240" i="2"/>
  <c r="O1240" i="2"/>
  <c r="D1241" i="2"/>
  <c r="E1241" i="2"/>
  <c r="M1241" i="2"/>
  <c r="N1241" i="2"/>
  <c r="O1241" i="2"/>
  <c r="D1242" i="2"/>
  <c r="E1242" i="2"/>
  <c r="M1242" i="2"/>
  <c r="N1242" i="2"/>
  <c r="O1242" i="2"/>
  <c r="D1243" i="2"/>
  <c r="E1243" i="2"/>
  <c r="M1243" i="2"/>
  <c r="N1243" i="2"/>
  <c r="O1243" i="2"/>
  <c r="D1244" i="2"/>
  <c r="E1244" i="2"/>
  <c r="M1244" i="2"/>
  <c r="N1244" i="2"/>
  <c r="O1244" i="2"/>
  <c r="D1245" i="2"/>
  <c r="E1245" i="2"/>
  <c r="M1245" i="2"/>
  <c r="N1245" i="2"/>
  <c r="O1245" i="2"/>
  <c r="D1246" i="2"/>
  <c r="E1246" i="2"/>
  <c r="M1246" i="2"/>
  <c r="N1246" i="2"/>
  <c r="O1246" i="2"/>
  <c r="D1247" i="2"/>
  <c r="E1247" i="2"/>
  <c r="M1247" i="2"/>
  <c r="N1247" i="2"/>
  <c r="O1247" i="2"/>
  <c r="D1248" i="2"/>
  <c r="E1248" i="2"/>
  <c r="M1248" i="2"/>
  <c r="N1248" i="2"/>
  <c r="O1248" i="2"/>
  <c r="D1249" i="2"/>
  <c r="E1249" i="2"/>
  <c r="M1249" i="2"/>
  <c r="N1249" i="2"/>
  <c r="O1249" i="2"/>
  <c r="D1250" i="2"/>
  <c r="E1250" i="2"/>
  <c r="M1250" i="2"/>
  <c r="N1250" i="2"/>
  <c r="O1250" i="2"/>
  <c r="D1251" i="2"/>
  <c r="E1251" i="2"/>
  <c r="M1251" i="2"/>
  <c r="N1251" i="2"/>
  <c r="O1251" i="2"/>
  <c r="D1252" i="2"/>
  <c r="E1252" i="2"/>
  <c r="M1252" i="2"/>
  <c r="N1252" i="2"/>
  <c r="O1252" i="2"/>
  <c r="D1253" i="2"/>
  <c r="E1253" i="2"/>
  <c r="M1253" i="2"/>
  <c r="N1253" i="2"/>
  <c r="O1253" i="2"/>
  <c r="D1254" i="2"/>
  <c r="E1254" i="2"/>
  <c r="M1254" i="2"/>
  <c r="N1254" i="2"/>
  <c r="O1254" i="2"/>
  <c r="D1255" i="2"/>
  <c r="E1255" i="2"/>
  <c r="M1255" i="2"/>
  <c r="N1255" i="2"/>
  <c r="O1255" i="2"/>
  <c r="D1256" i="2"/>
  <c r="E1256" i="2"/>
  <c r="M1256" i="2"/>
  <c r="N1256" i="2"/>
  <c r="O1256" i="2"/>
  <c r="D1257" i="2"/>
  <c r="E1257" i="2"/>
  <c r="M1257" i="2"/>
  <c r="N1257" i="2"/>
  <c r="O1257" i="2"/>
  <c r="D1258" i="2"/>
  <c r="E1258" i="2"/>
  <c r="M1258" i="2"/>
  <c r="N1258" i="2"/>
  <c r="O1258" i="2"/>
  <c r="D1259" i="2"/>
  <c r="E1259" i="2"/>
  <c r="M1259" i="2"/>
  <c r="N1259" i="2"/>
  <c r="O1259" i="2"/>
  <c r="D1260" i="2"/>
  <c r="E1260" i="2"/>
  <c r="M1260" i="2"/>
  <c r="N1260" i="2"/>
  <c r="O1260" i="2"/>
  <c r="D1261" i="2"/>
  <c r="E1261" i="2"/>
  <c r="M1261" i="2"/>
  <c r="N1261" i="2"/>
  <c r="O1261" i="2"/>
  <c r="D1262" i="2"/>
  <c r="E1262" i="2"/>
  <c r="M1262" i="2"/>
  <c r="N1262" i="2"/>
  <c r="O1262" i="2"/>
  <c r="D1263" i="2"/>
  <c r="E1263" i="2"/>
  <c r="M1263" i="2"/>
  <c r="N1263" i="2"/>
  <c r="O1263" i="2"/>
  <c r="D1264" i="2"/>
  <c r="E1264" i="2"/>
  <c r="M1264" i="2"/>
  <c r="N1264" i="2"/>
  <c r="O1264" i="2"/>
  <c r="D1265" i="2"/>
  <c r="E1265" i="2"/>
  <c r="M1265" i="2"/>
  <c r="N1265" i="2"/>
  <c r="O1265" i="2"/>
  <c r="D1266" i="2"/>
  <c r="E1266" i="2"/>
  <c r="M1266" i="2"/>
  <c r="N1266" i="2"/>
  <c r="O1266" i="2"/>
  <c r="D1267" i="2"/>
  <c r="E1267" i="2"/>
  <c r="M1267" i="2"/>
  <c r="N1267" i="2"/>
  <c r="O1267" i="2"/>
  <c r="D1268" i="2"/>
  <c r="E1268" i="2"/>
  <c r="M1268" i="2"/>
  <c r="N1268" i="2"/>
  <c r="O1268" i="2"/>
  <c r="D1269" i="2"/>
  <c r="E1269" i="2"/>
  <c r="M1269" i="2"/>
  <c r="N1269" i="2"/>
  <c r="O1269" i="2"/>
  <c r="D1270" i="2"/>
  <c r="E1270" i="2"/>
  <c r="M1270" i="2"/>
  <c r="N1270" i="2"/>
  <c r="O1270" i="2"/>
  <c r="D1271" i="2"/>
  <c r="E1271" i="2"/>
  <c r="M1271" i="2"/>
  <c r="N1271" i="2"/>
  <c r="O1271" i="2"/>
  <c r="D1272" i="2"/>
  <c r="E1272" i="2"/>
  <c r="M1272" i="2"/>
  <c r="N1272" i="2"/>
  <c r="O1272" i="2"/>
  <c r="D1273" i="2"/>
  <c r="E1273" i="2"/>
  <c r="M1273" i="2"/>
  <c r="N1273" i="2"/>
  <c r="O1273" i="2"/>
  <c r="D1274" i="2"/>
  <c r="E1274" i="2"/>
  <c r="M1274" i="2"/>
  <c r="N1274" i="2"/>
  <c r="O1274" i="2"/>
  <c r="D1275" i="2"/>
  <c r="E1275" i="2"/>
  <c r="M1275" i="2"/>
  <c r="N1275" i="2"/>
  <c r="O1275" i="2"/>
  <c r="D1276" i="2"/>
  <c r="E1276" i="2"/>
  <c r="M1276" i="2"/>
  <c r="N1276" i="2"/>
  <c r="O1276" i="2"/>
  <c r="D1277" i="2"/>
  <c r="E1277" i="2"/>
  <c r="M1277" i="2"/>
  <c r="N1277" i="2"/>
  <c r="O1277" i="2"/>
  <c r="D1278" i="2"/>
  <c r="E1278" i="2"/>
  <c r="M1278" i="2"/>
  <c r="N1278" i="2"/>
  <c r="O1278" i="2"/>
  <c r="D1279" i="2"/>
  <c r="E1279" i="2"/>
  <c r="M1279" i="2"/>
  <c r="N1279" i="2"/>
  <c r="O1279" i="2"/>
  <c r="D1280" i="2"/>
  <c r="E1280" i="2"/>
  <c r="M1280" i="2"/>
  <c r="N1280" i="2"/>
  <c r="O1280" i="2"/>
  <c r="D1281" i="2"/>
  <c r="E1281" i="2"/>
  <c r="M1281" i="2"/>
  <c r="N1281" i="2"/>
  <c r="O1281" i="2"/>
  <c r="D1282" i="2"/>
  <c r="E1282" i="2"/>
  <c r="M1282" i="2"/>
  <c r="N1282" i="2"/>
  <c r="O1282" i="2"/>
  <c r="D1283" i="2"/>
  <c r="E1283" i="2"/>
  <c r="M1283" i="2"/>
  <c r="N1283" i="2"/>
  <c r="O1283" i="2"/>
  <c r="D1284" i="2"/>
  <c r="E1284" i="2"/>
  <c r="M1284" i="2"/>
  <c r="N1284" i="2"/>
  <c r="O1284" i="2"/>
  <c r="D1285" i="2"/>
  <c r="E1285" i="2"/>
  <c r="M1285" i="2"/>
  <c r="N1285" i="2"/>
  <c r="O1285" i="2"/>
  <c r="D1286" i="2"/>
  <c r="E1286" i="2"/>
  <c r="M1286" i="2"/>
  <c r="N1286" i="2"/>
  <c r="O1286" i="2"/>
  <c r="D1287" i="2"/>
  <c r="E1287" i="2"/>
  <c r="M1287" i="2"/>
  <c r="N1287" i="2"/>
  <c r="O1287" i="2"/>
  <c r="D1288" i="2"/>
  <c r="E1288" i="2"/>
  <c r="M1288" i="2"/>
  <c r="N1288" i="2"/>
  <c r="O1288" i="2"/>
  <c r="D1289" i="2"/>
  <c r="E1289" i="2"/>
  <c r="M1289" i="2"/>
  <c r="N1289" i="2"/>
  <c r="O1289" i="2"/>
  <c r="D1290" i="2"/>
  <c r="E1290" i="2"/>
  <c r="M1290" i="2"/>
  <c r="N1290" i="2"/>
  <c r="O1290" i="2"/>
  <c r="D1291" i="2"/>
  <c r="E1291" i="2"/>
  <c r="M1291" i="2"/>
  <c r="N1291" i="2"/>
  <c r="O1291" i="2"/>
  <c r="D1292" i="2"/>
  <c r="E1292" i="2"/>
  <c r="M1292" i="2"/>
  <c r="N1292" i="2"/>
  <c r="O1292" i="2"/>
  <c r="D1293" i="2"/>
  <c r="E1293" i="2"/>
  <c r="M1293" i="2"/>
  <c r="N1293" i="2"/>
  <c r="O1293" i="2"/>
  <c r="D1294" i="2"/>
  <c r="E1294" i="2"/>
  <c r="M1294" i="2"/>
  <c r="N1294" i="2"/>
  <c r="O1294" i="2"/>
  <c r="D1295" i="2"/>
  <c r="E1295" i="2"/>
  <c r="M1295" i="2"/>
  <c r="N1295" i="2"/>
  <c r="O1295" i="2"/>
  <c r="D1296" i="2"/>
  <c r="E1296" i="2"/>
  <c r="M1296" i="2"/>
  <c r="N1296" i="2"/>
  <c r="O1296" i="2"/>
  <c r="D1297" i="2"/>
  <c r="E1297" i="2"/>
  <c r="M1297" i="2"/>
  <c r="N1297" i="2"/>
  <c r="O1297" i="2"/>
  <c r="D1298" i="2"/>
  <c r="E1298" i="2"/>
  <c r="M1298" i="2"/>
  <c r="N1298" i="2"/>
  <c r="O1298" i="2"/>
  <c r="D1299" i="2"/>
  <c r="E1299" i="2"/>
  <c r="M1299" i="2"/>
  <c r="N1299" i="2"/>
  <c r="O1299" i="2"/>
  <c r="D1300" i="2"/>
  <c r="E1300" i="2"/>
  <c r="M1300" i="2"/>
  <c r="N1300" i="2"/>
  <c r="O1300" i="2"/>
  <c r="D1301" i="2"/>
  <c r="E1301" i="2"/>
  <c r="M1301" i="2"/>
  <c r="N1301" i="2"/>
  <c r="O1301" i="2"/>
  <c r="D1302" i="2"/>
  <c r="E1302" i="2"/>
  <c r="M1302" i="2"/>
  <c r="N1302" i="2"/>
  <c r="O1302" i="2"/>
  <c r="D1303" i="2"/>
  <c r="E1303" i="2"/>
  <c r="M1303" i="2"/>
  <c r="N1303" i="2"/>
  <c r="O1303" i="2"/>
  <c r="D1304" i="2"/>
  <c r="E1304" i="2"/>
  <c r="M1304" i="2"/>
  <c r="N1304" i="2"/>
  <c r="O1304" i="2"/>
  <c r="D1305" i="2"/>
  <c r="E1305" i="2"/>
  <c r="M1305" i="2"/>
  <c r="N1305" i="2"/>
  <c r="O1305" i="2"/>
  <c r="D1306" i="2"/>
  <c r="E1306" i="2"/>
  <c r="M1306" i="2"/>
  <c r="N1306" i="2"/>
  <c r="O1306" i="2"/>
  <c r="D1307" i="2"/>
  <c r="E1307" i="2"/>
  <c r="M1307" i="2"/>
  <c r="N1307" i="2"/>
  <c r="O1307" i="2"/>
  <c r="D1308" i="2"/>
  <c r="E1308" i="2"/>
  <c r="M1308" i="2"/>
  <c r="N1308" i="2"/>
  <c r="O1308" i="2"/>
  <c r="D1309" i="2"/>
  <c r="E1309" i="2"/>
  <c r="M1309" i="2"/>
  <c r="N1309" i="2"/>
  <c r="O1309" i="2"/>
  <c r="D1310" i="2"/>
  <c r="E1310" i="2"/>
  <c r="M1310" i="2"/>
  <c r="N1310" i="2"/>
  <c r="O1310" i="2"/>
  <c r="D1311" i="2"/>
  <c r="E1311" i="2"/>
  <c r="M1311" i="2"/>
  <c r="N1311" i="2"/>
  <c r="O1311" i="2"/>
  <c r="D1312" i="2"/>
  <c r="E1312" i="2"/>
  <c r="M1312" i="2"/>
  <c r="N1312" i="2"/>
  <c r="O1312" i="2"/>
  <c r="D1313" i="2"/>
  <c r="E1313" i="2"/>
  <c r="M1313" i="2"/>
  <c r="N1313" i="2"/>
  <c r="O1313" i="2"/>
  <c r="D1314" i="2"/>
  <c r="E1314" i="2"/>
  <c r="M1314" i="2"/>
  <c r="N1314" i="2"/>
  <c r="O1314" i="2"/>
  <c r="D1315" i="2"/>
  <c r="E1315" i="2"/>
  <c r="M1315" i="2"/>
  <c r="N1315" i="2"/>
  <c r="O1315" i="2"/>
  <c r="D1316" i="2"/>
  <c r="E1316" i="2"/>
  <c r="M1316" i="2"/>
  <c r="N1316" i="2"/>
  <c r="O1316" i="2"/>
  <c r="D1317" i="2"/>
  <c r="E1317" i="2"/>
  <c r="M1317" i="2"/>
  <c r="N1317" i="2"/>
  <c r="O1317" i="2"/>
  <c r="D1318" i="2"/>
  <c r="E1318" i="2"/>
  <c r="M1318" i="2"/>
  <c r="N1318" i="2"/>
  <c r="O1318" i="2"/>
  <c r="D1319" i="2"/>
  <c r="E1319" i="2"/>
  <c r="M1319" i="2"/>
  <c r="N1319" i="2"/>
  <c r="O1319" i="2"/>
  <c r="D1320" i="2"/>
  <c r="E1320" i="2"/>
  <c r="M1320" i="2"/>
  <c r="N1320" i="2"/>
  <c r="O1320" i="2"/>
  <c r="D1321" i="2"/>
  <c r="E1321" i="2"/>
  <c r="M1321" i="2"/>
  <c r="N1321" i="2"/>
  <c r="O1321" i="2"/>
  <c r="D1322" i="2"/>
  <c r="E1322" i="2"/>
  <c r="M1322" i="2"/>
  <c r="N1322" i="2"/>
  <c r="O1322" i="2"/>
  <c r="D1323" i="2"/>
  <c r="E1323" i="2"/>
  <c r="M1323" i="2"/>
  <c r="N1323" i="2"/>
  <c r="O1323" i="2"/>
  <c r="D1324" i="2"/>
  <c r="E1324" i="2"/>
  <c r="M1324" i="2"/>
  <c r="N1324" i="2"/>
  <c r="O1324" i="2"/>
  <c r="D1325" i="2"/>
  <c r="E1325" i="2"/>
  <c r="M1325" i="2"/>
  <c r="N1325" i="2"/>
  <c r="O1325" i="2"/>
  <c r="D1326" i="2"/>
  <c r="E1326" i="2"/>
  <c r="M1326" i="2"/>
  <c r="N1326" i="2"/>
  <c r="O1326" i="2"/>
  <c r="D1327" i="2"/>
  <c r="E1327" i="2"/>
  <c r="M1327" i="2"/>
  <c r="N1327" i="2"/>
  <c r="O1327" i="2"/>
  <c r="D1328" i="2"/>
  <c r="E1328" i="2"/>
  <c r="M1328" i="2"/>
  <c r="N1328" i="2"/>
  <c r="O1328" i="2"/>
  <c r="D1329" i="2"/>
  <c r="E1329" i="2"/>
  <c r="M1329" i="2"/>
  <c r="N1329" i="2"/>
  <c r="O1329" i="2"/>
  <c r="D1330" i="2"/>
  <c r="E1330" i="2"/>
  <c r="M1330" i="2"/>
  <c r="N1330" i="2"/>
  <c r="O1330" i="2"/>
  <c r="D1331" i="2"/>
  <c r="E1331" i="2"/>
  <c r="M1331" i="2"/>
  <c r="N1331" i="2"/>
  <c r="O1331" i="2"/>
  <c r="D1332" i="2"/>
  <c r="E1332" i="2"/>
  <c r="M1332" i="2"/>
  <c r="N1332" i="2"/>
  <c r="O1332" i="2"/>
  <c r="D1333" i="2"/>
  <c r="E1333" i="2"/>
  <c r="M1333" i="2"/>
  <c r="N1333" i="2"/>
  <c r="O1333" i="2"/>
  <c r="D1334" i="2"/>
  <c r="E1334" i="2"/>
  <c r="M1334" i="2"/>
  <c r="N1334" i="2"/>
  <c r="O1334" i="2"/>
  <c r="D1335" i="2"/>
  <c r="E1335" i="2"/>
  <c r="M1335" i="2"/>
  <c r="N1335" i="2"/>
  <c r="O1335" i="2"/>
  <c r="D1336" i="2"/>
  <c r="E1336" i="2"/>
  <c r="M1336" i="2"/>
  <c r="N1336" i="2"/>
  <c r="O1336" i="2"/>
  <c r="D1337" i="2"/>
  <c r="E1337" i="2"/>
  <c r="M1337" i="2"/>
  <c r="N1337" i="2"/>
  <c r="O1337" i="2"/>
  <c r="D1338" i="2"/>
  <c r="E1338" i="2"/>
  <c r="M1338" i="2"/>
  <c r="N1338" i="2"/>
  <c r="O1338" i="2"/>
  <c r="D1339" i="2"/>
  <c r="E1339" i="2"/>
  <c r="M1339" i="2"/>
  <c r="N1339" i="2"/>
  <c r="O1339" i="2"/>
  <c r="D1340" i="2"/>
  <c r="E1340" i="2"/>
  <c r="M1340" i="2"/>
  <c r="N1340" i="2"/>
  <c r="O1340" i="2"/>
  <c r="D1341" i="2"/>
  <c r="E1341" i="2"/>
  <c r="M1341" i="2"/>
  <c r="N1341" i="2"/>
  <c r="O1341" i="2"/>
  <c r="D1342" i="2"/>
  <c r="E1342" i="2"/>
  <c r="M1342" i="2"/>
  <c r="N1342" i="2"/>
  <c r="O1342" i="2"/>
  <c r="D1343" i="2"/>
  <c r="E1343" i="2"/>
  <c r="M1343" i="2"/>
  <c r="N1343" i="2"/>
  <c r="O1343" i="2"/>
  <c r="D1344" i="2"/>
  <c r="E1344" i="2"/>
  <c r="M1344" i="2"/>
  <c r="N1344" i="2"/>
  <c r="O1344" i="2"/>
  <c r="D1345" i="2"/>
  <c r="E1345" i="2"/>
  <c r="M1345" i="2"/>
  <c r="N1345" i="2"/>
  <c r="O1345" i="2"/>
  <c r="D1346" i="2"/>
  <c r="E1346" i="2"/>
  <c r="M1346" i="2"/>
  <c r="N1346" i="2"/>
  <c r="O1346" i="2"/>
  <c r="D1347" i="2"/>
  <c r="E1347" i="2"/>
  <c r="M1347" i="2"/>
  <c r="N1347" i="2"/>
  <c r="O1347" i="2"/>
  <c r="D1348" i="2"/>
  <c r="E1348" i="2"/>
  <c r="M1348" i="2"/>
  <c r="N1348" i="2"/>
  <c r="O1348" i="2"/>
  <c r="D1349" i="2"/>
  <c r="E1349" i="2"/>
  <c r="M1349" i="2"/>
  <c r="N1349" i="2"/>
  <c r="O1349" i="2"/>
  <c r="D1350" i="2"/>
  <c r="E1350" i="2"/>
  <c r="M1350" i="2"/>
  <c r="N1350" i="2"/>
  <c r="O1350" i="2"/>
  <c r="D1351" i="2"/>
  <c r="E1351" i="2"/>
  <c r="M1351" i="2"/>
  <c r="N1351" i="2"/>
  <c r="O1351" i="2"/>
  <c r="D1352" i="2"/>
  <c r="E1352" i="2"/>
  <c r="M1352" i="2"/>
  <c r="N1352" i="2"/>
  <c r="O1352" i="2"/>
  <c r="D1353" i="2"/>
  <c r="E1353" i="2"/>
  <c r="M1353" i="2"/>
  <c r="N1353" i="2"/>
  <c r="O1353" i="2"/>
  <c r="D1354" i="2"/>
  <c r="E1354" i="2"/>
  <c r="M1354" i="2"/>
  <c r="N1354" i="2"/>
  <c r="O1354" i="2"/>
  <c r="D1355" i="2"/>
  <c r="E1355" i="2"/>
  <c r="M1355" i="2"/>
  <c r="N1355" i="2"/>
  <c r="O1355" i="2"/>
  <c r="D1356" i="2"/>
  <c r="E1356" i="2"/>
  <c r="M1356" i="2"/>
  <c r="N1356" i="2"/>
  <c r="O1356" i="2"/>
  <c r="D1357" i="2"/>
  <c r="E1357" i="2"/>
  <c r="M1357" i="2"/>
  <c r="N1357" i="2"/>
  <c r="O1357" i="2"/>
  <c r="D1358" i="2"/>
  <c r="E1358" i="2"/>
  <c r="M1358" i="2"/>
  <c r="N1358" i="2"/>
  <c r="O1358" i="2"/>
  <c r="D1359" i="2"/>
  <c r="E1359" i="2"/>
  <c r="M1359" i="2"/>
  <c r="N1359" i="2"/>
  <c r="O1359" i="2"/>
  <c r="D1360" i="2"/>
  <c r="E1360" i="2"/>
  <c r="M1360" i="2"/>
  <c r="N1360" i="2"/>
  <c r="O1360" i="2"/>
  <c r="D1361" i="2"/>
  <c r="E1361" i="2"/>
  <c r="M1361" i="2"/>
  <c r="N1361" i="2"/>
  <c r="O1361" i="2"/>
  <c r="D1362" i="2"/>
  <c r="E1362" i="2"/>
  <c r="M1362" i="2"/>
  <c r="N1362" i="2"/>
  <c r="O1362" i="2"/>
  <c r="D1363" i="2"/>
  <c r="E1363" i="2"/>
  <c r="M1363" i="2"/>
  <c r="N1363" i="2"/>
  <c r="O1363" i="2"/>
  <c r="D1364" i="2"/>
  <c r="E1364" i="2"/>
  <c r="M1364" i="2"/>
  <c r="N1364" i="2"/>
  <c r="O1364" i="2"/>
  <c r="D1365" i="2"/>
  <c r="E1365" i="2"/>
  <c r="M1365" i="2"/>
  <c r="N1365" i="2"/>
  <c r="O1365" i="2"/>
  <c r="D1366" i="2"/>
  <c r="E1366" i="2"/>
  <c r="M1366" i="2"/>
  <c r="N1366" i="2"/>
  <c r="O1366" i="2"/>
  <c r="D1367" i="2"/>
  <c r="E1367" i="2"/>
  <c r="M1367" i="2"/>
  <c r="N1367" i="2"/>
  <c r="O1367" i="2"/>
  <c r="D1368" i="2"/>
  <c r="E1368" i="2"/>
  <c r="M1368" i="2"/>
  <c r="N1368" i="2"/>
  <c r="O1368" i="2"/>
  <c r="D1369" i="2"/>
  <c r="E1369" i="2"/>
  <c r="M1369" i="2"/>
  <c r="N1369" i="2"/>
  <c r="O1369" i="2"/>
  <c r="D1370" i="2"/>
  <c r="E1370" i="2"/>
  <c r="M1370" i="2"/>
  <c r="N1370" i="2"/>
  <c r="O1370" i="2"/>
  <c r="D1371" i="2"/>
  <c r="E1371" i="2"/>
  <c r="M1371" i="2"/>
  <c r="N1371" i="2"/>
  <c r="O1371" i="2"/>
  <c r="D1372" i="2"/>
  <c r="E1372" i="2"/>
  <c r="M1372" i="2"/>
  <c r="N1372" i="2"/>
  <c r="O1372" i="2"/>
  <c r="D1373" i="2"/>
  <c r="E1373" i="2"/>
  <c r="M1373" i="2"/>
  <c r="N1373" i="2"/>
  <c r="O1373" i="2"/>
  <c r="D1374" i="2"/>
  <c r="E1374" i="2"/>
  <c r="M1374" i="2"/>
  <c r="N1374" i="2"/>
  <c r="O1374" i="2"/>
  <c r="D1375" i="2"/>
  <c r="E1375" i="2"/>
  <c r="M1375" i="2"/>
  <c r="N1375" i="2"/>
  <c r="O1375" i="2"/>
  <c r="D1376" i="2"/>
  <c r="E1376" i="2"/>
  <c r="M1376" i="2"/>
  <c r="N1376" i="2"/>
  <c r="O1376" i="2"/>
  <c r="D1377" i="2"/>
  <c r="E1377" i="2"/>
  <c r="M1377" i="2"/>
  <c r="N1377" i="2"/>
  <c r="O1377" i="2"/>
  <c r="D1378" i="2"/>
  <c r="E1378" i="2"/>
  <c r="M1378" i="2"/>
  <c r="N1378" i="2"/>
  <c r="O1378" i="2"/>
  <c r="D1379" i="2"/>
  <c r="E1379" i="2"/>
  <c r="M1379" i="2"/>
  <c r="N1379" i="2"/>
  <c r="O1379" i="2"/>
  <c r="D1380" i="2"/>
  <c r="E1380" i="2"/>
  <c r="M1380" i="2"/>
  <c r="N1380" i="2"/>
  <c r="O1380" i="2"/>
  <c r="D1381" i="2"/>
  <c r="E1381" i="2"/>
  <c r="M1381" i="2"/>
  <c r="N1381" i="2"/>
  <c r="O1381" i="2"/>
  <c r="D1382" i="2"/>
  <c r="E1382" i="2"/>
  <c r="M1382" i="2"/>
  <c r="N1382" i="2"/>
  <c r="O1382" i="2"/>
  <c r="D1383" i="2"/>
  <c r="E1383" i="2"/>
  <c r="M1383" i="2"/>
  <c r="N1383" i="2"/>
  <c r="O1383" i="2"/>
  <c r="D1384" i="2"/>
  <c r="E1384" i="2"/>
  <c r="M1384" i="2"/>
  <c r="N1384" i="2"/>
  <c r="O1384" i="2"/>
  <c r="D1385" i="2"/>
  <c r="E1385" i="2"/>
  <c r="M1385" i="2"/>
  <c r="N1385" i="2"/>
  <c r="O1385" i="2"/>
  <c r="D1386" i="2"/>
  <c r="E1386" i="2"/>
  <c r="M1386" i="2"/>
  <c r="N1386" i="2"/>
  <c r="O1386" i="2"/>
  <c r="D1387" i="2"/>
  <c r="E1387" i="2"/>
  <c r="M1387" i="2"/>
  <c r="N1387" i="2"/>
  <c r="O1387" i="2"/>
  <c r="D1388" i="2"/>
  <c r="E1388" i="2"/>
  <c r="M1388" i="2"/>
  <c r="N1388" i="2"/>
  <c r="O1388" i="2"/>
  <c r="D1389" i="2"/>
  <c r="E1389" i="2"/>
  <c r="M1389" i="2"/>
  <c r="N1389" i="2"/>
  <c r="O1389" i="2"/>
  <c r="D1390" i="2"/>
  <c r="E1390" i="2"/>
  <c r="M1390" i="2"/>
  <c r="N1390" i="2"/>
  <c r="O1390" i="2"/>
  <c r="D1391" i="2"/>
  <c r="E1391" i="2"/>
  <c r="M1391" i="2"/>
  <c r="N1391" i="2"/>
  <c r="O1391" i="2"/>
  <c r="D1392" i="2"/>
  <c r="E1392" i="2"/>
  <c r="M1392" i="2"/>
  <c r="N1392" i="2"/>
  <c r="O1392" i="2"/>
  <c r="D1393" i="2"/>
  <c r="E1393" i="2"/>
  <c r="M1393" i="2"/>
  <c r="N1393" i="2"/>
  <c r="O1393" i="2"/>
  <c r="D1394" i="2"/>
  <c r="E1394" i="2"/>
  <c r="M1394" i="2"/>
  <c r="N1394" i="2"/>
  <c r="O1394" i="2"/>
  <c r="D1395" i="2"/>
  <c r="E1395" i="2"/>
  <c r="M1395" i="2"/>
  <c r="N1395" i="2"/>
  <c r="O1395" i="2"/>
  <c r="D1396" i="2"/>
  <c r="E1396" i="2"/>
  <c r="M1396" i="2"/>
  <c r="N1396" i="2"/>
  <c r="O1396" i="2"/>
  <c r="D1397" i="2"/>
  <c r="E1397" i="2"/>
  <c r="M1397" i="2"/>
  <c r="N1397" i="2"/>
  <c r="O1397" i="2"/>
  <c r="D1398" i="2"/>
  <c r="E1398" i="2"/>
  <c r="M1398" i="2"/>
  <c r="N1398" i="2"/>
  <c r="O1398" i="2"/>
  <c r="D1399" i="2"/>
  <c r="E1399" i="2"/>
  <c r="M1399" i="2"/>
  <c r="N1399" i="2"/>
  <c r="O1399" i="2"/>
  <c r="D1400" i="2"/>
  <c r="E1400" i="2"/>
  <c r="M1400" i="2"/>
  <c r="N1400" i="2"/>
  <c r="O1400" i="2"/>
  <c r="D1401" i="2"/>
  <c r="E1401" i="2"/>
  <c r="M1401" i="2"/>
  <c r="N1401" i="2"/>
  <c r="O1401" i="2"/>
  <c r="D1402" i="2"/>
  <c r="E1402" i="2"/>
  <c r="M1402" i="2"/>
  <c r="N1402" i="2"/>
  <c r="O1402" i="2"/>
  <c r="D1403" i="2"/>
  <c r="E1403" i="2"/>
  <c r="M1403" i="2"/>
  <c r="N1403" i="2"/>
  <c r="O1403" i="2"/>
  <c r="D1404" i="2"/>
  <c r="E1404" i="2"/>
  <c r="M1404" i="2"/>
  <c r="N1404" i="2"/>
  <c r="O1404" i="2"/>
  <c r="D1405" i="2"/>
  <c r="E1405" i="2"/>
  <c r="M1405" i="2"/>
  <c r="N1405" i="2"/>
  <c r="O1405" i="2"/>
  <c r="D1406" i="2"/>
  <c r="E1406" i="2"/>
  <c r="M1406" i="2"/>
  <c r="N1406" i="2"/>
  <c r="O1406" i="2"/>
  <c r="D1407" i="2"/>
  <c r="E1407" i="2"/>
  <c r="M1407" i="2"/>
  <c r="N1407" i="2"/>
  <c r="O1407" i="2"/>
  <c r="D1408" i="2"/>
  <c r="E1408" i="2"/>
  <c r="M1408" i="2"/>
  <c r="N1408" i="2"/>
  <c r="O1408" i="2"/>
  <c r="D1409" i="2"/>
  <c r="E1409" i="2"/>
  <c r="M1409" i="2"/>
  <c r="N1409" i="2"/>
  <c r="O1409" i="2"/>
  <c r="D1410" i="2"/>
  <c r="E1410" i="2"/>
  <c r="M1410" i="2"/>
  <c r="N1410" i="2"/>
  <c r="O1410" i="2"/>
  <c r="D1411" i="2"/>
  <c r="E1411" i="2"/>
  <c r="M1411" i="2"/>
  <c r="N1411" i="2"/>
  <c r="O1411" i="2"/>
  <c r="D1412" i="2"/>
  <c r="E1412" i="2"/>
  <c r="M1412" i="2"/>
  <c r="N1412" i="2"/>
  <c r="O1412" i="2"/>
  <c r="D1413" i="2"/>
  <c r="E1413" i="2"/>
  <c r="M1413" i="2"/>
  <c r="N1413" i="2"/>
  <c r="O1413" i="2"/>
  <c r="D1414" i="2"/>
  <c r="E1414" i="2"/>
  <c r="M1414" i="2"/>
  <c r="N1414" i="2"/>
  <c r="O1414" i="2"/>
  <c r="D1415" i="2"/>
  <c r="E1415" i="2"/>
  <c r="M1415" i="2"/>
  <c r="N1415" i="2"/>
  <c r="O1415" i="2"/>
  <c r="D1416" i="2"/>
  <c r="E1416" i="2"/>
  <c r="M1416" i="2"/>
  <c r="N1416" i="2"/>
  <c r="O1416" i="2"/>
  <c r="D1417" i="2"/>
  <c r="E1417" i="2"/>
  <c r="M1417" i="2"/>
  <c r="N1417" i="2"/>
  <c r="O1417" i="2"/>
  <c r="D1418" i="2"/>
  <c r="E1418" i="2"/>
  <c r="M1418" i="2"/>
  <c r="N1418" i="2"/>
  <c r="O1418" i="2"/>
  <c r="D1419" i="2"/>
  <c r="E1419" i="2"/>
  <c r="M1419" i="2"/>
  <c r="N1419" i="2"/>
  <c r="O1419" i="2"/>
  <c r="D1420" i="2"/>
  <c r="E1420" i="2"/>
  <c r="M1420" i="2"/>
  <c r="N1420" i="2"/>
  <c r="O1420" i="2"/>
  <c r="D1421" i="2"/>
  <c r="E1421" i="2"/>
  <c r="M1421" i="2"/>
  <c r="N1421" i="2"/>
  <c r="O1421" i="2"/>
  <c r="D1422" i="2"/>
  <c r="E1422" i="2"/>
  <c r="M1422" i="2"/>
  <c r="N1422" i="2"/>
  <c r="O1422" i="2"/>
  <c r="D1423" i="2"/>
  <c r="E1423" i="2"/>
  <c r="M1423" i="2"/>
  <c r="N1423" i="2"/>
  <c r="O1423" i="2"/>
  <c r="D1424" i="2"/>
  <c r="E1424" i="2"/>
  <c r="M1424" i="2"/>
  <c r="N1424" i="2"/>
  <c r="O1424" i="2"/>
  <c r="D1425" i="2"/>
  <c r="E1425" i="2"/>
  <c r="M1425" i="2"/>
  <c r="N1425" i="2"/>
  <c r="O1425" i="2"/>
  <c r="D1426" i="2"/>
  <c r="E1426" i="2"/>
  <c r="M1426" i="2"/>
  <c r="N1426" i="2"/>
  <c r="O1426" i="2"/>
  <c r="D1427" i="2"/>
  <c r="E1427" i="2"/>
  <c r="M1427" i="2"/>
  <c r="N1427" i="2"/>
  <c r="O1427" i="2"/>
  <c r="D1428" i="2"/>
  <c r="E1428" i="2"/>
  <c r="M1428" i="2"/>
  <c r="N1428" i="2"/>
  <c r="O1428" i="2"/>
  <c r="D1429" i="2"/>
  <c r="E1429" i="2"/>
  <c r="M1429" i="2"/>
  <c r="N1429" i="2"/>
  <c r="O1429" i="2"/>
  <c r="D1430" i="2"/>
  <c r="E1430" i="2"/>
  <c r="M1430" i="2"/>
  <c r="N1430" i="2"/>
  <c r="O1430" i="2"/>
  <c r="D1431" i="2"/>
  <c r="E1431" i="2"/>
  <c r="M1431" i="2"/>
  <c r="N1431" i="2"/>
  <c r="O1431" i="2"/>
  <c r="D1432" i="2"/>
  <c r="E1432" i="2"/>
  <c r="M1432" i="2"/>
  <c r="N1432" i="2"/>
  <c r="O1432" i="2"/>
  <c r="D1433" i="2"/>
  <c r="E1433" i="2"/>
  <c r="M1433" i="2"/>
  <c r="N1433" i="2"/>
  <c r="O1433" i="2"/>
  <c r="D1434" i="2"/>
  <c r="E1434" i="2"/>
  <c r="M1434" i="2"/>
  <c r="N1434" i="2"/>
  <c r="O1434" i="2"/>
  <c r="D1435" i="2"/>
  <c r="E1435" i="2"/>
  <c r="M1435" i="2"/>
  <c r="N1435" i="2"/>
  <c r="O1435" i="2"/>
  <c r="D1436" i="2"/>
  <c r="E1436" i="2"/>
  <c r="M1436" i="2"/>
  <c r="N1436" i="2"/>
  <c r="O1436" i="2"/>
  <c r="D1437" i="2"/>
  <c r="E1437" i="2"/>
  <c r="M1437" i="2"/>
  <c r="N1437" i="2"/>
  <c r="O1437" i="2"/>
  <c r="D1438" i="2"/>
  <c r="E1438" i="2"/>
  <c r="M1438" i="2"/>
  <c r="N1438" i="2"/>
  <c r="O1438" i="2"/>
  <c r="D1439" i="2"/>
  <c r="E1439" i="2"/>
  <c r="M1439" i="2"/>
  <c r="N1439" i="2"/>
  <c r="O1439" i="2"/>
  <c r="D1440" i="2"/>
  <c r="E1440" i="2"/>
  <c r="M1440" i="2"/>
  <c r="N1440" i="2"/>
  <c r="O1440" i="2"/>
  <c r="D1441" i="2"/>
  <c r="E1441" i="2"/>
  <c r="M1441" i="2"/>
  <c r="N1441" i="2"/>
  <c r="O1441" i="2"/>
  <c r="D1442" i="2"/>
  <c r="E1442" i="2"/>
  <c r="M1442" i="2"/>
  <c r="N1442" i="2"/>
  <c r="O1442" i="2"/>
  <c r="D1443" i="2"/>
  <c r="E1443" i="2"/>
  <c r="M1443" i="2"/>
  <c r="N1443" i="2"/>
  <c r="O1443" i="2"/>
  <c r="D1444" i="2"/>
  <c r="E1444" i="2"/>
  <c r="M1444" i="2"/>
  <c r="N1444" i="2"/>
  <c r="O1444" i="2"/>
  <c r="D1445" i="2"/>
  <c r="E1445" i="2"/>
  <c r="M1445" i="2"/>
  <c r="N1445" i="2"/>
  <c r="O1445" i="2"/>
  <c r="D1446" i="2"/>
  <c r="E1446" i="2"/>
  <c r="M1446" i="2"/>
  <c r="N1446" i="2"/>
  <c r="O1446" i="2"/>
  <c r="D1447" i="2"/>
  <c r="E1447" i="2"/>
  <c r="M1447" i="2"/>
  <c r="N1447" i="2"/>
  <c r="O1447" i="2"/>
  <c r="D1448" i="2"/>
  <c r="E1448" i="2"/>
  <c r="M1448" i="2"/>
  <c r="N1448" i="2"/>
  <c r="O1448" i="2"/>
  <c r="D1449" i="2"/>
  <c r="E1449" i="2"/>
  <c r="M1449" i="2"/>
  <c r="N1449" i="2"/>
  <c r="O1449" i="2"/>
  <c r="D1450" i="2"/>
  <c r="E1450" i="2"/>
  <c r="M1450" i="2"/>
  <c r="N1450" i="2"/>
  <c r="O1450" i="2"/>
  <c r="D1451" i="2"/>
  <c r="E1451" i="2"/>
  <c r="M1451" i="2"/>
  <c r="N1451" i="2"/>
  <c r="O1451" i="2"/>
  <c r="D1452" i="2"/>
  <c r="E1452" i="2"/>
  <c r="M1452" i="2"/>
  <c r="N1452" i="2"/>
  <c r="O1452" i="2"/>
  <c r="D1453" i="2"/>
  <c r="E1453" i="2"/>
  <c r="M1453" i="2"/>
  <c r="N1453" i="2"/>
  <c r="O1453" i="2"/>
  <c r="D1454" i="2"/>
  <c r="E1454" i="2"/>
  <c r="M1454" i="2"/>
  <c r="N1454" i="2"/>
  <c r="O1454" i="2"/>
  <c r="D1455" i="2"/>
  <c r="E1455" i="2"/>
  <c r="M1455" i="2"/>
  <c r="N1455" i="2"/>
  <c r="O1455" i="2"/>
  <c r="D1456" i="2"/>
  <c r="E1456" i="2"/>
  <c r="M1456" i="2"/>
  <c r="N1456" i="2"/>
  <c r="O1456" i="2"/>
  <c r="D1457" i="2"/>
  <c r="E1457" i="2"/>
  <c r="M1457" i="2"/>
  <c r="N1457" i="2"/>
  <c r="O1457" i="2"/>
  <c r="D1458" i="2"/>
  <c r="E1458" i="2"/>
  <c r="M1458" i="2"/>
  <c r="N1458" i="2"/>
  <c r="O1458" i="2"/>
  <c r="D1459" i="2"/>
  <c r="E1459" i="2"/>
  <c r="M1459" i="2"/>
  <c r="N1459" i="2"/>
  <c r="O1459" i="2"/>
  <c r="D1460" i="2"/>
  <c r="E1460" i="2"/>
  <c r="M1460" i="2"/>
  <c r="N1460" i="2"/>
  <c r="O1460" i="2"/>
  <c r="D1461" i="2"/>
  <c r="E1461" i="2"/>
  <c r="M1461" i="2"/>
  <c r="N1461" i="2"/>
  <c r="O1461" i="2"/>
  <c r="D1462" i="2"/>
  <c r="E1462" i="2"/>
  <c r="M1462" i="2"/>
  <c r="N1462" i="2"/>
  <c r="O1462" i="2"/>
  <c r="D1463" i="2"/>
  <c r="E1463" i="2"/>
  <c r="M1463" i="2"/>
  <c r="N1463" i="2"/>
  <c r="O1463" i="2"/>
  <c r="D1464" i="2"/>
  <c r="E1464" i="2"/>
  <c r="M1464" i="2"/>
  <c r="N1464" i="2"/>
  <c r="O1464" i="2"/>
  <c r="D1465" i="2"/>
  <c r="E1465" i="2"/>
  <c r="M1465" i="2"/>
  <c r="N1465" i="2"/>
  <c r="O1465" i="2"/>
  <c r="D1466" i="2"/>
  <c r="E1466" i="2"/>
  <c r="M1466" i="2"/>
  <c r="N1466" i="2"/>
  <c r="O1466" i="2"/>
  <c r="D1467" i="2"/>
  <c r="E1467" i="2"/>
  <c r="M1467" i="2"/>
  <c r="N1467" i="2"/>
  <c r="O1467" i="2"/>
  <c r="D1468" i="2"/>
  <c r="E1468" i="2"/>
  <c r="M1468" i="2"/>
  <c r="N1468" i="2"/>
  <c r="O1468" i="2"/>
  <c r="D1469" i="2"/>
  <c r="E1469" i="2"/>
  <c r="M1469" i="2"/>
  <c r="N1469" i="2"/>
  <c r="O1469" i="2"/>
  <c r="D1470" i="2"/>
  <c r="E1470" i="2"/>
  <c r="M1470" i="2"/>
  <c r="N1470" i="2"/>
  <c r="O1470" i="2"/>
  <c r="D1471" i="2"/>
  <c r="E1471" i="2"/>
  <c r="M1471" i="2"/>
  <c r="N1471" i="2"/>
  <c r="O1471" i="2"/>
  <c r="D1472" i="2"/>
  <c r="E1472" i="2"/>
  <c r="M1472" i="2"/>
  <c r="N1472" i="2"/>
  <c r="O1472" i="2"/>
  <c r="D1473" i="2"/>
  <c r="E1473" i="2"/>
  <c r="M1473" i="2"/>
  <c r="N1473" i="2"/>
  <c r="O1473" i="2"/>
  <c r="D1474" i="2"/>
  <c r="E1474" i="2"/>
  <c r="M1474" i="2"/>
  <c r="N1474" i="2"/>
  <c r="O1474" i="2"/>
  <c r="D1475" i="2"/>
  <c r="E1475" i="2"/>
  <c r="M1475" i="2"/>
  <c r="N1475" i="2"/>
  <c r="O1475" i="2"/>
  <c r="D1476" i="2"/>
  <c r="E1476" i="2"/>
  <c r="M1476" i="2"/>
  <c r="N1476" i="2"/>
  <c r="O1476" i="2"/>
  <c r="D1477" i="2"/>
  <c r="E1477" i="2"/>
  <c r="M1477" i="2"/>
  <c r="N1477" i="2"/>
  <c r="O1477" i="2"/>
  <c r="D1478" i="2"/>
  <c r="E1478" i="2"/>
  <c r="M1478" i="2"/>
  <c r="N1478" i="2"/>
  <c r="O1478" i="2"/>
  <c r="D1479" i="2"/>
  <c r="E1479" i="2"/>
  <c r="M1479" i="2"/>
  <c r="N1479" i="2"/>
  <c r="O1479" i="2"/>
  <c r="D1480" i="2"/>
  <c r="E1480" i="2"/>
  <c r="M1480" i="2"/>
  <c r="N1480" i="2"/>
  <c r="O1480" i="2"/>
  <c r="D1481" i="2"/>
  <c r="E1481" i="2"/>
  <c r="M1481" i="2"/>
  <c r="N1481" i="2"/>
  <c r="O1481" i="2"/>
  <c r="D1482" i="2"/>
  <c r="E1482" i="2"/>
  <c r="M1482" i="2"/>
  <c r="N1482" i="2"/>
  <c r="O1482" i="2"/>
  <c r="D1483" i="2"/>
  <c r="E1483" i="2"/>
  <c r="M1483" i="2"/>
  <c r="N1483" i="2"/>
  <c r="O1483" i="2"/>
  <c r="D1484" i="2"/>
  <c r="E1484" i="2"/>
  <c r="M1484" i="2"/>
  <c r="N1484" i="2"/>
  <c r="O1484" i="2"/>
  <c r="D1485" i="2"/>
  <c r="E1485" i="2"/>
  <c r="M1485" i="2"/>
  <c r="N1485" i="2"/>
  <c r="O1485" i="2"/>
  <c r="D1486" i="2"/>
  <c r="E1486" i="2"/>
  <c r="M1486" i="2"/>
  <c r="N1486" i="2"/>
  <c r="O1486" i="2"/>
  <c r="D1487" i="2"/>
  <c r="E1487" i="2"/>
  <c r="M1487" i="2"/>
  <c r="N1487" i="2"/>
  <c r="O1487" i="2"/>
  <c r="D1488" i="2"/>
  <c r="E1488" i="2"/>
  <c r="M1488" i="2"/>
  <c r="N1488" i="2"/>
  <c r="O1488" i="2"/>
  <c r="D1489" i="2"/>
  <c r="E1489" i="2"/>
  <c r="M1489" i="2"/>
  <c r="N1489" i="2"/>
  <c r="O1489" i="2"/>
  <c r="D1490" i="2"/>
  <c r="E1490" i="2"/>
  <c r="M1490" i="2"/>
  <c r="N1490" i="2"/>
  <c r="O1490" i="2"/>
  <c r="D1491" i="2"/>
  <c r="E1491" i="2"/>
  <c r="M1491" i="2"/>
  <c r="N1491" i="2"/>
  <c r="O1491" i="2"/>
  <c r="D1492" i="2"/>
  <c r="E1492" i="2"/>
  <c r="M1492" i="2"/>
  <c r="N1492" i="2"/>
  <c r="O1492" i="2"/>
  <c r="D1493" i="2"/>
  <c r="E1493" i="2"/>
  <c r="M1493" i="2"/>
  <c r="N1493" i="2"/>
  <c r="O1493" i="2"/>
  <c r="D1494" i="2"/>
  <c r="E1494" i="2"/>
  <c r="M1494" i="2"/>
  <c r="N1494" i="2"/>
  <c r="O1494" i="2"/>
  <c r="D1495" i="2"/>
  <c r="E1495" i="2"/>
  <c r="M1495" i="2"/>
  <c r="N1495" i="2"/>
  <c r="O1495" i="2"/>
  <c r="D1496" i="2"/>
  <c r="E1496" i="2"/>
  <c r="M1496" i="2"/>
  <c r="N1496" i="2"/>
  <c r="O1496" i="2"/>
  <c r="D1497" i="2"/>
  <c r="E1497" i="2"/>
  <c r="M1497" i="2"/>
  <c r="N1497" i="2"/>
  <c r="O1497" i="2"/>
  <c r="D1498" i="2"/>
  <c r="E1498" i="2"/>
  <c r="M1498" i="2"/>
  <c r="N1498" i="2"/>
  <c r="O1498" i="2"/>
  <c r="D1499" i="2"/>
  <c r="E1499" i="2"/>
  <c r="M1499" i="2"/>
  <c r="N1499" i="2"/>
  <c r="O1499" i="2"/>
  <c r="D1500" i="2"/>
  <c r="E1500" i="2"/>
  <c r="M1500" i="2"/>
  <c r="N1500" i="2"/>
  <c r="O1500" i="2"/>
  <c r="D1501" i="2"/>
  <c r="E1501" i="2"/>
  <c r="M1501" i="2"/>
  <c r="N1501" i="2"/>
  <c r="O1501" i="2"/>
  <c r="D1502" i="2"/>
  <c r="E1502" i="2"/>
  <c r="M1502" i="2"/>
  <c r="N1502" i="2"/>
  <c r="O1502" i="2"/>
  <c r="D1503" i="2"/>
  <c r="E1503" i="2"/>
  <c r="M1503" i="2"/>
  <c r="N1503" i="2"/>
  <c r="O1503" i="2"/>
  <c r="D1504" i="2"/>
  <c r="E1504" i="2"/>
  <c r="M1504" i="2"/>
  <c r="N1504" i="2"/>
  <c r="O1504" i="2"/>
  <c r="D1505" i="2"/>
  <c r="E1505" i="2"/>
  <c r="M1505" i="2"/>
  <c r="N1505" i="2"/>
  <c r="O1505" i="2"/>
  <c r="D1506" i="2"/>
  <c r="E1506" i="2"/>
  <c r="M1506" i="2"/>
  <c r="N1506" i="2"/>
  <c r="O1506" i="2"/>
  <c r="D1507" i="2"/>
  <c r="E1507" i="2"/>
  <c r="M1507" i="2"/>
  <c r="N1507" i="2"/>
  <c r="O1507" i="2"/>
  <c r="D1508" i="2"/>
  <c r="E1508" i="2"/>
  <c r="M1508" i="2"/>
  <c r="N1508" i="2"/>
  <c r="O1508" i="2"/>
  <c r="D1509" i="2"/>
  <c r="E1509" i="2"/>
  <c r="M1509" i="2"/>
  <c r="N1509" i="2"/>
  <c r="O1509" i="2"/>
  <c r="D1510" i="2"/>
  <c r="E1510" i="2"/>
  <c r="M1510" i="2"/>
  <c r="N1510" i="2"/>
  <c r="O1510" i="2"/>
  <c r="D1511" i="2"/>
  <c r="E1511" i="2"/>
  <c r="M1511" i="2"/>
  <c r="N1511" i="2"/>
  <c r="O1511" i="2"/>
  <c r="D1512" i="2"/>
  <c r="E1512" i="2"/>
  <c r="M1512" i="2"/>
  <c r="N1512" i="2"/>
  <c r="O1512" i="2"/>
  <c r="D1513" i="2"/>
  <c r="E1513" i="2"/>
  <c r="M1513" i="2"/>
  <c r="N1513" i="2"/>
  <c r="O1513" i="2"/>
  <c r="D1514" i="2"/>
  <c r="E1514" i="2"/>
  <c r="M1514" i="2"/>
  <c r="N1514" i="2"/>
  <c r="O1514" i="2"/>
  <c r="D1515" i="2"/>
  <c r="E1515" i="2"/>
  <c r="M1515" i="2"/>
  <c r="N1515" i="2"/>
  <c r="O1515" i="2"/>
  <c r="D1516" i="2"/>
  <c r="E1516" i="2"/>
  <c r="M1516" i="2"/>
  <c r="N1516" i="2"/>
  <c r="O1516" i="2"/>
  <c r="D1517" i="2"/>
  <c r="E1517" i="2"/>
  <c r="M1517" i="2"/>
  <c r="N1517" i="2"/>
  <c r="O1517" i="2"/>
  <c r="D1518" i="2"/>
  <c r="E1518" i="2"/>
  <c r="M1518" i="2"/>
  <c r="N1518" i="2"/>
  <c r="O1518" i="2"/>
  <c r="D1519" i="2"/>
  <c r="E1519" i="2"/>
  <c r="M1519" i="2"/>
  <c r="N1519" i="2"/>
  <c r="O1519" i="2"/>
  <c r="D1520" i="2"/>
  <c r="E1520" i="2"/>
  <c r="M1520" i="2"/>
  <c r="N1520" i="2"/>
  <c r="O1520" i="2"/>
  <c r="D1521" i="2"/>
  <c r="E1521" i="2"/>
  <c r="M1521" i="2"/>
  <c r="N1521" i="2"/>
  <c r="O1521" i="2"/>
  <c r="D1522" i="2"/>
  <c r="E1522" i="2"/>
  <c r="M1522" i="2"/>
  <c r="N1522" i="2"/>
  <c r="O1522" i="2"/>
  <c r="D1523" i="2"/>
  <c r="E1523" i="2"/>
  <c r="M1523" i="2"/>
  <c r="N1523" i="2"/>
  <c r="O1523" i="2"/>
  <c r="D1524" i="2"/>
  <c r="E1524" i="2"/>
  <c r="M1524" i="2"/>
  <c r="N1524" i="2"/>
  <c r="O1524" i="2"/>
  <c r="D1525" i="2"/>
  <c r="E1525" i="2"/>
  <c r="M1525" i="2"/>
  <c r="N1525" i="2"/>
  <c r="O1525" i="2"/>
  <c r="D1526" i="2"/>
  <c r="E1526" i="2"/>
  <c r="M1526" i="2"/>
  <c r="N1526" i="2"/>
  <c r="O1526" i="2"/>
  <c r="D1527" i="2"/>
  <c r="E1527" i="2"/>
  <c r="M1527" i="2"/>
  <c r="N1527" i="2"/>
  <c r="O1527" i="2"/>
  <c r="D1528" i="2"/>
  <c r="E1528" i="2"/>
  <c r="M1528" i="2"/>
  <c r="N1528" i="2"/>
  <c r="O1528" i="2"/>
  <c r="D1529" i="2"/>
  <c r="E1529" i="2"/>
  <c r="M1529" i="2"/>
  <c r="N1529" i="2"/>
  <c r="O1529" i="2"/>
  <c r="D1530" i="2"/>
  <c r="E1530" i="2"/>
  <c r="M1530" i="2"/>
  <c r="N1530" i="2"/>
  <c r="O1530" i="2"/>
  <c r="D1531" i="2"/>
  <c r="E1531" i="2"/>
  <c r="M1531" i="2"/>
  <c r="N1531" i="2"/>
  <c r="O1531" i="2"/>
  <c r="D1532" i="2"/>
  <c r="E1532" i="2"/>
  <c r="M1532" i="2"/>
  <c r="N1532" i="2"/>
  <c r="O1532" i="2"/>
  <c r="D1533" i="2"/>
  <c r="E1533" i="2"/>
  <c r="M1533" i="2"/>
  <c r="N1533" i="2"/>
  <c r="O1533" i="2"/>
  <c r="D1534" i="2"/>
  <c r="E1534" i="2"/>
  <c r="M1534" i="2"/>
  <c r="N1534" i="2"/>
  <c r="O1534" i="2"/>
  <c r="D1535" i="2"/>
  <c r="E1535" i="2"/>
  <c r="M1535" i="2"/>
  <c r="N1535" i="2"/>
  <c r="O1535" i="2"/>
  <c r="D1536" i="2"/>
  <c r="E1536" i="2"/>
  <c r="M1536" i="2"/>
  <c r="N1536" i="2"/>
  <c r="O1536" i="2"/>
  <c r="D1537" i="2"/>
  <c r="E1537" i="2"/>
  <c r="M1537" i="2"/>
  <c r="N1537" i="2"/>
  <c r="O1537" i="2"/>
  <c r="D1538" i="2"/>
  <c r="E1538" i="2"/>
  <c r="M1538" i="2"/>
  <c r="N1538" i="2"/>
  <c r="O1538" i="2"/>
  <c r="D1539" i="2"/>
  <c r="E1539" i="2"/>
  <c r="M1539" i="2"/>
  <c r="N1539" i="2"/>
  <c r="O1539" i="2"/>
  <c r="D1540" i="2"/>
  <c r="E1540" i="2"/>
  <c r="M1540" i="2"/>
  <c r="N1540" i="2"/>
  <c r="O1540" i="2"/>
  <c r="D1541" i="2"/>
  <c r="E1541" i="2"/>
  <c r="M1541" i="2"/>
  <c r="N1541" i="2"/>
  <c r="O1541" i="2"/>
  <c r="D1542" i="2"/>
  <c r="E1542" i="2"/>
  <c r="M1542" i="2"/>
  <c r="N1542" i="2"/>
  <c r="O1542" i="2"/>
  <c r="D1543" i="2"/>
  <c r="E1543" i="2"/>
  <c r="M1543" i="2"/>
  <c r="N1543" i="2"/>
  <c r="O1543" i="2"/>
  <c r="D1544" i="2"/>
  <c r="E1544" i="2"/>
  <c r="M1544" i="2"/>
  <c r="N1544" i="2"/>
  <c r="O1544" i="2"/>
  <c r="D1545" i="2"/>
  <c r="E1545" i="2"/>
  <c r="M1545" i="2"/>
  <c r="N1545" i="2"/>
  <c r="O1545" i="2"/>
  <c r="D1546" i="2"/>
  <c r="E1546" i="2"/>
  <c r="M1546" i="2"/>
  <c r="N1546" i="2"/>
  <c r="O1546" i="2"/>
  <c r="D1547" i="2"/>
  <c r="E1547" i="2"/>
  <c r="M1547" i="2"/>
  <c r="N1547" i="2"/>
  <c r="O1547" i="2"/>
  <c r="D1548" i="2"/>
  <c r="E1548" i="2"/>
  <c r="M1548" i="2"/>
  <c r="N1548" i="2"/>
  <c r="O1548" i="2"/>
  <c r="D1549" i="2"/>
  <c r="E1549" i="2"/>
  <c r="M1549" i="2"/>
  <c r="N1549" i="2"/>
  <c r="O1549" i="2"/>
  <c r="D1550" i="2"/>
  <c r="E1550" i="2"/>
  <c r="M1550" i="2"/>
  <c r="N1550" i="2"/>
  <c r="O1550" i="2"/>
  <c r="D1551" i="2"/>
  <c r="E1551" i="2"/>
  <c r="M1551" i="2"/>
  <c r="N1551" i="2"/>
  <c r="O1551" i="2"/>
  <c r="D1552" i="2"/>
  <c r="E1552" i="2"/>
  <c r="M1552" i="2"/>
  <c r="N1552" i="2"/>
  <c r="O1552" i="2"/>
  <c r="D1553" i="2"/>
  <c r="E1553" i="2"/>
  <c r="M1553" i="2"/>
  <c r="N1553" i="2"/>
  <c r="O1553" i="2"/>
  <c r="D1554" i="2"/>
  <c r="E1554" i="2"/>
  <c r="M1554" i="2"/>
  <c r="N1554" i="2"/>
  <c r="O1554" i="2"/>
  <c r="D1555" i="2"/>
  <c r="E1555" i="2"/>
  <c r="M1555" i="2"/>
  <c r="N1555" i="2"/>
  <c r="O1555" i="2"/>
  <c r="D1556" i="2"/>
  <c r="E1556" i="2"/>
  <c r="M1556" i="2"/>
  <c r="N1556" i="2"/>
  <c r="O1556" i="2"/>
  <c r="D1557" i="2"/>
  <c r="E1557" i="2"/>
  <c r="M1557" i="2"/>
  <c r="N1557" i="2"/>
  <c r="O1557" i="2"/>
  <c r="D1558" i="2"/>
  <c r="E1558" i="2"/>
  <c r="M1558" i="2"/>
  <c r="N1558" i="2"/>
  <c r="O1558" i="2"/>
  <c r="D1559" i="2"/>
  <c r="E1559" i="2"/>
  <c r="M1559" i="2"/>
  <c r="N1559" i="2"/>
  <c r="O1559" i="2"/>
  <c r="D1560" i="2"/>
  <c r="E1560" i="2"/>
  <c r="M1560" i="2"/>
  <c r="N1560" i="2"/>
  <c r="O1560" i="2"/>
  <c r="D1561" i="2"/>
  <c r="E1561" i="2"/>
  <c r="M1561" i="2"/>
  <c r="N1561" i="2"/>
  <c r="O1561" i="2"/>
  <c r="D1562" i="2"/>
  <c r="E1562" i="2"/>
  <c r="M1562" i="2"/>
  <c r="N1562" i="2"/>
  <c r="O1562" i="2"/>
  <c r="D1563" i="2"/>
  <c r="E1563" i="2"/>
  <c r="M1563" i="2"/>
  <c r="N1563" i="2"/>
  <c r="O1563" i="2"/>
  <c r="D1564" i="2"/>
  <c r="E1564" i="2"/>
  <c r="M1564" i="2"/>
  <c r="N1564" i="2"/>
  <c r="O1564" i="2"/>
  <c r="D1565" i="2"/>
  <c r="E1565" i="2"/>
  <c r="M1565" i="2"/>
  <c r="N1565" i="2"/>
  <c r="O1565" i="2"/>
  <c r="D1566" i="2"/>
  <c r="E1566" i="2"/>
  <c r="M1566" i="2"/>
  <c r="N1566" i="2"/>
  <c r="O1566" i="2"/>
  <c r="D1567" i="2"/>
  <c r="E1567" i="2"/>
  <c r="M1567" i="2"/>
  <c r="N1567" i="2"/>
  <c r="O1567" i="2"/>
  <c r="D1568" i="2"/>
  <c r="E1568" i="2"/>
  <c r="M1568" i="2"/>
  <c r="N1568" i="2"/>
  <c r="O1568" i="2"/>
  <c r="D1569" i="2"/>
  <c r="E1569" i="2"/>
  <c r="M1569" i="2"/>
  <c r="N1569" i="2"/>
  <c r="O1569" i="2"/>
  <c r="D1570" i="2"/>
  <c r="E1570" i="2"/>
  <c r="M1570" i="2"/>
  <c r="N1570" i="2"/>
  <c r="O1570" i="2"/>
  <c r="D1571" i="2"/>
  <c r="E1571" i="2"/>
  <c r="M1571" i="2"/>
  <c r="N1571" i="2"/>
  <c r="O1571" i="2"/>
  <c r="D1572" i="2"/>
  <c r="E1572" i="2"/>
  <c r="M1572" i="2"/>
  <c r="N1572" i="2"/>
  <c r="O1572" i="2"/>
  <c r="D1573" i="2"/>
  <c r="E1573" i="2"/>
  <c r="M1573" i="2"/>
  <c r="N1573" i="2"/>
  <c r="O1573" i="2"/>
  <c r="D1574" i="2"/>
  <c r="E1574" i="2"/>
  <c r="M1574" i="2"/>
  <c r="N1574" i="2"/>
  <c r="O1574" i="2"/>
  <c r="D1575" i="2"/>
  <c r="E1575" i="2"/>
  <c r="M1575" i="2"/>
  <c r="N1575" i="2"/>
  <c r="O1575" i="2"/>
  <c r="D1576" i="2"/>
  <c r="E1576" i="2"/>
  <c r="M1576" i="2"/>
  <c r="N1576" i="2"/>
  <c r="O1576" i="2"/>
  <c r="D1577" i="2"/>
  <c r="E1577" i="2"/>
  <c r="M1577" i="2"/>
  <c r="N1577" i="2"/>
  <c r="O1577" i="2"/>
  <c r="D1578" i="2"/>
  <c r="E1578" i="2"/>
  <c r="M1578" i="2"/>
  <c r="N1578" i="2"/>
  <c r="O1578" i="2"/>
  <c r="D1579" i="2"/>
  <c r="E1579" i="2"/>
  <c r="M1579" i="2"/>
  <c r="N1579" i="2"/>
  <c r="O1579" i="2"/>
  <c r="D1584" i="2"/>
  <c r="E1584" i="2"/>
  <c r="M1584" i="2"/>
  <c r="N1584" i="2"/>
  <c r="O1584" i="2"/>
  <c r="D1585" i="2"/>
  <c r="E1585" i="2"/>
  <c r="M1585" i="2"/>
  <c r="N1585" i="2"/>
  <c r="O1585" i="2"/>
  <c r="I221" i="8"/>
  <c r="J221" i="8"/>
  <c r="K221" i="8"/>
  <c r="L221" i="8"/>
  <c r="M221" i="8"/>
  <c r="N221" i="8"/>
  <c r="O221" i="8"/>
  <c r="P221" i="8"/>
  <c r="I1585" i="2"/>
  <c r="J1585" i="2"/>
  <c r="L1585" i="2"/>
  <c r="I1584" i="2"/>
  <c r="J1584" i="2"/>
  <c r="L1584" i="2"/>
  <c r="I1583" i="2"/>
  <c r="J1583" i="2"/>
  <c r="L1583" i="2"/>
  <c r="I1582" i="2"/>
  <c r="J1582" i="2"/>
  <c r="L1582" i="2"/>
  <c r="I1581" i="2"/>
  <c r="J1581" i="2"/>
  <c r="L1581" i="2"/>
  <c r="I1580" i="2"/>
  <c r="J1580" i="2"/>
  <c r="L1580" i="2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B220" i="8"/>
  <c r="C220" i="8"/>
  <c r="D220" i="8"/>
  <c r="E220" i="8"/>
  <c r="F220" i="8"/>
  <c r="G220" i="8"/>
  <c r="H220" i="8"/>
  <c r="J220" i="8"/>
  <c r="K220" i="8"/>
  <c r="L220" i="8"/>
  <c r="M220" i="8"/>
  <c r="N220" i="8"/>
  <c r="O220" i="8"/>
  <c r="P220" i="8"/>
  <c r="I1579" i="2"/>
  <c r="J1579" i="2"/>
  <c r="L1579" i="2"/>
  <c r="I1578" i="2"/>
  <c r="J1578" i="2"/>
  <c r="L1578" i="2"/>
  <c r="I1577" i="2"/>
  <c r="J1577" i="2"/>
  <c r="L1577" i="2"/>
  <c r="I1576" i="2"/>
  <c r="J1576" i="2"/>
  <c r="L1576" i="2"/>
  <c r="I1575" i="2"/>
  <c r="J1575" i="2"/>
  <c r="L1575" i="2"/>
  <c r="I1574" i="2"/>
  <c r="J1574" i="2"/>
  <c r="L1574" i="2"/>
  <c r="B219" i="8"/>
  <c r="C219" i="8"/>
  <c r="D219" i="8"/>
  <c r="E219" i="8"/>
  <c r="F219" i="8"/>
  <c r="G219" i="8"/>
  <c r="H219" i="8"/>
  <c r="L1246" i="2"/>
  <c r="L1247" i="2"/>
  <c r="L1248" i="2"/>
  <c r="L1249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J219" i="8"/>
  <c r="K219" i="8"/>
  <c r="L219" i="8"/>
  <c r="M219" i="8"/>
  <c r="N219" i="8"/>
  <c r="O219" i="8"/>
  <c r="P219" i="8"/>
  <c r="I1573" i="2"/>
  <c r="J1573" i="2"/>
  <c r="I1572" i="2"/>
  <c r="J1572" i="2"/>
  <c r="I1571" i="2"/>
  <c r="J1571" i="2"/>
  <c r="I1570" i="2"/>
  <c r="J1570" i="2"/>
  <c r="I1569" i="2"/>
  <c r="J1569" i="2"/>
  <c r="I1568" i="2"/>
  <c r="J1568" i="2"/>
  <c r="B3" i="3"/>
  <c r="B4" i="3"/>
  <c r="B5" i="3"/>
  <c r="B6" i="3"/>
  <c r="B7" i="3"/>
  <c r="B8" i="3"/>
  <c r="B9" i="3"/>
  <c r="C9" i="3"/>
  <c r="Q8" i="3"/>
  <c r="P8" i="3"/>
  <c r="O8" i="3"/>
  <c r="N8" i="3"/>
  <c r="M8" i="3"/>
  <c r="L8" i="3"/>
  <c r="C8" i="3"/>
  <c r="Q7" i="3"/>
  <c r="P7" i="3"/>
  <c r="O7" i="3"/>
  <c r="N7" i="3"/>
  <c r="M7" i="3"/>
  <c r="L7" i="3"/>
  <c r="C7" i="3"/>
  <c r="Q6" i="3"/>
  <c r="P6" i="3"/>
  <c r="O6" i="3"/>
  <c r="N6" i="3"/>
  <c r="M6" i="3"/>
  <c r="L6" i="3"/>
  <c r="C6" i="3"/>
  <c r="Q5" i="3"/>
  <c r="P5" i="3"/>
  <c r="O5" i="3"/>
  <c r="N5" i="3"/>
  <c r="M5" i="3"/>
  <c r="L5" i="3"/>
  <c r="C5" i="3"/>
  <c r="Q4" i="3"/>
  <c r="P4" i="3"/>
  <c r="O4" i="3"/>
  <c r="N4" i="3"/>
  <c r="M4" i="3"/>
  <c r="L4" i="3"/>
  <c r="C4" i="3"/>
  <c r="Q3" i="3"/>
  <c r="P3" i="3"/>
  <c r="O3" i="3"/>
  <c r="N3" i="3"/>
  <c r="M3" i="3"/>
  <c r="L3" i="3"/>
  <c r="C3" i="3"/>
  <c r="B218" i="8"/>
  <c r="C218" i="8"/>
  <c r="D218" i="8"/>
  <c r="E218" i="8"/>
  <c r="F218" i="8"/>
  <c r="G218" i="8"/>
  <c r="H218" i="8"/>
  <c r="J218" i="8"/>
  <c r="K218" i="8"/>
  <c r="L218" i="8"/>
  <c r="M218" i="8"/>
  <c r="N218" i="8"/>
  <c r="O218" i="8"/>
  <c r="P218" i="8"/>
  <c r="I1567" i="2"/>
  <c r="J1567" i="2"/>
  <c r="I1566" i="2"/>
  <c r="J1566" i="2"/>
  <c r="I1565" i="2"/>
  <c r="J1565" i="2"/>
  <c r="I1564" i="2"/>
  <c r="J1564" i="2"/>
  <c r="I1563" i="2"/>
  <c r="J1563" i="2"/>
  <c r="I1562" i="2"/>
  <c r="J1562" i="2"/>
  <c r="B3" i="8"/>
  <c r="J3" i="8"/>
  <c r="B4" i="8"/>
  <c r="J4" i="8"/>
  <c r="B5" i="8"/>
  <c r="J5" i="8"/>
  <c r="B6" i="8"/>
  <c r="J6" i="8"/>
  <c r="B7" i="8"/>
  <c r="J7" i="8"/>
  <c r="B8" i="8"/>
  <c r="J8" i="8"/>
  <c r="B9" i="8"/>
  <c r="J9" i="8"/>
  <c r="B10" i="8"/>
  <c r="J10" i="8"/>
  <c r="B11" i="8"/>
  <c r="J11" i="8"/>
  <c r="B12" i="8"/>
  <c r="J12" i="8"/>
  <c r="B13" i="8"/>
  <c r="J13" i="8"/>
  <c r="B14" i="8"/>
  <c r="J14" i="8"/>
  <c r="B15" i="8"/>
  <c r="J15" i="8"/>
  <c r="B16" i="8"/>
  <c r="J16" i="8"/>
  <c r="B17" i="8"/>
  <c r="J17" i="8"/>
  <c r="B18" i="8"/>
  <c r="J18" i="8"/>
  <c r="B19" i="8"/>
  <c r="J19" i="8"/>
  <c r="B20" i="8"/>
  <c r="J20" i="8"/>
  <c r="B21" i="8"/>
  <c r="J21" i="8"/>
  <c r="B22" i="8"/>
  <c r="J22" i="8"/>
  <c r="B23" i="8"/>
  <c r="J23" i="8"/>
  <c r="B24" i="8"/>
  <c r="J24" i="8"/>
  <c r="B25" i="8"/>
  <c r="J25" i="8"/>
  <c r="B26" i="8"/>
  <c r="J26" i="8"/>
  <c r="B27" i="8"/>
  <c r="J27" i="8"/>
  <c r="B28" i="8"/>
  <c r="J28" i="8"/>
  <c r="B29" i="8"/>
  <c r="J29" i="8"/>
  <c r="B30" i="8"/>
  <c r="J30" i="8"/>
  <c r="B31" i="8"/>
  <c r="J31" i="8"/>
  <c r="B32" i="8"/>
  <c r="J32" i="8"/>
  <c r="B33" i="8"/>
  <c r="J33" i="8"/>
  <c r="B34" i="8"/>
  <c r="J34" i="8"/>
  <c r="B35" i="8"/>
  <c r="J35" i="8"/>
  <c r="B36" i="8"/>
  <c r="J36" i="8"/>
  <c r="B37" i="8"/>
  <c r="J37" i="8"/>
  <c r="B38" i="8"/>
  <c r="J38" i="8"/>
  <c r="B39" i="8"/>
  <c r="J39" i="8"/>
  <c r="B40" i="8"/>
  <c r="J40" i="8"/>
  <c r="B41" i="8"/>
  <c r="J41" i="8"/>
  <c r="B42" i="8"/>
  <c r="J42" i="8"/>
  <c r="B43" i="8"/>
  <c r="J43" i="8"/>
  <c r="B44" i="8"/>
  <c r="J44" i="8"/>
  <c r="B45" i="8"/>
  <c r="J45" i="8"/>
  <c r="B46" i="8"/>
  <c r="J46" i="8"/>
  <c r="B47" i="8"/>
  <c r="J47" i="8"/>
  <c r="B48" i="8"/>
  <c r="J48" i="8"/>
  <c r="B49" i="8"/>
  <c r="J49" i="8"/>
  <c r="B50" i="8"/>
  <c r="J50" i="8"/>
  <c r="B51" i="8"/>
  <c r="J51" i="8"/>
  <c r="B52" i="8"/>
  <c r="J52" i="8"/>
  <c r="B53" i="8"/>
  <c r="J53" i="8"/>
  <c r="B54" i="8"/>
  <c r="J54" i="8"/>
  <c r="B55" i="8"/>
  <c r="J55" i="8"/>
  <c r="B56" i="8"/>
  <c r="J56" i="8"/>
  <c r="B57" i="8"/>
  <c r="J57" i="8"/>
  <c r="B58" i="8"/>
  <c r="J58" i="8"/>
  <c r="B59" i="8"/>
  <c r="J59" i="8"/>
  <c r="B60" i="8"/>
  <c r="J60" i="8"/>
  <c r="B61" i="8"/>
  <c r="J61" i="8"/>
  <c r="B62" i="8"/>
  <c r="J62" i="8"/>
  <c r="B63" i="8"/>
  <c r="J63" i="8"/>
  <c r="B64" i="8"/>
  <c r="J64" i="8"/>
  <c r="B65" i="8"/>
  <c r="J65" i="8"/>
  <c r="B66" i="8"/>
  <c r="J66" i="8"/>
  <c r="B67" i="8"/>
  <c r="J67" i="8"/>
  <c r="B68" i="8"/>
  <c r="J68" i="8"/>
  <c r="B69" i="8"/>
  <c r="J69" i="8"/>
  <c r="B70" i="8"/>
  <c r="J70" i="8"/>
  <c r="B71" i="8"/>
  <c r="J71" i="8"/>
  <c r="B72" i="8"/>
  <c r="J72" i="8"/>
  <c r="B73" i="8"/>
  <c r="J73" i="8"/>
  <c r="B74" i="8"/>
  <c r="J74" i="8"/>
  <c r="B75" i="8"/>
  <c r="J75" i="8"/>
  <c r="B76" i="8"/>
  <c r="J76" i="8"/>
  <c r="B77" i="8"/>
  <c r="J77" i="8"/>
  <c r="B78" i="8"/>
  <c r="J78" i="8"/>
  <c r="B79" i="8"/>
  <c r="J79" i="8"/>
  <c r="B80" i="8"/>
  <c r="J80" i="8"/>
  <c r="B81" i="8"/>
  <c r="J81" i="8"/>
  <c r="B82" i="8"/>
  <c r="J82" i="8"/>
  <c r="B83" i="8"/>
  <c r="J83" i="8"/>
  <c r="B84" i="8"/>
  <c r="J84" i="8"/>
  <c r="B85" i="8"/>
  <c r="J85" i="8"/>
  <c r="B86" i="8"/>
  <c r="J86" i="8"/>
  <c r="B87" i="8"/>
  <c r="J87" i="8"/>
  <c r="B88" i="8"/>
  <c r="J88" i="8"/>
  <c r="B89" i="8"/>
  <c r="J89" i="8"/>
  <c r="B90" i="8"/>
  <c r="J90" i="8"/>
  <c r="B91" i="8"/>
  <c r="J91" i="8"/>
  <c r="B92" i="8"/>
  <c r="J92" i="8"/>
  <c r="B93" i="8"/>
  <c r="J93" i="8"/>
  <c r="B94" i="8"/>
  <c r="J94" i="8"/>
  <c r="B95" i="8"/>
  <c r="J95" i="8"/>
  <c r="B96" i="8"/>
  <c r="J96" i="8"/>
  <c r="B97" i="8"/>
  <c r="J97" i="8"/>
  <c r="B98" i="8"/>
  <c r="J98" i="8"/>
  <c r="B99" i="8"/>
  <c r="J99" i="8"/>
  <c r="B100" i="8"/>
  <c r="J100" i="8"/>
  <c r="B101" i="8"/>
  <c r="J101" i="8"/>
  <c r="B102" i="8"/>
  <c r="J102" i="8"/>
  <c r="B103" i="8"/>
  <c r="J103" i="8"/>
  <c r="B104" i="8"/>
  <c r="J104" i="8"/>
  <c r="B105" i="8"/>
  <c r="J105" i="8"/>
  <c r="B106" i="8"/>
  <c r="J106" i="8"/>
  <c r="B107" i="8"/>
  <c r="J107" i="8"/>
  <c r="B108" i="8"/>
  <c r="J108" i="8"/>
  <c r="B109" i="8"/>
  <c r="J109" i="8"/>
  <c r="B110" i="8"/>
  <c r="J110" i="8"/>
  <c r="B111" i="8"/>
  <c r="J111" i="8"/>
  <c r="B112" i="8"/>
  <c r="J112" i="8"/>
  <c r="B113" i="8"/>
  <c r="J113" i="8"/>
  <c r="B114" i="8"/>
  <c r="J114" i="8"/>
  <c r="B115" i="8"/>
  <c r="J115" i="8"/>
  <c r="B116" i="8"/>
  <c r="J116" i="8"/>
  <c r="B117" i="8"/>
  <c r="J117" i="8"/>
  <c r="B118" i="8"/>
  <c r="J118" i="8"/>
  <c r="B119" i="8"/>
  <c r="J119" i="8"/>
  <c r="B120" i="8"/>
  <c r="J120" i="8"/>
  <c r="B121" i="8"/>
  <c r="J121" i="8"/>
  <c r="B122" i="8"/>
  <c r="J122" i="8"/>
  <c r="B123" i="8"/>
  <c r="J123" i="8"/>
  <c r="B124" i="8"/>
  <c r="J124" i="8"/>
  <c r="B125" i="8"/>
  <c r="J125" i="8"/>
  <c r="B126" i="8"/>
  <c r="J126" i="8"/>
  <c r="B127" i="8"/>
  <c r="J127" i="8"/>
  <c r="B128" i="8"/>
  <c r="J128" i="8"/>
  <c r="B129" i="8"/>
  <c r="J129" i="8"/>
  <c r="B130" i="8"/>
  <c r="J130" i="8"/>
  <c r="B131" i="8"/>
  <c r="J131" i="8"/>
  <c r="B132" i="8"/>
  <c r="J132" i="8"/>
  <c r="B133" i="8"/>
  <c r="J133" i="8"/>
  <c r="B134" i="8"/>
  <c r="J134" i="8"/>
  <c r="B135" i="8"/>
  <c r="J135" i="8"/>
  <c r="B136" i="8"/>
  <c r="J136" i="8"/>
  <c r="B137" i="8"/>
  <c r="J137" i="8"/>
  <c r="B138" i="8"/>
  <c r="J138" i="8"/>
  <c r="B139" i="8"/>
  <c r="J139" i="8"/>
  <c r="B140" i="8"/>
  <c r="J140" i="8"/>
  <c r="B141" i="8"/>
  <c r="J141" i="8"/>
  <c r="B142" i="8"/>
  <c r="J142" i="8"/>
  <c r="B143" i="8"/>
  <c r="J143" i="8"/>
  <c r="B144" i="8"/>
  <c r="J144" i="8"/>
  <c r="B145" i="8"/>
  <c r="J145" i="8"/>
  <c r="B146" i="8"/>
  <c r="J146" i="8"/>
  <c r="B147" i="8"/>
  <c r="J147" i="8"/>
  <c r="B148" i="8"/>
  <c r="J148" i="8"/>
  <c r="B149" i="8"/>
  <c r="J149" i="8"/>
  <c r="B150" i="8"/>
  <c r="J150" i="8"/>
  <c r="B151" i="8"/>
  <c r="J151" i="8"/>
  <c r="B152" i="8"/>
  <c r="J152" i="8"/>
  <c r="B153" i="8"/>
  <c r="J153" i="8"/>
  <c r="B154" i="8"/>
  <c r="J154" i="8"/>
  <c r="B155" i="8"/>
  <c r="J155" i="8"/>
  <c r="B156" i="8"/>
  <c r="J156" i="8"/>
  <c r="B157" i="8"/>
  <c r="J157" i="8"/>
  <c r="B158" i="8"/>
  <c r="J158" i="8"/>
  <c r="B159" i="8"/>
  <c r="J159" i="8"/>
  <c r="B160" i="8"/>
  <c r="J160" i="8"/>
  <c r="B161" i="8"/>
  <c r="J161" i="8"/>
  <c r="B162" i="8"/>
  <c r="J162" i="8"/>
  <c r="B163" i="8"/>
  <c r="J163" i="8"/>
  <c r="B164" i="8"/>
  <c r="J164" i="8"/>
  <c r="B165" i="8"/>
  <c r="J165" i="8"/>
  <c r="B166" i="8"/>
  <c r="J166" i="8"/>
  <c r="B167" i="8"/>
  <c r="J167" i="8"/>
  <c r="B168" i="8"/>
  <c r="J168" i="8"/>
  <c r="B169" i="8"/>
  <c r="J169" i="8"/>
  <c r="B170" i="8"/>
  <c r="J170" i="8"/>
  <c r="B171" i="8"/>
  <c r="J171" i="8"/>
  <c r="B172" i="8"/>
  <c r="J172" i="8"/>
  <c r="B173" i="8"/>
  <c r="J173" i="8"/>
  <c r="B174" i="8"/>
  <c r="J174" i="8"/>
  <c r="B175" i="8"/>
  <c r="J175" i="8"/>
  <c r="B176" i="8"/>
  <c r="J176" i="8"/>
  <c r="B177" i="8"/>
  <c r="J177" i="8"/>
  <c r="B178" i="8"/>
  <c r="J178" i="8"/>
  <c r="B179" i="8"/>
  <c r="J179" i="8"/>
  <c r="B180" i="8"/>
  <c r="J180" i="8"/>
  <c r="B181" i="8"/>
  <c r="J181" i="8"/>
  <c r="B182" i="8"/>
  <c r="J182" i="8"/>
  <c r="B183" i="8"/>
  <c r="J183" i="8"/>
  <c r="B184" i="8"/>
  <c r="J184" i="8"/>
  <c r="B185" i="8"/>
  <c r="J185" i="8"/>
  <c r="B186" i="8"/>
  <c r="J186" i="8"/>
  <c r="B187" i="8"/>
  <c r="J187" i="8"/>
  <c r="B188" i="8"/>
  <c r="J188" i="8"/>
  <c r="B189" i="8"/>
  <c r="J189" i="8"/>
  <c r="B190" i="8"/>
  <c r="J190" i="8"/>
  <c r="B191" i="8"/>
  <c r="J191" i="8"/>
  <c r="B192" i="8"/>
  <c r="J192" i="8"/>
  <c r="B193" i="8"/>
  <c r="J193" i="8"/>
  <c r="B194" i="8"/>
  <c r="J194" i="8"/>
  <c r="B195" i="8"/>
  <c r="J195" i="8"/>
  <c r="B196" i="8"/>
  <c r="J196" i="8"/>
  <c r="B197" i="8"/>
  <c r="J197" i="8"/>
  <c r="B198" i="8"/>
  <c r="J198" i="8"/>
  <c r="B199" i="8"/>
  <c r="J199" i="8"/>
  <c r="B200" i="8"/>
  <c r="J200" i="8"/>
  <c r="B201" i="8"/>
  <c r="J201" i="8"/>
  <c r="B202" i="8"/>
  <c r="J202" i="8"/>
  <c r="B203" i="8"/>
  <c r="J203" i="8"/>
  <c r="B204" i="8"/>
  <c r="J204" i="8"/>
  <c r="B205" i="8"/>
  <c r="J205" i="8"/>
  <c r="B206" i="8"/>
  <c r="J206" i="8"/>
  <c r="B207" i="8"/>
  <c r="J207" i="8"/>
  <c r="B208" i="8"/>
  <c r="J208" i="8"/>
  <c r="B209" i="8"/>
  <c r="J209" i="8"/>
  <c r="B210" i="8"/>
  <c r="J210" i="8"/>
  <c r="B211" i="8"/>
  <c r="J211" i="8"/>
  <c r="B212" i="8"/>
  <c r="J212" i="8"/>
  <c r="B213" i="8"/>
  <c r="J213" i="8"/>
  <c r="B214" i="8"/>
  <c r="J214" i="8"/>
  <c r="B215" i="8"/>
  <c r="J215" i="8"/>
  <c r="B216" i="8"/>
  <c r="J216" i="8"/>
  <c r="B217" i="8"/>
  <c r="J217" i="8"/>
  <c r="B2" i="8"/>
  <c r="J2" i="8"/>
  <c r="I1559" i="2"/>
  <c r="J1559" i="2"/>
  <c r="C216" i="8"/>
  <c r="C217" i="8"/>
  <c r="D217" i="8"/>
  <c r="E217" i="8"/>
  <c r="F217" i="8"/>
  <c r="G217" i="8"/>
  <c r="H217" i="8"/>
  <c r="K217" i="8"/>
  <c r="L217" i="8"/>
  <c r="M217" i="8"/>
  <c r="N217" i="8"/>
  <c r="O217" i="8"/>
  <c r="P217" i="8"/>
  <c r="I1561" i="2"/>
  <c r="J1561" i="2"/>
  <c r="I1560" i="2"/>
  <c r="J1560" i="2"/>
  <c r="I1558" i="2"/>
  <c r="J1558" i="2"/>
  <c r="I1557" i="2"/>
  <c r="J1557" i="2"/>
  <c r="I1556" i="2"/>
  <c r="J1556" i="2"/>
  <c r="D216" i="8"/>
  <c r="E216" i="8"/>
  <c r="F216" i="8"/>
  <c r="G216" i="8"/>
  <c r="H216" i="8"/>
  <c r="K216" i="8"/>
  <c r="L216" i="8"/>
  <c r="M216" i="8"/>
  <c r="N216" i="8"/>
  <c r="O216" i="8"/>
  <c r="P216" i="8"/>
  <c r="I1555" i="2"/>
  <c r="J1555" i="2"/>
  <c r="I1554" i="2"/>
  <c r="J1554" i="2"/>
  <c r="I1553" i="2"/>
  <c r="J1553" i="2"/>
  <c r="I1552" i="2"/>
  <c r="J1552" i="2"/>
  <c r="I1551" i="2"/>
  <c r="J1551" i="2"/>
  <c r="I1550" i="2"/>
  <c r="J1550" i="2"/>
  <c r="C215" i="8"/>
  <c r="D215" i="8"/>
  <c r="E215" i="8"/>
  <c r="F215" i="8"/>
  <c r="G215" i="8"/>
  <c r="H215" i="8"/>
  <c r="K215" i="8"/>
  <c r="L215" i="8"/>
  <c r="M215" i="8"/>
  <c r="N215" i="8"/>
  <c r="O215" i="8"/>
  <c r="P215" i="8"/>
  <c r="I1549" i="2"/>
  <c r="J1549" i="2"/>
  <c r="I1548" i="2"/>
  <c r="J1548" i="2"/>
  <c r="I1547" i="2"/>
  <c r="J1547" i="2"/>
  <c r="I1546" i="2"/>
  <c r="J1546" i="2"/>
  <c r="I1545" i="2"/>
  <c r="J1545" i="2"/>
  <c r="I1544" i="2"/>
  <c r="J1544" i="2"/>
  <c r="C214" i="8"/>
  <c r="D214" i="8"/>
  <c r="E214" i="8"/>
  <c r="F214" i="8"/>
  <c r="G214" i="8"/>
  <c r="H214" i="8"/>
  <c r="K214" i="8"/>
  <c r="L214" i="8"/>
  <c r="M214" i="8"/>
  <c r="N214" i="8"/>
  <c r="O214" i="8"/>
  <c r="P214" i="8"/>
  <c r="I1543" i="2"/>
  <c r="J1543" i="2"/>
  <c r="I1542" i="2"/>
  <c r="J1542" i="2"/>
  <c r="I1541" i="2"/>
  <c r="J1541" i="2"/>
  <c r="I1540" i="2"/>
  <c r="J1540" i="2"/>
  <c r="I1539" i="2"/>
  <c r="J1539" i="2"/>
  <c r="I1538" i="2"/>
  <c r="J1538" i="2"/>
  <c r="C213" i="8"/>
  <c r="D213" i="8"/>
  <c r="E213" i="8"/>
  <c r="F213" i="8"/>
  <c r="G213" i="8"/>
  <c r="H213" i="8"/>
  <c r="K213" i="8"/>
  <c r="L213" i="8"/>
  <c r="M213" i="8"/>
  <c r="N213" i="8"/>
  <c r="O213" i="8"/>
  <c r="P213" i="8"/>
  <c r="I1537" i="2"/>
  <c r="J1537" i="2"/>
  <c r="I1536" i="2"/>
  <c r="J1536" i="2"/>
  <c r="I1535" i="2"/>
  <c r="J1535" i="2"/>
  <c r="I1534" i="2"/>
  <c r="J1534" i="2"/>
  <c r="I1533" i="2"/>
  <c r="J1533" i="2"/>
  <c r="I1532" i="2"/>
  <c r="J1532" i="2"/>
  <c r="C212" i="8"/>
  <c r="D212" i="8"/>
  <c r="E212" i="8"/>
  <c r="F212" i="8"/>
  <c r="G212" i="8"/>
  <c r="H212" i="8"/>
  <c r="K212" i="8"/>
  <c r="L212" i="8"/>
  <c r="M212" i="8"/>
  <c r="N212" i="8"/>
  <c r="O212" i="8"/>
  <c r="P212" i="8"/>
  <c r="I1531" i="2"/>
  <c r="J1531" i="2"/>
  <c r="I1530" i="2"/>
  <c r="J1530" i="2"/>
  <c r="I1529" i="2"/>
  <c r="J1529" i="2"/>
  <c r="I1528" i="2"/>
  <c r="J1528" i="2"/>
  <c r="I1527" i="2"/>
  <c r="J1527" i="2"/>
  <c r="I1526" i="2"/>
  <c r="J1526" i="2"/>
  <c r="I8" i="3"/>
  <c r="G8" i="3"/>
  <c r="E8" i="3"/>
  <c r="K8" i="3"/>
  <c r="J8" i="3"/>
  <c r="H8" i="3"/>
  <c r="F8" i="3"/>
  <c r="D211" i="8"/>
  <c r="E211" i="8"/>
  <c r="F211" i="8"/>
  <c r="G211" i="8"/>
  <c r="L211" i="8"/>
  <c r="N211" i="8"/>
  <c r="P211" i="8"/>
  <c r="D210" i="8"/>
  <c r="E210" i="8"/>
  <c r="L210" i="8"/>
  <c r="N210" i="8"/>
  <c r="P210" i="8"/>
  <c r="I1525" i="2"/>
  <c r="J1525" i="2"/>
  <c r="I1524" i="2"/>
  <c r="J1524" i="2"/>
  <c r="I1523" i="2"/>
  <c r="J1523" i="2"/>
  <c r="I1522" i="2"/>
  <c r="J1522" i="2"/>
  <c r="I1521" i="2"/>
  <c r="J1521" i="2"/>
  <c r="I1520" i="2"/>
  <c r="J1520" i="2"/>
  <c r="I1519" i="2"/>
  <c r="J1519" i="2"/>
  <c r="I1518" i="2"/>
  <c r="J1518" i="2"/>
  <c r="I1517" i="2"/>
  <c r="J1517" i="2"/>
  <c r="I1516" i="2"/>
  <c r="J1516" i="2"/>
  <c r="I1515" i="2"/>
  <c r="J1515" i="2"/>
  <c r="I1514" i="2"/>
  <c r="J1514" i="2"/>
  <c r="I1513" i="2"/>
  <c r="J1513" i="2"/>
  <c r="J1510" i="2"/>
  <c r="D209" i="8"/>
  <c r="E209" i="8"/>
  <c r="L209" i="8"/>
  <c r="N209" i="8"/>
  <c r="P209" i="8"/>
  <c r="I1512" i="2"/>
  <c r="J1512" i="2"/>
  <c r="I1511" i="2"/>
  <c r="J1511" i="2"/>
  <c r="I1509" i="2"/>
  <c r="J1509" i="2"/>
  <c r="I1508" i="2"/>
  <c r="J1508" i="2"/>
  <c r="I1507" i="2"/>
  <c r="J1507" i="2"/>
  <c r="D208" i="8"/>
  <c r="E208" i="8"/>
  <c r="D207" i="8"/>
  <c r="E207" i="8"/>
  <c r="D206" i="8"/>
  <c r="E206" i="8"/>
  <c r="D205" i="8"/>
  <c r="E205" i="8"/>
  <c r="D204" i="8"/>
  <c r="E204" i="8"/>
  <c r="D203" i="8"/>
  <c r="E203" i="8"/>
  <c r="D202" i="8"/>
  <c r="E202" i="8"/>
  <c r="D201" i="8"/>
  <c r="E201" i="8"/>
  <c r="D200" i="8"/>
  <c r="E200" i="8"/>
  <c r="D199" i="8"/>
  <c r="E199" i="8"/>
  <c r="D198" i="8"/>
  <c r="E198" i="8"/>
  <c r="D197" i="8"/>
  <c r="E197" i="8"/>
  <c r="D196" i="8"/>
  <c r="E196" i="8"/>
  <c r="D195" i="8"/>
  <c r="E195" i="8"/>
  <c r="D194" i="8"/>
  <c r="E194" i="8"/>
  <c r="D193" i="8"/>
  <c r="E193" i="8"/>
  <c r="D192" i="8"/>
  <c r="E192" i="8"/>
  <c r="D191" i="8"/>
  <c r="E191" i="8"/>
  <c r="D190" i="8"/>
  <c r="E190" i="8"/>
  <c r="D189" i="8"/>
  <c r="E189" i="8"/>
  <c r="D188" i="8"/>
  <c r="E188" i="8"/>
  <c r="D187" i="8"/>
  <c r="E187" i="8"/>
  <c r="D186" i="8"/>
  <c r="E186" i="8"/>
  <c r="D185" i="8"/>
  <c r="E185" i="8"/>
  <c r="D184" i="8"/>
  <c r="E184" i="8"/>
  <c r="D183" i="8"/>
  <c r="E183" i="8"/>
  <c r="D182" i="8"/>
  <c r="E182" i="8"/>
  <c r="D181" i="8"/>
  <c r="E181" i="8"/>
  <c r="D180" i="8"/>
  <c r="E180" i="8"/>
  <c r="D179" i="8"/>
  <c r="E179" i="8"/>
  <c r="D178" i="8"/>
  <c r="E178" i="8"/>
  <c r="D177" i="8"/>
  <c r="E177" i="8"/>
  <c r="D176" i="8"/>
  <c r="E176" i="8"/>
  <c r="D175" i="8"/>
  <c r="E175" i="8"/>
  <c r="D174" i="8"/>
  <c r="E174" i="8"/>
  <c r="D173" i="8"/>
  <c r="E173" i="8"/>
  <c r="D172" i="8"/>
  <c r="E172" i="8"/>
  <c r="D171" i="8"/>
  <c r="E171" i="8"/>
  <c r="D170" i="8"/>
  <c r="E170" i="8"/>
  <c r="D169" i="8"/>
  <c r="E169" i="8"/>
  <c r="D168" i="8"/>
  <c r="E168" i="8"/>
  <c r="D167" i="8"/>
  <c r="E167" i="8"/>
  <c r="D166" i="8"/>
  <c r="E166" i="8"/>
  <c r="D165" i="8"/>
  <c r="E165" i="8"/>
  <c r="D164" i="8"/>
  <c r="E164" i="8"/>
  <c r="D163" i="8"/>
  <c r="E163" i="8"/>
  <c r="D162" i="8"/>
  <c r="E162" i="8"/>
  <c r="D161" i="8"/>
  <c r="E161" i="8"/>
  <c r="D160" i="8"/>
  <c r="E160" i="8"/>
  <c r="D159" i="8"/>
  <c r="E159" i="8"/>
  <c r="D158" i="8"/>
  <c r="E158" i="8"/>
  <c r="D157" i="8"/>
  <c r="E157" i="8"/>
  <c r="D156" i="8"/>
  <c r="E156" i="8"/>
  <c r="D155" i="8"/>
  <c r="E155" i="8"/>
  <c r="D154" i="8"/>
  <c r="E154" i="8"/>
  <c r="D153" i="8"/>
  <c r="E153" i="8"/>
  <c r="D152" i="8"/>
  <c r="E152" i="8"/>
  <c r="D151" i="8"/>
  <c r="E151" i="8"/>
  <c r="D150" i="8"/>
  <c r="E150" i="8"/>
  <c r="D149" i="8"/>
  <c r="E149" i="8"/>
  <c r="D148" i="8"/>
  <c r="E148" i="8"/>
  <c r="D147" i="8"/>
  <c r="E147" i="8"/>
  <c r="D146" i="8"/>
  <c r="E146" i="8"/>
  <c r="D145" i="8"/>
  <c r="E145" i="8"/>
  <c r="D144" i="8"/>
  <c r="E144" i="8"/>
  <c r="D143" i="8"/>
  <c r="E143" i="8"/>
  <c r="D142" i="8"/>
  <c r="E142" i="8"/>
  <c r="D141" i="8"/>
  <c r="E141" i="8"/>
  <c r="D140" i="8"/>
  <c r="E140" i="8"/>
  <c r="D139" i="8"/>
  <c r="E139" i="8"/>
  <c r="D138" i="8"/>
  <c r="E138" i="8"/>
  <c r="D137" i="8"/>
  <c r="E137" i="8"/>
  <c r="D136" i="8"/>
  <c r="E136" i="8"/>
  <c r="D135" i="8"/>
  <c r="E135" i="8"/>
  <c r="D134" i="8"/>
  <c r="E134" i="8"/>
  <c r="D133" i="8"/>
  <c r="E133" i="8"/>
  <c r="D132" i="8"/>
  <c r="E132" i="8"/>
  <c r="D131" i="8"/>
  <c r="E131" i="8"/>
  <c r="D130" i="8"/>
  <c r="E130" i="8"/>
  <c r="D129" i="8"/>
  <c r="E129" i="8"/>
  <c r="D128" i="8"/>
  <c r="E128" i="8"/>
  <c r="D127" i="8"/>
  <c r="E127" i="8"/>
  <c r="D126" i="8"/>
  <c r="E126" i="8"/>
  <c r="D125" i="8"/>
  <c r="E125" i="8"/>
  <c r="D124" i="8"/>
  <c r="E124" i="8"/>
  <c r="D123" i="8"/>
  <c r="E123" i="8"/>
  <c r="D122" i="8"/>
  <c r="E122" i="8"/>
  <c r="D121" i="8"/>
  <c r="E121" i="8"/>
  <c r="D120" i="8"/>
  <c r="E120" i="8"/>
  <c r="D119" i="8"/>
  <c r="E119" i="8"/>
  <c r="D118" i="8"/>
  <c r="E118" i="8"/>
  <c r="D117" i="8"/>
  <c r="E117" i="8"/>
  <c r="D116" i="8"/>
  <c r="E116" i="8"/>
  <c r="D115" i="8"/>
  <c r="E115" i="8"/>
  <c r="D114" i="8"/>
  <c r="E114" i="8"/>
  <c r="D113" i="8"/>
  <c r="E113" i="8"/>
  <c r="D112" i="8"/>
  <c r="E112" i="8"/>
  <c r="D111" i="8"/>
  <c r="E111" i="8"/>
  <c r="D110" i="8"/>
  <c r="E110" i="8"/>
  <c r="D109" i="8"/>
  <c r="E109" i="8"/>
  <c r="D108" i="8"/>
  <c r="E108" i="8"/>
  <c r="D107" i="8"/>
  <c r="E107" i="8"/>
  <c r="D106" i="8"/>
  <c r="E106" i="8"/>
  <c r="D105" i="8"/>
  <c r="E105" i="8"/>
  <c r="D104" i="8"/>
  <c r="E104" i="8"/>
  <c r="D103" i="8"/>
  <c r="E103" i="8"/>
  <c r="D102" i="8"/>
  <c r="E102" i="8"/>
  <c r="D101" i="8"/>
  <c r="E101" i="8"/>
  <c r="D100" i="8"/>
  <c r="E100" i="8"/>
  <c r="D99" i="8"/>
  <c r="E99" i="8"/>
  <c r="D98" i="8"/>
  <c r="E98" i="8"/>
  <c r="D97" i="8"/>
  <c r="E97" i="8"/>
  <c r="D96" i="8"/>
  <c r="E96" i="8"/>
  <c r="D95" i="8"/>
  <c r="E95" i="8"/>
  <c r="D94" i="8"/>
  <c r="E94" i="8"/>
  <c r="D93" i="8"/>
  <c r="E93" i="8"/>
  <c r="D92" i="8"/>
  <c r="E92" i="8"/>
  <c r="D91" i="8"/>
  <c r="E91" i="8"/>
  <c r="D90" i="8"/>
  <c r="E90" i="8"/>
  <c r="D89" i="8"/>
  <c r="E89" i="8"/>
  <c r="D88" i="8"/>
  <c r="E88" i="8"/>
  <c r="D87" i="8"/>
  <c r="E87" i="8"/>
  <c r="D86" i="8"/>
  <c r="E86" i="8"/>
  <c r="D85" i="8"/>
  <c r="E85" i="8"/>
  <c r="D84" i="8"/>
  <c r="E84" i="8"/>
  <c r="D83" i="8"/>
  <c r="E83" i="8"/>
  <c r="D82" i="8"/>
  <c r="E82" i="8"/>
  <c r="D81" i="8"/>
  <c r="E81" i="8"/>
  <c r="D80" i="8"/>
  <c r="E80" i="8"/>
  <c r="D79" i="8"/>
  <c r="E79" i="8"/>
  <c r="D78" i="8"/>
  <c r="E78" i="8"/>
  <c r="D77" i="8"/>
  <c r="E77" i="8"/>
  <c r="D76" i="8"/>
  <c r="E76" i="8"/>
  <c r="D75" i="8"/>
  <c r="E75" i="8"/>
  <c r="D3" i="8"/>
  <c r="E3" i="8"/>
  <c r="D4" i="8"/>
  <c r="E4" i="8"/>
  <c r="D5" i="8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46" i="8"/>
  <c r="E46" i="8"/>
  <c r="D47" i="8"/>
  <c r="E47" i="8"/>
  <c r="D48" i="8"/>
  <c r="E48" i="8"/>
  <c r="D49" i="8"/>
  <c r="E49" i="8"/>
  <c r="D50" i="8"/>
  <c r="E50" i="8"/>
  <c r="D51" i="8"/>
  <c r="E51" i="8"/>
  <c r="D52" i="8"/>
  <c r="E52" i="8"/>
  <c r="D53" i="8"/>
  <c r="E53" i="8"/>
  <c r="D54" i="8"/>
  <c r="E54" i="8"/>
  <c r="D55" i="8"/>
  <c r="E55" i="8"/>
  <c r="D56" i="8"/>
  <c r="E56" i="8"/>
  <c r="D57" i="8"/>
  <c r="E57" i="8"/>
  <c r="D58" i="8"/>
  <c r="E58" i="8"/>
  <c r="D59" i="8"/>
  <c r="E59" i="8"/>
  <c r="D60" i="8"/>
  <c r="E60" i="8"/>
  <c r="D61" i="8"/>
  <c r="E61" i="8"/>
  <c r="D62" i="8"/>
  <c r="E62" i="8"/>
  <c r="D63" i="8"/>
  <c r="E63" i="8"/>
  <c r="D64" i="8"/>
  <c r="E64" i="8"/>
  <c r="D65" i="8"/>
  <c r="E65" i="8"/>
  <c r="D66" i="8"/>
  <c r="E66" i="8"/>
  <c r="D67" i="8"/>
  <c r="E67" i="8"/>
  <c r="D68" i="8"/>
  <c r="E68" i="8"/>
  <c r="D69" i="8"/>
  <c r="E69" i="8"/>
  <c r="D70" i="8"/>
  <c r="E70" i="8"/>
  <c r="D71" i="8"/>
  <c r="E71" i="8"/>
  <c r="D72" i="8"/>
  <c r="E72" i="8"/>
  <c r="D73" i="8"/>
  <c r="E73" i="8"/>
  <c r="D74" i="8"/>
  <c r="E74" i="8"/>
  <c r="D2" i="8"/>
  <c r="E2" i="8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P2" i="8"/>
  <c r="N2" i="8"/>
  <c r="L2" i="8"/>
  <c r="I1191" i="2"/>
  <c r="I1190" i="2"/>
  <c r="I1189" i="2"/>
  <c r="I1188" i="2"/>
  <c r="I872" i="2"/>
  <c r="I871" i="2"/>
  <c r="I870" i="2"/>
  <c r="I869" i="2"/>
  <c r="I558" i="2"/>
  <c r="I557" i="2"/>
  <c r="I556" i="2"/>
  <c r="I555" i="2"/>
  <c r="I554" i="2"/>
  <c r="I553" i="2"/>
  <c r="I266" i="2"/>
  <c r="I265" i="2"/>
  <c r="I267" i="2"/>
  <c r="I264" i="2"/>
  <c r="I263" i="2"/>
  <c r="I262" i="2"/>
  <c r="I261" i="2"/>
  <c r="I260" i="2"/>
  <c r="I259" i="2"/>
  <c r="P208" i="8"/>
  <c r="N208" i="8"/>
  <c r="L208" i="8"/>
  <c r="I1506" i="2"/>
  <c r="I1505" i="2"/>
  <c r="I1504" i="2"/>
  <c r="I1503" i="2"/>
  <c r="I1502" i="2"/>
  <c r="I1501" i="2"/>
  <c r="L205" i="8"/>
  <c r="N205" i="8"/>
  <c r="P205" i="8"/>
  <c r="L206" i="8"/>
  <c r="N206" i="8"/>
  <c r="P206" i="8"/>
  <c r="L207" i="8"/>
  <c r="N207" i="8"/>
  <c r="P207" i="8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L203" i="8"/>
  <c r="N203" i="8"/>
  <c r="P203" i="8"/>
  <c r="L204" i="8"/>
  <c r="N204" i="8"/>
  <c r="P204" i="8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P3" i="8"/>
  <c r="N3" i="8"/>
  <c r="L3" i="8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Q9" i="3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3" i="3"/>
  <c r="I4" i="3"/>
  <c r="I5" i="3"/>
  <c r="I6" i="3"/>
  <c r="I7" i="3"/>
  <c r="I9" i="3"/>
  <c r="G3" i="3"/>
  <c r="G4" i="3"/>
  <c r="G5" i="3"/>
  <c r="G6" i="3"/>
  <c r="G7" i="3"/>
  <c r="G9" i="3"/>
  <c r="E3" i="3"/>
  <c r="E4" i="3"/>
  <c r="E5" i="3"/>
  <c r="E6" i="3"/>
  <c r="E7" i="3"/>
  <c r="E9" i="3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965" i="2"/>
  <c r="I964" i="2"/>
  <c r="I963" i="2"/>
  <c r="I962" i="2"/>
  <c r="I961" i="2"/>
  <c r="I960" i="2"/>
  <c r="I959" i="2"/>
  <c r="I958" i="2"/>
  <c r="I957" i="2"/>
  <c r="J9" i="3"/>
  <c r="H9" i="3"/>
  <c r="F9" i="3"/>
  <c r="K7" i="3"/>
  <c r="J7" i="3"/>
  <c r="H7" i="3"/>
  <c r="F7" i="3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K9" i="3"/>
  <c r="K6" i="3"/>
  <c r="K5" i="3"/>
  <c r="K4" i="3"/>
  <c r="K3" i="3"/>
  <c r="J4" i="3"/>
  <c r="J5" i="3"/>
  <c r="J6" i="3"/>
  <c r="H4" i="3"/>
  <c r="H5" i="3"/>
  <c r="H6" i="3"/>
  <c r="F4" i="3"/>
  <c r="F5" i="3"/>
  <c r="F6" i="3"/>
  <c r="F3" i="3"/>
  <c r="H3" i="3"/>
  <c r="J3" i="3"/>
  <c r="I1197" i="2"/>
  <c r="I1196" i="2"/>
  <c r="I1195" i="2"/>
  <c r="I1194" i="2"/>
  <c r="I1193" i="2"/>
  <c r="I1192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89" i="2"/>
  <c r="I591" i="2"/>
  <c r="I590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16" i="2"/>
  <c r="I517" i="2"/>
  <c r="I518" i="2"/>
  <c r="I519" i="2"/>
  <c r="I520" i="2"/>
  <c r="I521" i="2"/>
  <c r="I510" i="2"/>
  <c r="I511" i="2"/>
  <c r="I512" i="2"/>
  <c r="I513" i="2"/>
  <c r="I514" i="2"/>
  <c r="I515" i="2"/>
  <c r="I505" i="2"/>
  <c r="I506" i="2"/>
  <c r="I507" i="2"/>
  <c r="I508" i="2"/>
  <c r="I509" i="2"/>
  <c r="I499" i="2"/>
  <c r="I500" i="2"/>
  <c r="I501" i="2"/>
  <c r="I502" i="2"/>
  <c r="I503" i="2"/>
  <c r="I504" i="2"/>
  <c r="I493" i="2"/>
  <c r="I494" i="2"/>
  <c r="I495" i="2"/>
  <c r="I496" i="2"/>
  <c r="I497" i="2"/>
  <c r="I498" i="2"/>
  <c r="I487" i="2"/>
  <c r="I488" i="2"/>
  <c r="I489" i="2"/>
  <c r="I490" i="2"/>
  <c r="I491" i="2"/>
  <c r="I492" i="2"/>
  <c r="I481" i="2"/>
  <c r="I482" i="2"/>
  <c r="I483" i="2"/>
  <c r="I484" i="2"/>
  <c r="I485" i="2"/>
  <c r="I486" i="2"/>
  <c r="I476" i="2"/>
  <c r="I477" i="2"/>
  <c r="I478" i="2"/>
  <c r="I479" i="2"/>
  <c r="I480" i="2"/>
  <c r="I470" i="2"/>
  <c r="I471" i="2"/>
  <c r="I472" i="2"/>
  <c r="I473" i="2"/>
  <c r="I474" i="2"/>
  <c r="I475" i="2"/>
  <c r="I464" i="2"/>
  <c r="I465" i="2"/>
  <c r="I466" i="2"/>
  <c r="I467" i="2"/>
  <c r="I468" i="2"/>
  <c r="I469" i="2"/>
  <c r="I458" i="2"/>
  <c r="I459" i="2"/>
  <c r="I460" i="2"/>
  <c r="I461" i="2"/>
  <c r="I462" i="2"/>
  <c r="I463" i="2"/>
  <c r="I452" i="2"/>
  <c r="I453" i="2"/>
  <c r="I454" i="2"/>
  <c r="I455" i="2"/>
  <c r="I456" i="2"/>
  <c r="I457" i="2"/>
  <c r="I447" i="2"/>
  <c r="I448" i="2"/>
  <c r="I449" i="2"/>
  <c r="I450" i="2"/>
  <c r="I451" i="2"/>
  <c r="I441" i="2"/>
  <c r="I442" i="2"/>
  <c r="I443" i="2"/>
  <c r="I444" i="2"/>
  <c r="I445" i="2"/>
  <c r="I446" i="2"/>
  <c r="I435" i="2"/>
  <c r="I436" i="2"/>
  <c r="I437" i="2"/>
  <c r="I438" i="2"/>
  <c r="I439" i="2"/>
  <c r="I440" i="2"/>
  <c r="I429" i="2"/>
  <c r="I430" i="2"/>
  <c r="I431" i="2"/>
  <c r="I432" i="2"/>
  <c r="I433" i="2"/>
  <c r="I434" i="2"/>
  <c r="I423" i="2"/>
  <c r="I424" i="2"/>
  <c r="I425" i="2"/>
  <c r="I426" i="2"/>
  <c r="I427" i="2"/>
  <c r="I428" i="2"/>
  <c r="I417" i="2"/>
  <c r="I418" i="2"/>
  <c r="I419" i="2"/>
  <c r="I420" i="2"/>
  <c r="I421" i="2"/>
  <c r="I422" i="2"/>
  <c r="I411" i="2"/>
  <c r="I412" i="2"/>
  <c r="I413" i="2"/>
  <c r="I414" i="2"/>
  <c r="I415" i="2"/>
  <c r="I416" i="2"/>
  <c r="I405" i="2"/>
  <c r="I406" i="2"/>
  <c r="I407" i="2"/>
  <c r="I408" i="2"/>
  <c r="I409" i="2"/>
  <c r="I410" i="2"/>
  <c r="I400" i="2"/>
  <c r="I401" i="2"/>
  <c r="I402" i="2"/>
  <c r="I403" i="2"/>
  <c r="I404" i="2"/>
  <c r="I394" i="2"/>
  <c r="I395" i="2"/>
  <c r="I396" i="2"/>
  <c r="I397" i="2"/>
  <c r="I398" i="2"/>
  <c r="I399" i="2"/>
  <c r="I389" i="2"/>
  <c r="I390" i="2"/>
  <c r="I391" i="2"/>
  <c r="I392" i="2"/>
  <c r="I393" i="2"/>
  <c r="I383" i="2"/>
  <c r="I384" i="2"/>
  <c r="I385" i="2"/>
  <c r="I386" i="2"/>
  <c r="I387" i="2"/>
  <c r="I388" i="2"/>
  <c r="I378" i="2"/>
  <c r="I379" i="2"/>
  <c r="I380" i="2"/>
  <c r="I381" i="2"/>
  <c r="I382" i="2"/>
  <c r="I373" i="2"/>
  <c r="I374" i="2"/>
  <c r="I375" i="2"/>
  <c r="I376" i="2"/>
  <c r="I377" i="2"/>
  <c r="I368" i="2"/>
  <c r="I369" i="2"/>
  <c r="I370" i="2"/>
  <c r="I371" i="2"/>
  <c r="I372" i="2"/>
  <c r="I363" i="2"/>
  <c r="I364" i="2"/>
  <c r="I365" i="2"/>
  <c r="I366" i="2"/>
  <c r="I367" i="2"/>
  <c r="I358" i="2"/>
  <c r="I359" i="2"/>
  <c r="I360" i="2"/>
  <c r="I361" i="2"/>
  <c r="I362" i="2"/>
  <c r="I353" i="2"/>
  <c r="I354" i="2"/>
  <c r="I355" i="2"/>
  <c r="I356" i="2"/>
  <c r="I357" i="2"/>
  <c r="I348" i="2"/>
  <c r="I349" i="2"/>
  <c r="I350" i="2"/>
  <c r="I351" i="2"/>
  <c r="I352" i="2"/>
  <c r="I343" i="2"/>
  <c r="I344" i="2"/>
  <c r="I345" i="2"/>
  <c r="I346" i="2"/>
  <c r="I347" i="2"/>
  <c r="I337" i="2"/>
  <c r="I338" i="2"/>
  <c r="I339" i="2"/>
  <c r="I340" i="2"/>
  <c r="I341" i="2"/>
  <c r="I342" i="2"/>
  <c r="I332" i="2"/>
  <c r="I333" i="2"/>
  <c r="I334" i="2"/>
  <c r="I335" i="2"/>
  <c r="I336" i="2"/>
  <c r="I327" i="2"/>
  <c r="I328" i="2"/>
  <c r="I329" i="2"/>
  <c r="I330" i="2"/>
  <c r="I331" i="2"/>
  <c r="I322" i="2"/>
  <c r="I323" i="2"/>
  <c r="I324" i="2"/>
  <c r="I325" i="2"/>
  <c r="I326" i="2"/>
  <c r="I317" i="2"/>
  <c r="I318" i="2"/>
  <c r="I319" i="2"/>
  <c r="I320" i="2"/>
  <c r="I321" i="2"/>
  <c r="I312" i="2"/>
  <c r="I313" i="2"/>
  <c r="I314" i="2"/>
  <c r="I315" i="2"/>
  <c r="I316" i="2"/>
  <c r="I307" i="2"/>
  <c r="I308" i="2"/>
  <c r="I309" i="2"/>
  <c r="I310" i="2"/>
  <c r="I311" i="2"/>
  <c r="I302" i="2"/>
  <c r="I303" i="2"/>
  <c r="I304" i="2"/>
  <c r="I305" i="2"/>
  <c r="I306" i="2"/>
  <c r="I297" i="2"/>
  <c r="I298" i="2"/>
  <c r="I299" i="2"/>
  <c r="I300" i="2"/>
  <c r="I301" i="2"/>
  <c r="I292" i="2"/>
  <c r="I293" i="2"/>
  <c r="I294" i="2"/>
  <c r="I295" i="2"/>
  <c r="I296" i="2"/>
  <c r="I287" i="2"/>
  <c r="I288" i="2"/>
  <c r="I289" i="2"/>
  <c r="I290" i="2"/>
  <c r="I291" i="2"/>
  <c r="I282" i="2"/>
  <c r="I283" i="2"/>
  <c r="I284" i="2"/>
  <c r="I285" i="2"/>
  <c r="I286" i="2"/>
  <c r="I277" i="2"/>
  <c r="I278" i="2"/>
  <c r="I279" i="2"/>
  <c r="I280" i="2"/>
  <c r="I281" i="2"/>
  <c r="I272" i="2"/>
  <c r="I273" i="2"/>
  <c r="I274" i="2"/>
  <c r="I275" i="2"/>
  <c r="I276" i="2"/>
  <c r="I268" i="2"/>
  <c r="I269" i="2"/>
  <c r="I270" i="2"/>
  <c r="I271" i="2"/>
  <c r="I254" i="2"/>
  <c r="I255" i="2"/>
  <c r="I256" i="2"/>
  <c r="I257" i="2"/>
  <c r="I258" i="2"/>
  <c r="I249" i="2"/>
  <c r="I250" i="2"/>
  <c r="I251" i="2"/>
  <c r="I252" i="2"/>
  <c r="I253" i="2"/>
  <c r="I244" i="2"/>
  <c r="I245" i="2"/>
  <c r="I246" i="2"/>
  <c r="I247" i="2"/>
  <c r="I248" i="2"/>
  <c r="I239" i="2"/>
  <c r="I240" i="2"/>
  <c r="I241" i="2"/>
  <c r="I242" i="2"/>
  <c r="I243" i="2"/>
  <c r="I234" i="2"/>
  <c r="I235" i="2"/>
  <c r="I236" i="2"/>
  <c r="I237" i="2"/>
  <c r="I238" i="2"/>
  <c r="I229" i="2"/>
  <c r="I230" i="2"/>
  <c r="I231" i="2"/>
  <c r="I232" i="2"/>
  <c r="I233" i="2"/>
  <c r="I224" i="2"/>
  <c r="I225" i="2"/>
  <c r="I226" i="2"/>
  <c r="I227" i="2"/>
  <c r="I228" i="2"/>
  <c r="I219" i="2"/>
  <c r="I220" i="2"/>
  <c r="I221" i="2"/>
  <c r="I222" i="2"/>
  <c r="I223" i="2"/>
  <c r="I214" i="2"/>
  <c r="I215" i="2"/>
  <c r="I216" i="2"/>
  <c r="I217" i="2"/>
  <c r="I218" i="2"/>
  <c r="I208" i="2"/>
  <c r="I209" i="2"/>
  <c r="I210" i="2"/>
  <c r="I211" i="2"/>
  <c r="I212" i="2"/>
  <c r="I213" i="2"/>
  <c r="I203" i="2"/>
  <c r="I204" i="2"/>
  <c r="I205" i="2"/>
  <c r="I206" i="2"/>
  <c r="I207" i="2"/>
  <c r="I198" i="2"/>
  <c r="I199" i="2"/>
  <c r="I200" i="2"/>
  <c r="I201" i="2"/>
  <c r="I202" i="2"/>
  <c r="I193" i="2"/>
  <c r="I194" i="2"/>
  <c r="I195" i="2"/>
  <c r="I196" i="2"/>
  <c r="I197" i="2"/>
  <c r="I188" i="2"/>
  <c r="I189" i="2"/>
  <c r="I190" i="2"/>
  <c r="I191" i="2"/>
  <c r="I192" i="2"/>
  <c r="I183" i="2"/>
  <c r="I184" i="2"/>
  <c r="I185" i="2"/>
  <c r="I186" i="2"/>
  <c r="I187" i="2"/>
  <c r="I178" i="2"/>
  <c r="I179" i="2"/>
  <c r="I180" i="2"/>
  <c r="I181" i="2"/>
  <c r="I182" i="2"/>
  <c r="I173" i="2"/>
  <c r="I174" i="2"/>
  <c r="I175" i="2"/>
  <c r="I176" i="2"/>
  <c r="I177" i="2"/>
  <c r="I168" i="2"/>
  <c r="I169" i="2"/>
  <c r="I170" i="2"/>
  <c r="I171" i="2"/>
  <c r="I172" i="2"/>
  <c r="I163" i="2"/>
  <c r="I164" i="2"/>
  <c r="I165" i="2"/>
  <c r="I166" i="2"/>
  <c r="I167" i="2"/>
  <c r="I158" i="2"/>
  <c r="I159" i="2"/>
  <c r="I160" i="2"/>
  <c r="I161" i="2"/>
  <c r="I162" i="2"/>
  <c r="I153" i="2"/>
  <c r="I154" i="2"/>
  <c r="I155" i="2"/>
  <c r="I156" i="2"/>
  <c r="I157" i="2"/>
  <c r="I148" i="2"/>
  <c r="I149" i="2"/>
  <c r="I150" i="2"/>
  <c r="I151" i="2"/>
  <c r="I152" i="2"/>
  <c r="I143" i="2"/>
  <c r="I144" i="2"/>
  <c r="I145" i="2"/>
  <c r="I146" i="2"/>
  <c r="I147" i="2"/>
  <c r="I142" i="2"/>
  <c r="I136" i="2"/>
  <c r="I137" i="2"/>
  <c r="I138" i="2"/>
  <c r="I139" i="2"/>
  <c r="I140" i="2"/>
  <c r="I141" i="2"/>
  <c r="I130" i="2"/>
  <c r="I131" i="2"/>
  <c r="I132" i="2"/>
  <c r="I133" i="2"/>
  <c r="I134" i="2"/>
  <c r="I135" i="2"/>
  <c r="I125" i="2"/>
  <c r="I126" i="2"/>
  <c r="I127" i="2"/>
  <c r="I128" i="2"/>
  <c r="I129" i="2"/>
  <c r="I120" i="2"/>
  <c r="I121" i="2"/>
  <c r="I122" i="2"/>
  <c r="I123" i="2"/>
  <c r="I124" i="2"/>
  <c r="I115" i="2"/>
  <c r="I116" i="2"/>
  <c r="I117" i="2"/>
  <c r="I118" i="2"/>
  <c r="I119" i="2"/>
  <c r="I110" i="2"/>
  <c r="I111" i="2"/>
  <c r="I112" i="2"/>
  <c r="I113" i="2"/>
  <c r="I114" i="2"/>
  <c r="I105" i="2"/>
  <c r="I106" i="2"/>
  <c r="I107" i="2"/>
  <c r="I108" i="2"/>
  <c r="I109" i="2"/>
  <c r="I100" i="2"/>
  <c r="I101" i="2"/>
  <c r="I102" i="2"/>
  <c r="I103" i="2"/>
  <c r="I104" i="2"/>
  <c r="I95" i="2"/>
  <c r="I96" i="2"/>
  <c r="I97" i="2"/>
  <c r="I98" i="2"/>
  <c r="I99" i="2"/>
  <c r="I90" i="2"/>
  <c r="I91" i="2"/>
  <c r="I92" i="2"/>
  <c r="I93" i="2"/>
  <c r="I94" i="2"/>
  <c r="I85" i="2"/>
  <c r="I86" i="2"/>
  <c r="I87" i="2"/>
  <c r="I88" i="2"/>
  <c r="I89" i="2"/>
  <c r="I80" i="2"/>
  <c r="I81" i="2"/>
  <c r="I82" i="2"/>
  <c r="I83" i="2"/>
  <c r="I84" i="2"/>
  <c r="I75" i="2"/>
  <c r="I76" i="2"/>
  <c r="I77" i="2"/>
  <c r="I78" i="2"/>
  <c r="I79" i="2"/>
  <c r="I70" i="2"/>
  <c r="I71" i="2"/>
  <c r="I72" i="2"/>
  <c r="I73" i="2"/>
  <c r="I74" i="2"/>
  <c r="I65" i="2"/>
  <c r="I66" i="2"/>
  <c r="I67" i="2"/>
  <c r="I68" i="2"/>
  <c r="I69" i="2"/>
  <c r="I63" i="2"/>
  <c r="I64" i="2"/>
  <c r="I58" i="2"/>
  <c r="I59" i="2"/>
  <c r="I60" i="2"/>
  <c r="I61" i="2"/>
  <c r="I62" i="2"/>
  <c r="I53" i="2"/>
  <c r="I54" i="2"/>
  <c r="I55" i="2"/>
  <c r="I56" i="2"/>
  <c r="I57" i="2"/>
  <c r="I48" i="2"/>
  <c r="I49" i="2"/>
  <c r="I50" i="2"/>
  <c r="I51" i="2"/>
  <c r="I52" i="2"/>
  <c r="I43" i="2"/>
  <c r="I44" i="2"/>
  <c r="I45" i="2"/>
  <c r="I46" i="2"/>
  <c r="I47" i="2"/>
  <c r="I38" i="2"/>
  <c r="I39" i="2"/>
  <c r="I40" i="2"/>
  <c r="I41" i="2"/>
  <c r="I42" i="2"/>
  <c r="I33" i="2"/>
  <c r="I34" i="2"/>
  <c r="I35" i="2"/>
  <c r="I36" i="2"/>
  <c r="I37" i="2"/>
  <c r="I28" i="2"/>
  <c r="I29" i="2"/>
  <c r="I30" i="2"/>
  <c r="I31" i="2"/>
  <c r="I32" i="2"/>
  <c r="I23" i="2"/>
  <c r="I24" i="2"/>
  <c r="I25" i="2"/>
  <c r="I26" i="2"/>
  <c r="I27" i="2"/>
  <c r="I17" i="2"/>
  <c r="I18" i="2"/>
  <c r="I19" i="2"/>
  <c r="I20" i="2"/>
  <c r="I21" i="2"/>
  <c r="I22" i="2"/>
  <c r="I12" i="2"/>
  <c r="I13" i="2"/>
  <c r="I14" i="2"/>
  <c r="I15" i="2"/>
  <c r="I16" i="2"/>
  <c r="I7" i="2"/>
  <c r="I8" i="2"/>
  <c r="I9" i="2"/>
  <c r="I10" i="2"/>
  <c r="I11" i="2"/>
  <c r="I2" i="2"/>
  <c r="I3" i="2"/>
  <c r="I4" i="2"/>
  <c r="I5" i="2"/>
  <c r="I6" i="2"/>
</calcChain>
</file>

<file path=xl/sharedStrings.xml><?xml version="1.0" encoding="utf-8"?>
<sst xmlns="http://schemas.openxmlformats.org/spreadsheetml/2006/main" count="2273" uniqueCount="318">
  <si>
    <t>Song Title</t>
  </si>
  <si>
    <t>Date</t>
  </si>
  <si>
    <t>Nothing but the blood of Jesus</t>
  </si>
  <si>
    <t>Que seria de mi</t>
  </si>
  <si>
    <t>In Christ Alone</t>
  </si>
  <si>
    <t>Si hubiera estado alli</t>
  </si>
  <si>
    <t>Captivated</t>
  </si>
  <si>
    <t>I am free</t>
  </si>
  <si>
    <t>Dame tus ojos</t>
  </si>
  <si>
    <t>Tal como soy</t>
  </si>
  <si>
    <t>Follow You</t>
  </si>
  <si>
    <t>How He Loves Us</t>
  </si>
  <si>
    <t>No Es Como Yo</t>
  </si>
  <si>
    <t>Sera Llena La Tierra</t>
  </si>
  <si>
    <t>Your Love Is Strong</t>
  </si>
  <si>
    <t>The Solid Rock</t>
  </si>
  <si>
    <t>Mi Herencia</t>
  </si>
  <si>
    <t>House of God Forever</t>
  </si>
  <si>
    <t>Aumenta mi fe</t>
  </si>
  <si>
    <t>Tu fidelidad</t>
  </si>
  <si>
    <t>Eres Todopoderoso</t>
  </si>
  <si>
    <t>Beautiful</t>
  </si>
  <si>
    <t>Lord Reign In Me</t>
  </si>
  <si>
    <t>Free (Hillsong United)</t>
  </si>
  <si>
    <t>Quien nos Separara?</t>
  </si>
  <si>
    <t>Llenas Mi Ser</t>
  </si>
  <si>
    <t>Mi Jesus Mi Amado</t>
  </si>
  <si>
    <t>Romans 7</t>
  </si>
  <si>
    <t>Me Has Atraido Jesus</t>
  </si>
  <si>
    <t>Before the Throne</t>
  </si>
  <si>
    <t>None But Jesus</t>
  </si>
  <si>
    <t>The Potter's Hand</t>
  </si>
  <si>
    <t>Awesome is the Lord Most High</t>
  </si>
  <si>
    <t>Spirit of the Living God</t>
  </si>
  <si>
    <t>Jesus es el Senor</t>
  </si>
  <si>
    <t>We Speak to Nations</t>
  </si>
  <si>
    <t>Days of Elijah</t>
  </si>
  <si>
    <t>Lion of Judah</t>
  </si>
  <si>
    <t>Mighty to Save</t>
  </si>
  <si>
    <t>Indescribable</t>
  </si>
  <si>
    <t>Renuevame</t>
  </si>
  <si>
    <t>Hosanna (Baloche)</t>
  </si>
  <si>
    <t>Mantos y Palmas</t>
  </si>
  <si>
    <t>Sing for Joy</t>
  </si>
  <si>
    <t>Yo Quiero Mas De Ti</t>
  </si>
  <si>
    <t>Christ the Lord is Risen Today</t>
  </si>
  <si>
    <t>He Lives</t>
  </si>
  <si>
    <t>Praise the Name of Jesus</t>
  </si>
  <si>
    <t>Rise</t>
  </si>
  <si>
    <t>Because He Lives</t>
  </si>
  <si>
    <t>Everlasting God</t>
  </si>
  <si>
    <t>Isaiah 43</t>
  </si>
  <si>
    <t>Oh Moradora de Sion</t>
  </si>
  <si>
    <t>Prince of Peace</t>
  </si>
  <si>
    <t>Pan de Vida</t>
  </si>
  <si>
    <t>Refine Me</t>
  </si>
  <si>
    <t>Eres Tu</t>
  </si>
  <si>
    <t>How Deep the Father's Love for Us</t>
  </si>
  <si>
    <t>Es Por Tu Gracia</t>
  </si>
  <si>
    <t>Montana</t>
  </si>
  <si>
    <t>On Jordan's Stormy Banks</t>
  </si>
  <si>
    <t>You Never Let Go</t>
  </si>
  <si>
    <t>The One You Need</t>
  </si>
  <si>
    <t>God is Alive</t>
  </si>
  <si>
    <t>El Volvera</t>
  </si>
  <si>
    <t>You'll Come</t>
  </si>
  <si>
    <t>This Life</t>
  </si>
  <si>
    <t>Tengo Libertad</t>
  </si>
  <si>
    <t>I Will Rise</t>
  </si>
  <si>
    <t>He Is Faithful</t>
  </si>
  <si>
    <t>Cuan Bello Es El Senor</t>
  </si>
  <si>
    <t>Make My Life a Prayer To You</t>
  </si>
  <si>
    <t>Arise My Soul Arise</t>
  </si>
  <si>
    <t>God Be Merciful to Me</t>
  </si>
  <si>
    <t>Before There Was Time</t>
  </si>
  <si>
    <t>The Stand</t>
  </si>
  <si>
    <t>Jesus All For Jesus</t>
  </si>
  <si>
    <t>By His Wounds</t>
  </si>
  <si>
    <t>Sumergeme</t>
  </si>
  <si>
    <t>God is Able</t>
  </si>
  <si>
    <t>A Quien Ire</t>
  </si>
  <si>
    <t>Fill Me Up</t>
  </si>
  <si>
    <t>In Remembrance of Me</t>
  </si>
  <si>
    <t>Did You Feel the Mountains Tremble</t>
  </si>
  <si>
    <t>Canaan Bound</t>
  </si>
  <si>
    <t>Doxology</t>
  </si>
  <si>
    <t>Unto the Hills Around Do I Lift Up</t>
  </si>
  <si>
    <t>Take My Life</t>
  </si>
  <si>
    <t>Blessed Assurance - En Jesucristo</t>
  </si>
  <si>
    <t>English</t>
  </si>
  <si>
    <t>Spanish</t>
  </si>
  <si>
    <t>Both</t>
  </si>
  <si>
    <t>God Is Able</t>
  </si>
  <si>
    <t>Hallelujah</t>
  </si>
  <si>
    <t>From the Inside Out</t>
  </si>
  <si>
    <t>Create In Me a Clean Heart</t>
  </si>
  <si>
    <t>Desert Song</t>
  </si>
  <si>
    <t>Your Grace Is Enough</t>
  </si>
  <si>
    <t>Sing Alleluia</t>
  </si>
  <si>
    <t>Nothing But the Blood of Jesus</t>
  </si>
  <si>
    <t>Blessed Be Your Name</t>
  </si>
  <si>
    <t>Sing to the King</t>
  </si>
  <si>
    <t>Sing For Joy</t>
  </si>
  <si>
    <t>How Great Thou Art</t>
  </si>
  <si>
    <t>Oh Love That Will Not Let Me Go</t>
  </si>
  <si>
    <t>Our God</t>
  </si>
  <si>
    <t>Revelation Song</t>
  </si>
  <si>
    <t>Lead Me To The Cross</t>
  </si>
  <si>
    <t>Total</t>
  </si>
  <si>
    <t>Amazing Grace</t>
  </si>
  <si>
    <t>Praise to the Lord Almighty</t>
  </si>
  <si>
    <t>10,000 Reasons</t>
  </si>
  <si>
    <t>Cantare de tu Amor</t>
  </si>
  <si>
    <t>Give Us Clean Hands</t>
  </si>
  <si>
    <t>Gracias</t>
  </si>
  <si>
    <t>O Come O Come Emmanuel</t>
  </si>
  <si>
    <t>Come Thou Long Expected Jesus</t>
  </si>
  <si>
    <t>Joy To The World</t>
  </si>
  <si>
    <t>Great Is Thy Faithfulness</t>
  </si>
  <si>
    <t>What Child is This</t>
  </si>
  <si>
    <t>He Reigns</t>
  </si>
  <si>
    <t>Suenen Dulces Himnos</t>
  </si>
  <si>
    <t>Hark the Herald Angels Sing</t>
  </si>
  <si>
    <t>Go Tell It On The Mountain</t>
  </si>
  <si>
    <t>God of Wonders</t>
  </si>
  <si>
    <t>O Worship the King</t>
  </si>
  <si>
    <t>King of Glory - Tomlin</t>
  </si>
  <si>
    <t>Better is One Day</t>
  </si>
  <si>
    <t>The Glory of Your Name</t>
  </si>
  <si>
    <t>Eres Fiel</t>
  </si>
  <si>
    <t>Redeemed</t>
  </si>
  <si>
    <t>Como la brisa</t>
  </si>
  <si>
    <t>King of Glory - Third Day</t>
  </si>
  <si>
    <t>How Great is our God</t>
  </si>
  <si>
    <t>Be Thou My Vision</t>
  </si>
  <si>
    <t>My Savior, My God</t>
  </si>
  <si>
    <t>Open the Eyes of My Heart</t>
  </si>
  <si>
    <t>Come Thou Fount</t>
  </si>
  <si>
    <t>Your Great Name</t>
  </si>
  <si>
    <t>Here I Am to Worship</t>
  </si>
  <si>
    <t>Came To My Rescue</t>
  </si>
  <si>
    <t>Tu Nos Creaste</t>
  </si>
  <si>
    <t>It Is Well</t>
  </si>
  <si>
    <t>Love Like Fire</t>
  </si>
  <si>
    <t>Holy, Holy, Holy</t>
  </si>
  <si>
    <t>Hosanna (Hillsong)</t>
  </si>
  <si>
    <t>Jesus Paid It All</t>
  </si>
  <si>
    <t>Hands and Feet</t>
  </si>
  <si>
    <t>Beautiful Scandalous Night</t>
  </si>
  <si>
    <t>Reinas por la Eternidad</t>
  </si>
  <si>
    <t>Show Us Christ</t>
  </si>
  <si>
    <t>Creed</t>
  </si>
  <si>
    <t>Beautiful Savior</t>
  </si>
  <si>
    <t>On Fire</t>
  </si>
  <si>
    <t>I Stand Amazed</t>
  </si>
  <si>
    <t>A Mighty Fortress</t>
  </si>
  <si>
    <t>Forty</t>
  </si>
  <si>
    <t>He Is Exalted</t>
  </si>
  <si>
    <t>He is Exalted</t>
  </si>
  <si>
    <t>It is Well</t>
  </si>
  <si>
    <t>Marvelous Light</t>
  </si>
  <si>
    <t>Crown Him With Many Crowns</t>
  </si>
  <si>
    <t>Yahweh</t>
  </si>
  <si>
    <t>Tis So Sweet To Trust In Jesus</t>
  </si>
  <si>
    <t>All Creatures of Our God and King</t>
  </si>
  <si>
    <t>There Is Nothing</t>
  </si>
  <si>
    <t>I Surrender All</t>
  </si>
  <si>
    <t>Dead Man (Carry Me)</t>
  </si>
  <si>
    <t>Tengo Hambre de Ti</t>
  </si>
  <si>
    <t>Turn Your Eyes Upon Jesus</t>
  </si>
  <si>
    <t>Rock of Ages</t>
  </si>
  <si>
    <t>I Will Wait</t>
  </si>
  <si>
    <t>All I Can Say</t>
  </si>
  <si>
    <t>Hear the Call of the Kingdom</t>
  </si>
  <si>
    <t>Column1</t>
  </si>
  <si>
    <t>Year</t>
  </si>
  <si>
    <t>Month</t>
  </si>
  <si>
    <t>Row Labels</t>
  </si>
  <si>
    <t>Grand Total</t>
  </si>
  <si>
    <t>Column Labels</t>
  </si>
  <si>
    <t>Count of English</t>
  </si>
  <si>
    <t>Count of Spanish</t>
  </si>
  <si>
    <t>Count of Date</t>
  </si>
  <si>
    <t>Bilingual</t>
  </si>
  <si>
    <t>Let Us Love And Sing and Wonder</t>
  </si>
  <si>
    <t>Values</t>
  </si>
  <si>
    <t>Count of Both</t>
  </si>
  <si>
    <t>Introduced</t>
  </si>
  <si>
    <t>Last Picked</t>
  </si>
  <si>
    <t>Maravilloso es el Gran Amor</t>
  </si>
  <si>
    <t>Soon</t>
  </si>
  <si>
    <t>The Revelation of Jesus Christ</t>
  </si>
  <si>
    <t>Tu Dejaste Tu Trono</t>
  </si>
  <si>
    <t>Worthy is the Lamb</t>
  </si>
  <si>
    <t>Not What My Hands Have Done</t>
  </si>
  <si>
    <t>Hello My Name Is</t>
  </si>
  <si>
    <t>Enamorame</t>
  </si>
  <si>
    <t>They Will Know We are Christians</t>
  </si>
  <si>
    <t>Fellowship So Deep</t>
  </si>
  <si>
    <t>Unidos</t>
  </si>
  <si>
    <t>Great I Am</t>
  </si>
  <si>
    <t>Oceans</t>
  </si>
  <si>
    <t>Those Who Trust</t>
  </si>
  <si>
    <t>The Power of the Cross</t>
  </si>
  <si>
    <t>Behold Our God</t>
  </si>
  <si>
    <t>All Hail the Power of Jesus' Name</t>
  </si>
  <si>
    <t>Let Me Be</t>
  </si>
  <si>
    <t>Mi Vida Es Cristo</t>
  </si>
  <si>
    <t>Seek Ye First</t>
  </si>
  <si>
    <t>Overcome</t>
  </si>
  <si>
    <t>Whom Shall I Fear?</t>
  </si>
  <si>
    <t>Me Postro</t>
  </si>
  <si>
    <t>Jesus, Friend of Sinners</t>
  </si>
  <si>
    <t>Tengo Un Refugio</t>
  </si>
  <si>
    <t>El Dios Que Adoramos</t>
  </si>
  <si>
    <t>Forever</t>
  </si>
  <si>
    <t>Sovereign</t>
  </si>
  <si>
    <t>One God</t>
  </si>
  <si>
    <t>Jesus Messiah</t>
  </si>
  <si>
    <t>Cada Manana</t>
  </si>
  <si>
    <t>When I Think About the Lord</t>
  </si>
  <si>
    <t>Give Me Jesus</t>
  </si>
  <si>
    <t>At the Cross (Love Ran Red)</t>
  </si>
  <si>
    <t>Dios Majestuoso</t>
  </si>
  <si>
    <t>Eres el Camino</t>
  </si>
  <si>
    <t>Everything Is Different</t>
  </si>
  <si>
    <t>It Came Upon the Midnight Clear</t>
  </si>
  <si>
    <t>Jehova Senor de los Cielos</t>
  </si>
  <si>
    <t>O Come All Ye Faithful</t>
  </si>
  <si>
    <t>Angels We Have Heard on High</t>
  </si>
  <si>
    <t>I Heard the Bells on Christmas Day</t>
  </si>
  <si>
    <t>Come and Worship</t>
  </si>
  <si>
    <t>Everything is Different</t>
  </si>
  <si>
    <t>To You Be The Glory</t>
  </si>
  <si>
    <t>At The Cross (Love Ran Red)</t>
  </si>
  <si>
    <t>Majesty (Here I Am)</t>
  </si>
  <si>
    <t>Eternamente Exaltado</t>
  </si>
  <si>
    <t>Lord I Need You</t>
  </si>
  <si>
    <t>Relentless</t>
  </si>
  <si>
    <t>Worthy Is The Lamb</t>
  </si>
  <si>
    <t>Eres El Camino</t>
  </si>
  <si>
    <t>Come As You Are</t>
  </si>
  <si>
    <t>Tu Palabra Mi Dios</t>
  </si>
  <si>
    <t>Mi Vida es Cristo</t>
  </si>
  <si>
    <t>Build Your Kingdom Here</t>
  </si>
  <si>
    <t>Because He Lives (Amen)</t>
  </si>
  <si>
    <t>(All)</t>
  </si>
  <si>
    <t>Let Me Sing</t>
  </si>
  <si>
    <t>This I Believe (The Creed)</t>
  </si>
  <si>
    <t>Que dulce es estar en tu presencia</t>
  </si>
  <si>
    <t>Famous One</t>
  </si>
  <si>
    <t>How Can It Be</t>
  </si>
  <si>
    <t>Indomable</t>
  </si>
  <si>
    <t>Holy Spirit</t>
  </si>
  <si>
    <t>Come as You Are</t>
  </si>
  <si>
    <t>Conmigo Estás</t>
  </si>
  <si>
    <t>Count of Song Title</t>
  </si>
  <si>
    <t>Distinct</t>
  </si>
  <si>
    <t>Came to My Rescue</t>
  </si>
  <si>
    <t>Es por Tu Gracia</t>
  </si>
  <si>
    <t>By Faith</t>
  </si>
  <si>
    <t>Joy to the World</t>
  </si>
  <si>
    <t>O Come all Ye Faithful</t>
  </si>
  <si>
    <t>Angels from the Realms of Glory</t>
  </si>
  <si>
    <t>God Rest Ye Merry Gentlemen</t>
  </si>
  <si>
    <t>Count</t>
  </si>
  <si>
    <t>Perc</t>
  </si>
  <si>
    <t>Number of Songs</t>
  </si>
  <si>
    <t>Totals</t>
  </si>
  <si>
    <t>Max Plays</t>
  </si>
  <si>
    <t>All the People Said Amen</t>
  </si>
  <si>
    <t>God of This city</t>
  </si>
  <si>
    <t>Psalm 23 (Surely Goodness Surely Mercy)</t>
  </si>
  <si>
    <t>Praise the King</t>
  </si>
  <si>
    <t>When I Survey the Wondrous Cross</t>
  </si>
  <si>
    <t>Gracia Sublime Es</t>
  </si>
  <si>
    <t>Songs Played This Year</t>
  </si>
  <si>
    <t>Avg # This Year</t>
  </si>
  <si>
    <t># Done Once This Year</t>
  </si>
  <si>
    <t>Avg # All Time</t>
  </si>
  <si>
    <t># Done Once All Time</t>
  </si>
  <si>
    <t>Avg All Time # for Singles</t>
  </si>
  <si>
    <t>2016 Total</t>
  </si>
  <si>
    <t>Death Was Arrested</t>
  </si>
  <si>
    <t>Dame Tus ojos</t>
  </si>
  <si>
    <t>Liberty</t>
  </si>
  <si>
    <t>Good Good Father</t>
  </si>
  <si>
    <t>Column2</t>
  </si>
  <si>
    <t>Psalm 46 (Lord of Hosts)</t>
  </si>
  <si>
    <t>Man of Sorrows (Hallelujah, What a Savior)</t>
  </si>
  <si>
    <t>Consolador</t>
  </si>
  <si>
    <t>Psalm 130</t>
  </si>
  <si>
    <t>Day</t>
  </si>
  <si>
    <t>Year Before</t>
  </si>
  <si>
    <t>Unique Played</t>
  </si>
  <si>
    <t>Total Played</t>
  </si>
  <si>
    <t>English %</t>
  </si>
  <si>
    <t>Spanish %</t>
  </si>
  <si>
    <t>Bilingual %</t>
  </si>
  <si>
    <t>O Holy Night</t>
  </si>
  <si>
    <t>Silent Night</t>
  </si>
  <si>
    <t>Jingle Bells</t>
  </si>
  <si>
    <t>First Cell</t>
  </si>
  <si>
    <t>Last Cell</t>
  </si>
  <si>
    <t>Intoduced Today</t>
  </si>
  <si>
    <t>Average Plays</t>
  </si>
  <si>
    <t>Ven a mi corazón, O Cristo</t>
  </si>
  <si>
    <t>Mary Did You Know?</t>
  </si>
  <si>
    <t>2017 Total</t>
  </si>
  <si>
    <t>O Heart, Bereaved and Lonely</t>
  </si>
  <si>
    <t>Count Played Before Today</t>
  </si>
  <si>
    <t>Count Played W/I Last Year</t>
  </si>
  <si>
    <t>Familiarity</t>
  </si>
  <si>
    <t>Psalm 100</t>
  </si>
  <si>
    <t>FI</t>
  </si>
  <si>
    <t>Count Played W/I 2 years</t>
  </si>
  <si>
    <t>Familiarity Rolling</t>
  </si>
  <si>
    <t>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</si>
</sst>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/d/yyyy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rgb="FF000000"/>
      </top>
      <bottom/>
      <diagonal/>
    </border>
  </borders>
  <cellStyleXfs count="155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 applyBorder="1"/>
    <xf numFmtId="0" fontId="0" fillId="0" borderId="0" xfId="0" applyBorder="1"/>
    <xf numFmtId="0" fontId="0" fillId="0" borderId="2" xfId="0" applyBorder="1"/>
    <xf numFmtId="0" fontId="0" fillId="0" borderId="0" xfId="0" applyFont="1" applyBorder="1"/>
    <xf numFmtId="164" fontId="0" fillId="0" borderId="0" xfId="0" applyNumberFormat="1"/>
    <xf numFmtId="164" fontId="0" fillId="0" borderId="0" xfId="0" applyNumberFormat="1" applyBorder="1"/>
    <xf numFmtId="0" fontId="0" fillId="0" borderId="0" xfId="0" applyNumberFormat="1" applyBorder="1"/>
    <xf numFmtId="1" fontId="0" fillId="0" borderId="0" xfId="0" applyNumberFormat="1" applyBorder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18" applyFont="1"/>
    <xf numFmtId="0" fontId="0" fillId="0" borderId="0" xfId="0" applyBorder="1" applyAlignment="1">
      <alignment horizontal="left"/>
    </xf>
    <xf numFmtId="14" fontId="0" fillId="0" borderId="0" xfId="0" applyNumberFormat="1" applyBorder="1"/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0" xfId="0" applyAlignment="1">
      <alignment horizontal="left" indent="1"/>
    </xf>
    <xf numFmtId="165" fontId="0" fillId="0" borderId="0" xfId="1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applyFont="1" applyBorder="1"/>
    <xf numFmtId="164" fontId="0" fillId="0" borderId="3" xfId="0" applyNumberFormat="1" applyFont="1" applyBorder="1"/>
    <xf numFmtId="0" fontId="1" fillId="0" borderId="1" xfId="0" applyFont="1" applyBorder="1"/>
    <xf numFmtId="0" fontId="0" fillId="0" borderId="2" xfId="0" applyFont="1" applyBorder="1"/>
    <xf numFmtId="164" fontId="5" fillId="0" borderId="0" xfId="0" applyNumberFormat="1" applyFont="1" applyBorder="1"/>
    <xf numFmtId="164" fontId="0" fillId="0" borderId="4" xfId="0" applyNumberFormat="1" applyBorder="1"/>
    <xf numFmtId="0" fontId="0" fillId="0" borderId="1" xfId="0" applyBorder="1"/>
    <xf numFmtId="9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Font="1" applyBorder="1"/>
  </cellXfs>
  <cellStyles count="155">
    <cellStyle name="Comma" xfId="18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  <cellStyle name="Percent" xfId="1" builtinId="5"/>
  </cellStyles>
  <dxfs count="13">
    <dxf>
      <numFmt numFmtId="19" formatCode="m/d/yy"/>
    </dxf>
    <dxf>
      <numFmt numFmtId="19" formatCode="m/d/yy"/>
    </dxf>
    <dxf>
      <numFmt numFmtId="19" formatCode="m/d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pivotCacheDefinition" Target="pivotCache/pivotCacheDefinition1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English and Spanish Ratios</a:t>
            </a:r>
            <a:br>
              <a:rPr lang="en-US"/>
            </a:br>
            <a:r>
              <a:rPr lang="en-US"/>
              <a:t>Rolling 12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'Rolling 12 Months'!$L$1</c:f>
              <c:strCache>
                <c:ptCount val="1"/>
                <c:pt idx="0">
                  <c:v>English %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'Rolling 12 Months'!$A$3:$A$221</c:f>
              <c:numCache>
                <c:formatCode>m/d/yy</c:formatCode>
                <c:ptCount val="219"/>
                <c:pt idx="0">
                  <c:v>41280.0</c:v>
                </c:pt>
                <c:pt idx="1">
                  <c:v>41287.0</c:v>
                </c:pt>
                <c:pt idx="2">
                  <c:v>41294.0</c:v>
                </c:pt>
                <c:pt idx="3">
                  <c:v>41301.0</c:v>
                </c:pt>
                <c:pt idx="4">
                  <c:v>41308.0</c:v>
                </c:pt>
                <c:pt idx="5">
                  <c:v>41315.0</c:v>
                </c:pt>
                <c:pt idx="6">
                  <c:v>41322.0</c:v>
                </c:pt>
                <c:pt idx="7">
                  <c:v>41329.0</c:v>
                </c:pt>
                <c:pt idx="8">
                  <c:v>41336.0</c:v>
                </c:pt>
                <c:pt idx="9">
                  <c:v>41343.0</c:v>
                </c:pt>
                <c:pt idx="10">
                  <c:v>41350.0</c:v>
                </c:pt>
                <c:pt idx="11">
                  <c:v>41357.0</c:v>
                </c:pt>
                <c:pt idx="12">
                  <c:v>41364.0</c:v>
                </c:pt>
                <c:pt idx="13">
                  <c:v>41371.0</c:v>
                </c:pt>
                <c:pt idx="14">
                  <c:v>41378.0</c:v>
                </c:pt>
                <c:pt idx="15">
                  <c:v>41385.0</c:v>
                </c:pt>
                <c:pt idx="16">
                  <c:v>41392.0</c:v>
                </c:pt>
                <c:pt idx="17">
                  <c:v>41399.0</c:v>
                </c:pt>
                <c:pt idx="18">
                  <c:v>41406.0</c:v>
                </c:pt>
                <c:pt idx="19">
                  <c:v>41413.0</c:v>
                </c:pt>
                <c:pt idx="20">
                  <c:v>41420.0</c:v>
                </c:pt>
                <c:pt idx="21">
                  <c:v>41427.0</c:v>
                </c:pt>
                <c:pt idx="22">
                  <c:v>41434.0</c:v>
                </c:pt>
                <c:pt idx="23">
                  <c:v>41441.0</c:v>
                </c:pt>
                <c:pt idx="24">
                  <c:v>41448.0</c:v>
                </c:pt>
                <c:pt idx="25">
                  <c:v>41455.0</c:v>
                </c:pt>
                <c:pt idx="26">
                  <c:v>41462.0</c:v>
                </c:pt>
                <c:pt idx="27">
                  <c:v>41469.0</c:v>
                </c:pt>
                <c:pt idx="28">
                  <c:v>41476.0</c:v>
                </c:pt>
                <c:pt idx="29">
                  <c:v>41483.0</c:v>
                </c:pt>
                <c:pt idx="30">
                  <c:v>41490.0</c:v>
                </c:pt>
                <c:pt idx="31">
                  <c:v>41497.0</c:v>
                </c:pt>
                <c:pt idx="32">
                  <c:v>41504.0</c:v>
                </c:pt>
                <c:pt idx="33">
                  <c:v>41511.0</c:v>
                </c:pt>
                <c:pt idx="34">
                  <c:v>41518.0</c:v>
                </c:pt>
                <c:pt idx="35">
                  <c:v>41525.0</c:v>
                </c:pt>
                <c:pt idx="36">
                  <c:v>41532.0</c:v>
                </c:pt>
                <c:pt idx="37">
                  <c:v>41539.0</c:v>
                </c:pt>
                <c:pt idx="38">
                  <c:v>41546.0</c:v>
                </c:pt>
                <c:pt idx="39">
                  <c:v>41553.0</c:v>
                </c:pt>
                <c:pt idx="40">
                  <c:v>41560.0</c:v>
                </c:pt>
                <c:pt idx="41">
                  <c:v>41567.0</c:v>
                </c:pt>
                <c:pt idx="42">
                  <c:v>41574.0</c:v>
                </c:pt>
                <c:pt idx="43">
                  <c:v>41581.0</c:v>
                </c:pt>
                <c:pt idx="44">
                  <c:v>41588.0</c:v>
                </c:pt>
                <c:pt idx="45">
                  <c:v>41595.0</c:v>
                </c:pt>
                <c:pt idx="46">
                  <c:v>41602.0</c:v>
                </c:pt>
                <c:pt idx="47">
                  <c:v>41609.0</c:v>
                </c:pt>
                <c:pt idx="48">
                  <c:v>41616.0</c:v>
                </c:pt>
                <c:pt idx="49">
                  <c:v>41623.0</c:v>
                </c:pt>
                <c:pt idx="50">
                  <c:v>41630.0</c:v>
                </c:pt>
                <c:pt idx="51">
                  <c:v>41637.0</c:v>
                </c:pt>
                <c:pt idx="52">
                  <c:v>41644.0</c:v>
                </c:pt>
                <c:pt idx="53">
                  <c:v>41651.0</c:v>
                </c:pt>
                <c:pt idx="54">
                  <c:v>41658.0</c:v>
                </c:pt>
                <c:pt idx="55">
                  <c:v>41665.0</c:v>
                </c:pt>
                <c:pt idx="56">
                  <c:v>41672.0</c:v>
                </c:pt>
                <c:pt idx="57">
                  <c:v>41679.0</c:v>
                </c:pt>
                <c:pt idx="58">
                  <c:v>41686.0</c:v>
                </c:pt>
                <c:pt idx="59">
                  <c:v>41693.0</c:v>
                </c:pt>
                <c:pt idx="60">
                  <c:v>41700.0</c:v>
                </c:pt>
                <c:pt idx="61">
                  <c:v>41707.0</c:v>
                </c:pt>
                <c:pt idx="62">
                  <c:v>41714.0</c:v>
                </c:pt>
                <c:pt idx="63">
                  <c:v>41721.0</c:v>
                </c:pt>
                <c:pt idx="64">
                  <c:v>41728.0</c:v>
                </c:pt>
                <c:pt idx="65">
                  <c:v>41735.0</c:v>
                </c:pt>
                <c:pt idx="66">
                  <c:v>41742.0</c:v>
                </c:pt>
                <c:pt idx="67">
                  <c:v>41749.0</c:v>
                </c:pt>
                <c:pt idx="68">
                  <c:v>41756.0</c:v>
                </c:pt>
                <c:pt idx="69">
                  <c:v>41763.0</c:v>
                </c:pt>
                <c:pt idx="70">
                  <c:v>41770.0</c:v>
                </c:pt>
                <c:pt idx="71">
                  <c:v>41777.0</c:v>
                </c:pt>
                <c:pt idx="72">
                  <c:v>41784.0</c:v>
                </c:pt>
                <c:pt idx="73">
                  <c:v>41791.0</c:v>
                </c:pt>
                <c:pt idx="74">
                  <c:v>41798.0</c:v>
                </c:pt>
                <c:pt idx="75">
                  <c:v>41805.0</c:v>
                </c:pt>
                <c:pt idx="76">
                  <c:v>41812.0</c:v>
                </c:pt>
                <c:pt idx="77">
                  <c:v>41819.0</c:v>
                </c:pt>
                <c:pt idx="78">
                  <c:v>41826.0</c:v>
                </c:pt>
                <c:pt idx="79">
                  <c:v>41833.0</c:v>
                </c:pt>
                <c:pt idx="80">
                  <c:v>41840.0</c:v>
                </c:pt>
                <c:pt idx="81">
                  <c:v>41847.0</c:v>
                </c:pt>
                <c:pt idx="82">
                  <c:v>41854.0</c:v>
                </c:pt>
                <c:pt idx="83">
                  <c:v>41861.0</c:v>
                </c:pt>
                <c:pt idx="84">
                  <c:v>41868.0</c:v>
                </c:pt>
                <c:pt idx="85">
                  <c:v>41875.0</c:v>
                </c:pt>
                <c:pt idx="86">
                  <c:v>41882.0</c:v>
                </c:pt>
                <c:pt idx="87">
                  <c:v>41889.0</c:v>
                </c:pt>
                <c:pt idx="88">
                  <c:v>41896.0</c:v>
                </c:pt>
                <c:pt idx="89">
                  <c:v>41903.0</c:v>
                </c:pt>
                <c:pt idx="90">
                  <c:v>41910.0</c:v>
                </c:pt>
                <c:pt idx="91">
                  <c:v>41917.0</c:v>
                </c:pt>
                <c:pt idx="92">
                  <c:v>41924.0</c:v>
                </c:pt>
                <c:pt idx="93">
                  <c:v>41931.0</c:v>
                </c:pt>
                <c:pt idx="94">
                  <c:v>41938.0</c:v>
                </c:pt>
                <c:pt idx="95">
                  <c:v>41945.0</c:v>
                </c:pt>
                <c:pt idx="96">
                  <c:v>41952.0</c:v>
                </c:pt>
                <c:pt idx="97">
                  <c:v>41959.0</c:v>
                </c:pt>
                <c:pt idx="98">
                  <c:v>41966.0</c:v>
                </c:pt>
                <c:pt idx="99">
                  <c:v>41973.0</c:v>
                </c:pt>
                <c:pt idx="100">
                  <c:v>41980.0</c:v>
                </c:pt>
                <c:pt idx="101">
                  <c:v>41987.0</c:v>
                </c:pt>
                <c:pt idx="102">
                  <c:v>41994.0</c:v>
                </c:pt>
                <c:pt idx="103">
                  <c:v>42001.0</c:v>
                </c:pt>
                <c:pt idx="104">
                  <c:v>42008.0</c:v>
                </c:pt>
                <c:pt idx="105">
                  <c:v>42015.0</c:v>
                </c:pt>
                <c:pt idx="106">
                  <c:v>42022.0</c:v>
                </c:pt>
                <c:pt idx="107">
                  <c:v>42029.0</c:v>
                </c:pt>
                <c:pt idx="108">
                  <c:v>42036.0</c:v>
                </c:pt>
                <c:pt idx="109">
                  <c:v>42043.0</c:v>
                </c:pt>
                <c:pt idx="110">
                  <c:v>42050.0</c:v>
                </c:pt>
                <c:pt idx="111">
                  <c:v>42057.0</c:v>
                </c:pt>
                <c:pt idx="112">
                  <c:v>42064.0</c:v>
                </c:pt>
                <c:pt idx="113">
                  <c:v>42071.0</c:v>
                </c:pt>
                <c:pt idx="114">
                  <c:v>42078.0</c:v>
                </c:pt>
                <c:pt idx="115">
                  <c:v>42085.0</c:v>
                </c:pt>
                <c:pt idx="116">
                  <c:v>42092.0</c:v>
                </c:pt>
                <c:pt idx="117">
                  <c:v>42099.0</c:v>
                </c:pt>
                <c:pt idx="118">
                  <c:v>42106.0</c:v>
                </c:pt>
                <c:pt idx="119">
                  <c:v>42113.0</c:v>
                </c:pt>
                <c:pt idx="120">
                  <c:v>42120.0</c:v>
                </c:pt>
                <c:pt idx="121">
                  <c:v>42127.0</c:v>
                </c:pt>
                <c:pt idx="122">
                  <c:v>42134.0</c:v>
                </c:pt>
                <c:pt idx="123">
                  <c:v>42141.0</c:v>
                </c:pt>
                <c:pt idx="124">
                  <c:v>42148.0</c:v>
                </c:pt>
                <c:pt idx="125">
                  <c:v>42155.0</c:v>
                </c:pt>
                <c:pt idx="126">
                  <c:v>42162.0</c:v>
                </c:pt>
                <c:pt idx="127">
                  <c:v>42169.0</c:v>
                </c:pt>
                <c:pt idx="128">
                  <c:v>42176.0</c:v>
                </c:pt>
                <c:pt idx="129">
                  <c:v>42183.0</c:v>
                </c:pt>
                <c:pt idx="130">
                  <c:v>42190.0</c:v>
                </c:pt>
                <c:pt idx="131">
                  <c:v>42197.0</c:v>
                </c:pt>
                <c:pt idx="132">
                  <c:v>42204.0</c:v>
                </c:pt>
                <c:pt idx="133">
                  <c:v>42211.0</c:v>
                </c:pt>
                <c:pt idx="134">
                  <c:v>42218.0</c:v>
                </c:pt>
                <c:pt idx="135">
                  <c:v>42225.0</c:v>
                </c:pt>
                <c:pt idx="136">
                  <c:v>42232.0</c:v>
                </c:pt>
                <c:pt idx="137">
                  <c:v>42239.0</c:v>
                </c:pt>
                <c:pt idx="138">
                  <c:v>42246.0</c:v>
                </c:pt>
                <c:pt idx="139">
                  <c:v>42253.0</c:v>
                </c:pt>
                <c:pt idx="140">
                  <c:v>42260.0</c:v>
                </c:pt>
                <c:pt idx="141">
                  <c:v>42267.0</c:v>
                </c:pt>
                <c:pt idx="142">
                  <c:v>42274.0</c:v>
                </c:pt>
                <c:pt idx="143">
                  <c:v>42281.0</c:v>
                </c:pt>
                <c:pt idx="144">
                  <c:v>42288.0</c:v>
                </c:pt>
                <c:pt idx="145">
                  <c:v>42295.0</c:v>
                </c:pt>
                <c:pt idx="146">
                  <c:v>42302.0</c:v>
                </c:pt>
                <c:pt idx="147">
                  <c:v>42309.0</c:v>
                </c:pt>
                <c:pt idx="148">
                  <c:v>42316.0</c:v>
                </c:pt>
                <c:pt idx="149">
                  <c:v>42323.0</c:v>
                </c:pt>
                <c:pt idx="150">
                  <c:v>42330.0</c:v>
                </c:pt>
                <c:pt idx="151">
                  <c:v>42337.0</c:v>
                </c:pt>
                <c:pt idx="152">
                  <c:v>42344.0</c:v>
                </c:pt>
                <c:pt idx="153">
                  <c:v>42351.0</c:v>
                </c:pt>
                <c:pt idx="154">
                  <c:v>42358.0</c:v>
                </c:pt>
                <c:pt idx="155">
                  <c:v>42365.0</c:v>
                </c:pt>
                <c:pt idx="156">
                  <c:v>42372.0</c:v>
                </c:pt>
                <c:pt idx="157">
                  <c:v>42379.0</c:v>
                </c:pt>
                <c:pt idx="158">
                  <c:v>42386.0</c:v>
                </c:pt>
                <c:pt idx="159">
                  <c:v>42393.0</c:v>
                </c:pt>
                <c:pt idx="160">
                  <c:v>42400.0</c:v>
                </c:pt>
                <c:pt idx="161">
                  <c:v>42407.0</c:v>
                </c:pt>
                <c:pt idx="162">
                  <c:v>42414.0</c:v>
                </c:pt>
                <c:pt idx="163">
                  <c:v>42421.0</c:v>
                </c:pt>
                <c:pt idx="164">
                  <c:v>42428.0</c:v>
                </c:pt>
                <c:pt idx="165">
                  <c:v>42435.0</c:v>
                </c:pt>
                <c:pt idx="166">
                  <c:v>42442.0</c:v>
                </c:pt>
                <c:pt idx="167">
                  <c:v>42449.0</c:v>
                </c:pt>
                <c:pt idx="168">
                  <c:v>42456.0</c:v>
                </c:pt>
                <c:pt idx="169">
                  <c:v>42463.0</c:v>
                </c:pt>
                <c:pt idx="170">
                  <c:v>42470.0</c:v>
                </c:pt>
                <c:pt idx="171">
                  <c:v>42477.0</c:v>
                </c:pt>
                <c:pt idx="172">
                  <c:v>42484.0</c:v>
                </c:pt>
                <c:pt idx="173">
                  <c:v>42491.0</c:v>
                </c:pt>
                <c:pt idx="174">
                  <c:v>42498.0</c:v>
                </c:pt>
                <c:pt idx="175">
                  <c:v>42505.0</c:v>
                </c:pt>
                <c:pt idx="176">
                  <c:v>42512.0</c:v>
                </c:pt>
                <c:pt idx="177">
                  <c:v>42519.0</c:v>
                </c:pt>
                <c:pt idx="178">
                  <c:v>42526.0</c:v>
                </c:pt>
                <c:pt idx="179">
                  <c:v>42533.0</c:v>
                </c:pt>
                <c:pt idx="180">
                  <c:v>42540.0</c:v>
                </c:pt>
                <c:pt idx="181">
                  <c:v>42547.0</c:v>
                </c:pt>
                <c:pt idx="182">
                  <c:v>42554.0</c:v>
                </c:pt>
                <c:pt idx="183">
                  <c:v>42561.0</c:v>
                </c:pt>
                <c:pt idx="184">
                  <c:v>42568.0</c:v>
                </c:pt>
                <c:pt idx="185">
                  <c:v>42575.0</c:v>
                </c:pt>
                <c:pt idx="186">
                  <c:v>42582.0</c:v>
                </c:pt>
                <c:pt idx="187">
                  <c:v>42589.0</c:v>
                </c:pt>
                <c:pt idx="188">
                  <c:v>42596.0</c:v>
                </c:pt>
                <c:pt idx="189">
                  <c:v>42603.0</c:v>
                </c:pt>
                <c:pt idx="190">
                  <c:v>42610.0</c:v>
                </c:pt>
                <c:pt idx="191">
                  <c:v>42617.0</c:v>
                </c:pt>
                <c:pt idx="192">
                  <c:v>42624.0</c:v>
                </c:pt>
                <c:pt idx="193">
                  <c:v>42631.0</c:v>
                </c:pt>
                <c:pt idx="194">
                  <c:v>42638.0</c:v>
                </c:pt>
                <c:pt idx="195">
                  <c:v>42645.0</c:v>
                </c:pt>
                <c:pt idx="196">
                  <c:v>42652.0</c:v>
                </c:pt>
                <c:pt idx="197">
                  <c:v>42659.0</c:v>
                </c:pt>
                <c:pt idx="198">
                  <c:v>42666.0</c:v>
                </c:pt>
                <c:pt idx="199">
                  <c:v>42673.0</c:v>
                </c:pt>
                <c:pt idx="200">
                  <c:v>42680.0</c:v>
                </c:pt>
                <c:pt idx="201">
                  <c:v>42687.0</c:v>
                </c:pt>
                <c:pt idx="202">
                  <c:v>42694.0</c:v>
                </c:pt>
                <c:pt idx="203">
                  <c:v>42701.0</c:v>
                </c:pt>
                <c:pt idx="204">
                  <c:v>42708.0</c:v>
                </c:pt>
                <c:pt idx="205">
                  <c:v>42715.0</c:v>
                </c:pt>
                <c:pt idx="206">
                  <c:v>42722.0</c:v>
                </c:pt>
                <c:pt idx="207">
                  <c:v>42729.0</c:v>
                </c:pt>
                <c:pt idx="208">
                  <c:v>42736.0</c:v>
                </c:pt>
                <c:pt idx="209">
                  <c:v>42743.0</c:v>
                </c:pt>
                <c:pt idx="210">
                  <c:v>42750.0</c:v>
                </c:pt>
                <c:pt idx="211">
                  <c:v>42757.0</c:v>
                </c:pt>
                <c:pt idx="212">
                  <c:v>42764.0</c:v>
                </c:pt>
                <c:pt idx="213">
                  <c:v>42771.0</c:v>
                </c:pt>
                <c:pt idx="214">
                  <c:v>42778.0</c:v>
                </c:pt>
                <c:pt idx="215">
                  <c:v>42785.0</c:v>
                </c:pt>
                <c:pt idx="216">
                  <c:v>42792.0</c:v>
                </c:pt>
                <c:pt idx="217">
                  <c:v>42799.0</c:v>
                </c:pt>
                <c:pt idx="218">
                  <c:v>42806.0</c:v>
                </c:pt>
              </c:numCache>
            </c:numRef>
          </c:cat>
          <c:val>
            <c:numRef>
              <c:f>'Rolling 12 Months'!$L$3:$L$221</c:f>
              <c:numCache>
                <c:formatCode>0%</c:formatCode>
                <c:ptCount val="219"/>
                <c:pt idx="0">
                  <c:v>0.440740740740741</c:v>
                </c:pt>
                <c:pt idx="1">
                  <c:v>0.440740740740741</c:v>
                </c:pt>
                <c:pt idx="2">
                  <c:v>0.440740740740741</c:v>
                </c:pt>
                <c:pt idx="3">
                  <c:v>0.442379182156134</c:v>
                </c:pt>
                <c:pt idx="4">
                  <c:v>0.434944237918216</c:v>
                </c:pt>
                <c:pt idx="5">
                  <c:v>0.431226765799256</c:v>
                </c:pt>
                <c:pt idx="6">
                  <c:v>0.434944237918216</c:v>
                </c:pt>
                <c:pt idx="7">
                  <c:v>0.431226765799256</c:v>
                </c:pt>
                <c:pt idx="8">
                  <c:v>0.427509293680297</c:v>
                </c:pt>
                <c:pt idx="9">
                  <c:v>0.423791821561338</c:v>
                </c:pt>
                <c:pt idx="10">
                  <c:v>0.423791821561338</c:v>
                </c:pt>
                <c:pt idx="11">
                  <c:v>0.41635687732342</c:v>
                </c:pt>
                <c:pt idx="12">
                  <c:v>0.419117647058824</c:v>
                </c:pt>
                <c:pt idx="13">
                  <c:v>0.421245421245421</c:v>
                </c:pt>
                <c:pt idx="14">
                  <c:v>0.413919413919414</c:v>
                </c:pt>
                <c:pt idx="15">
                  <c:v>0.41025641025641</c:v>
                </c:pt>
                <c:pt idx="16">
                  <c:v>0.41025641025641</c:v>
                </c:pt>
                <c:pt idx="17">
                  <c:v>0.406593406593407</c:v>
                </c:pt>
                <c:pt idx="18">
                  <c:v>0.406593406593407</c:v>
                </c:pt>
                <c:pt idx="19">
                  <c:v>0.406593406593407</c:v>
                </c:pt>
                <c:pt idx="20">
                  <c:v>0.406593406593407</c:v>
                </c:pt>
                <c:pt idx="21">
                  <c:v>0.41025641025641</c:v>
                </c:pt>
                <c:pt idx="22">
                  <c:v>0.408759124087591</c:v>
                </c:pt>
                <c:pt idx="23">
                  <c:v>0.405109489051095</c:v>
                </c:pt>
                <c:pt idx="24">
                  <c:v>0.4</c:v>
                </c:pt>
                <c:pt idx="25">
                  <c:v>0.396363636363636</c:v>
                </c:pt>
                <c:pt idx="26">
                  <c:v>0.396363636363636</c:v>
                </c:pt>
                <c:pt idx="27">
                  <c:v>0.389090909090909</c:v>
                </c:pt>
                <c:pt idx="28">
                  <c:v>0.385714285714286</c:v>
                </c:pt>
                <c:pt idx="29">
                  <c:v>0.384341637010676</c:v>
                </c:pt>
                <c:pt idx="30">
                  <c:v>0.382978723404255</c:v>
                </c:pt>
                <c:pt idx="31">
                  <c:v>0.381625441696113</c:v>
                </c:pt>
                <c:pt idx="32">
                  <c:v>0.380281690140845</c:v>
                </c:pt>
                <c:pt idx="33">
                  <c:v>0.376760563380282</c:v>
                </c:pt>
                <c:pt idx="34">
                  <c:v>0.375438596491228</c:v>
                </c:pt>
                <c:pt idx="35">
                  <c:v>0.370629370629371</c:v>
                </c:pt>
                <c:pt idx="36">
                  <c:v>0.372822299651568</c:v>
                </c:pt>
                <c:pt idx="37">
                  <c:v>0.371527777777778</c:v>
                </c:pt>
                <c:pt idx="38">
                  <c:v>0.371527777777778</c:v>
                </c:pt>
                <c:pt idx="39">
                  <c:v>0.370242214532872</c:v>
                </c:pt>
                <c:pt idx="40">
                  <c:v>0.36551724137931</c:v>
                </c:pt>
                <c:pt idx="41">
                  <c:v>0.360824742268041</c:v>
                </c:pt>
                <c:pt idx="42">
                  <c:v>0.36426116838488</c:v>
                </c:pt>
                <c:pt idx="43">
                  <c:v>0.36426116838488</c:v>
                </c:pt>
                <c:pt idx="44">
                  <c:v>0.366438356164384</c:v>
                </c:pt>
                <c:pt idx="45">
                  <c:v>0.368600682593857</c:v>
                </c:pt>
                <c:pt idx="46">
                  <c:v>0.36734693877551</c:v>
                </c:pt>
                <c:pt idx="47">
                  <c:v>0.368243243243243</c:v>
                </c:pt>
                <c:pt idx="48">
                  <c:v>0.373737373737374</c:v>
                </c:pt>
                <c:pt idx="49">
                  <c:v>0.37248322147651</c:v>
                </c:pt>
                <c:pt idx="50">
                  <c:v>0.37123745819398</c:v>
                </c:pt>
                <c:pt idx="51">
                  <c:v>0.369127516778523</c:v>
                </c:pt>
                <c:pt idx="52">
                  <c:v>0.37123745819398</c:v>
                </c:pt>
                <c:pt idx="53">
                  <c:v>0.37</c:v>
                </c:pt>
                <c:pt idx="54">
                  <c:v>0.365448504983389</c:v>
                </c:pt>
                <c:pt idx="55">
                  <c:v>0.367549668874172</c:v>
                </c:pt>
                <c:pt idx="56">
                  <c:v>0.363036303630363</c:v>
                </c:pt>
                <c:pt idx="57">
                  <c:v>0.368421052631579</c:v>
                </c:pt>
                <c:pt idx="58">
                  <c:v>0.370491803278688</c:v>
                </c:pt>
                <c:pt idx="59">
                  <c:v>0.366013071895425</c:v>
                </c:pt>
                <c:pt idx="60">
                  <c:v>0.371335504885993</c:v>
                </c:pt>
                <c:pt idx="61">
                  <c:v>0.37012987012987</c:v>
                </c:pt>
                <c:pt idx="62">
                  <c:v>0.372168284789644</c:v>
                </c:pt>
                <c:pt idx="63">
                  <c:v>0.370967741935484</c:v>
                </c:pt>
                <c:pt idx="64">
                  <c:v>0.372990353697749</c:v>
                </c:pt>
                <c:pt idx="65">
                  <c:v>0.371794871794872</c:v>
                </c:pt>
                <c:pt idx="66">
                  <c:v>0.368589743589744</c:v>
                </c:pt>
                <c:pt idx="67">
                  <c:v>0.36741214057508</c:v>
                </c:pt>
                <c:pt idx="68">
                  <c:v>0.369426751592357</c:v>
                </c:pt>
                <c:pt idx="69">
                  <c:v>0.371428571428571</c:v>
                </c:pt>
                <c:pt idx="70">
                  <c:v>0.370253164556962</c:v>
                </c:pt>
                <c:pt idx="71">
                  <c:v>0.372239747634069</c:v>
                </c:pt>
                <c:pt idx="72">
                  <c:v>0.367924528301887</c:v>
                </c:pt>
                <c:pt idx="73">
                  <c:v>0.369905956112853</c:v>
                </c:pt>
                <c:pt idx="74">
                  <c:v>0.365625</c:v>
                </c:pt>
                <c:pt idx="75">
                  <c:v>0.3625</c:v>
                </c:pt>
                <c:pt idx="76">
                  <c:v>0.365625</c:v>
                </c:pt>
                <c:pt idx="77">
                  <c:v>0.366771159874608</c:v>
                </c:pt>
                <c:pt idx="78">
                  <c:v>0.36875</c:v>
                </c:pt>
                <c:pt idx="79">
                  <c:v>0.365625</c:v>
                </c:pt>
                <c:pt idx="80">
                  <c:v>0.365625</c:v>
                </c:pt>
                <c:pt idx="81">
                  <c:v>0.365625</c:v>
                </c:pt>
                <c:pt idx="82">
                  <c:v>0.3625</c:v>
                </c:pt>
                <c:pt idx="83">
                  <c:v>0.3625</c:v>
                </c:pt>
                <c:pt idx="84">
                  <c:v>0.365625</c:v>
                </c:pt>
                <c:pt idx="85">
                  <c:v>0.365625</c:v>
                </c:pt>
                <c:pt idx="86">
                  <c:v>0.367601246105919</c:v>
                </c:pt>
                <c:pt idx="87">
                  <c:v>0.367601246105919</c:v>
                </c:pt>
                <c:pt idx="88">
                  <c:v>0.370716510903427</c:v>
                </c:pt>
                <c:pt idx="89">
                  <c:v>0.370716510903427</c:v>
                </c:pt>
                <c:pt idx="90">
                  <c:v>0.370716510903427</c:v>
                </c:pt>
                <c:pt idx="91">
                  <c:v>0.372670807453416</c:v>
                </c:pt>
                <c:pt idx="92">
                  <c:v>0.369565217391304</c:v>
                </c:pt>
                <c:pt idx="93">
                  <c:v>0.372670807453416</c:v>
                </c:pt>
                <c:pt idx="94">
                  <c:v>0.372670807453416</c:v>
                </c:pt>
                <c:pt idx="95">
                  <c:v>0.366459627329193</c:v>
                </c:pt>
                <c:pt idx="96">
                  <c:v>0.365325077399381</c:v>
                </c:pt>
                <c:pt idx="97">
                  <c:v>0.365325077399381</c:v>
                </c:pt>
                <c:pt idx="98">
                  <c:v>0.362229102167183</c:v>
                </c:pt>
                <c:pt idx="99">
                  <c:v>0.362229102167183</c:v>
                </c:pt>
                <c:pt idx="100">
                  <c:v>0.363354037267081</c:v>
                </c:pt>
                <c:pt idx="101">
                  <c:v>0.357142857142857</c:v>
                </c:pt>
                <c:pt idx="102">
                  <c:v>0.357142857142857</c:v>
                </c:pt>
                <c:pt idx="103">
                  <c:v>0.3625</c:v>
                </c:pt>
                <c:pt idx="104">
                  <c:v>0.371875</c:v>
                </c:pt>
                <c:pt idx="105">
                  <c:v>0.371875</c:v>
                </c:pt>
                <c:pt idx="106">
                  <c:v>0.371875</c:v>
                </c:pt>
                <c:pt idx="107">
                  <c:v>0.375</c:v>
                </c:pt>
                <c:pt idx="108">
                  <c:v>0.375</c:v>
                </c:pt>
                <c:pt idx="109">
                  <c:v>0.38125</c:v>
                </c:pt>
                <c:pt idx="110">
                  <c:v>0.384375</c:v>
                </c:pt>
                <c:pt idx="111">
                  <c:v>0.384375</c:v>
                </c:pt>
                <c:pt idx="112">
                  <c:v>0.3875</c:v>
                </c:pt>
                <c:pt idx="113">
                  <c:v>0.3875</c:v>
                </c:pt>
                <c:pt idx="114">
                  <c:v>0.39375</c:v>
                </c:pt>
                <c:pt idx="115">
                  <c:v>0.39375</c:v>
                </c:pt>
                <c:pt idx="116">
                  <c:v>0.390625</c:v>
                </c:pt>
                <c:pt idx="117">
                  <c:v>0.393846153846154</c:v>
                </c:pt>
                <c:pt idx="118">
                  <c:v>0.390769230769231</c:v>
                </c:pt>
                <c:pt idx="119">
                  <c:v>0.393846153846154</c:v>
                </c:pt>
                <c:pt idx="120">
                  <c:v>0.393846153846154</c:v>
                </c:pt>
                <c:pt idx="121">
                  <c:v>0.396923076923077</c:v>
                </c:pt>
                <c:pt idx="122">
                  <c:v>0.396923076923077</c:v>
                </c:pt>
                <c:pt idx="123">
                  <c:v>0.4</c:v>
                </c:pt>
                <c:pt idx="124">
                  <c:v>0.396923076923077</c:v>
                </c:pt>
                <c:pt idx="125">
                  <c:v>0.403076923076923</c:v>
                </c:pt>
                <c:pt idx="126">
                  <c:v>0.4</c:v>
                </c:pt>
                <c:pt idx="127">
                  <c:v>0.403076923076923</c:v>
                </c:pt>
                <c:pt idx="128">
                  <c:v>0.403076923076923</c:v>
                </c:pt>
                <c:pt idx="129">
                  <c:v>0.401840490797546</c:v>
                </c:pt>
                <c:pt idx="130">
                  <c:v>0.403669724770642</c:v>
                </c:pt>
                <c:pt idx="131">
                  <c:v>0.406727828746177</c:v>
                </c:pt>
                <c:pt idx="132">
                  <c:v>0.406727828746177</c:v>
                </c:pt>
                <c:pt idx="133">
                  <c:v>0.409785932721713</c:v>
                </c:pt>
                <c:pt idx="134">
                  <c:v>0.409785932721713</c:v>
                </c:pt>
                <c:pt idx="135">
                  <c:v>0.415902140672783</c:v>
                </c:pt>
                <c:pt idx="136">
                  <c:v>0.415902140672783</c:v>
                </c:pt>
                <c:pt idx="137">
                  <c:v>0.415902140672783</c:v>
                </c:pt>
                <c:pt idx="138">
                  <c:v>0.418960244648318</c:v>
                </c:pt>
                <c:pt idx="139">
                  <c:v>0.422018348623853</c:v>
                </c:pt>
                <c:pt idx="140">
                  <c:v>0.422018348623853</c:v>
                </c:pt>
                <c:pt idx="141">
                  <c:v>0.422018348623853</c:v>
                </c:pt>
                <c:pt idx="142">
                  <c:v>0.422018348623853</c:v>
                </c:pt>
                <c:pt idx="143">
                  <c:v>0.425076452599388</c:v>
                </c:pt>
                <c:pt idx="144">
                  <c:v>0.425076452599388</c:v>
                </c:pt>
                <c:pt idx="145">
                  <c:v>0.427692307692308</c:v>
                </c:pt>
                <c:pt idx="146">
                  <c:v>0.424615384615385</c:v>
                </c:pt>
                <c:pt idx="147">
                  <c:v>0.427692307692308</c:v>
                </c:pt>
                <c:pt idx="148">
                  <c:v>0.430769230769231</c:v>
                </c:pt>
                <c:pt idx="149">
                  <c:v>0.430769230769231</c:v>
                </c:pt>
                <c:pt idx="150">
                  <c:v>0.424615384615385</c:v>
                </c:pt>
                <c:pt idx="151">
                  <c:v>0.424615384615385</c:v>
                </c:pt>
                <c:pt idx="152">
                  <c:v>0.424615384615385</c:v>
                </c:pt>
                <c:pt idx="153">
                  <c:v>0.424615384615385</c:v>
                </c:pt>
                <c:pt idx="154">
                  <c:v>0.427692307692308</c:v>
                </c:pt>
                <c:pt idx="155">
                  <c:v>0.424615384615385</c:v>
                </c:pt>
                <c:pt idx="156">
                  <c:v>0.424615384615385</c:v>
                </c:pt>
                <c:pt idx="157">
                  <c:v>0.421538461538462</c:v>
                </c:pt>
                <c:pt idx="158">
                  <c:v>0.418461538461538</c:v>
                </c:pt>
                <c:pt idx="159">
                  <c:v>0.421538461538462</c:v>
                </c:pt>
                <c:pt idx="160">
                  <c:v>0.424615384615385</c:v>
                </c:pt>
                <c:pt idx="161">
                  <c:v>0.424615384615385</c:v>
                </c:pt>
                <c:pt idx="162">
                  <c:v>0.421538461538462</c:v>
                </c:pt>
                <c:pt idx="163">
                  <c:v>0.418461538461538</c:v>
                </c:pt>
                <c:pt idx="164">
                  <c:v>0.415384615384615</c:v>
                </c:pt>
                <c:pt idx="165">
                  <c:v>0.415384615384615</c:v>
                </c:pt>
                <c:pt idx="166">
                  <c:v>0.409230769230769</c:v>
                </c:pt>
                <c:pt idx="167">
                  <c:v>0.409230769230769</c:v>
                </c:pt>
                <c:pt idx="168">
                  <c:v>0.407185628742515</c:v>
                </c:pt>
                <c:pt idx="169">
                  <c:v>0.406153846153846</c:v>
                </c:pt>
                <c:pt idx="170">
                  <c:v>0.407294832826748</c:v>
                </c:pt>
                <c:pt idx="171">
                  <c:v>0.410334346504559</c:v>
                </c:pt>
                <c:pt idx="172">
                  <c:v>0.407294832826748</c:v>
                </c:pt>
                <c:pt idx="173">
                  <c:v>0.407294832826748</c:v>
                </c:pt>
                <c:pt idx="174">
                  <c:v>0.404255319148936</c:v>
                </c:pt>
                <c:pt idx="175">
                  <c:v>0.404255319148936</c:v>
                </c:pt>
                <c:pt idx="176">
                  <c:v>0.404255319148936</c:v>
                </c:pt>
                <c:pt idx="177">
                  <c:v>0.401215805471125</c:v>
                </c:pt>
                <c:pt idx="178">
                  <c:v>0.401215805471125</c:v>
                </c:pt>
                <c:pt idx="179">
                  <c:v>0.401215805471125</c:v>
                </c:pt>
                <c:pt idx="180">
                  <c:v>0.401215805471125</c:v>
                </c:pt>
                <c:pt idx="181">
                  <c:v>0.398176291793313</c:v>
                </c:pt>
                <c:pt idx="182">
                  <c:v>0.398176291793313</c:v>
                </c:pt>
                <c:pt idx="183">
                  <c:v>0.398176291793313</c:v>
                </c:pt>
                <c:pt idx="184">
                  <c:v>0.395136778115501</c:v>
                </c:pt>
                <c:pt idx="185">
                  <c:v>0.398176291793313</c:v>
                </c:pt>
                <c:pt idx="186">
                  <c:v>0.395136778115501</c:v>
                </c:pt>
                <c:pt idx="187">
                  <c:v>0.398176291793313</c:v>
                </c:pt>
                <c:pt idx="188">
                  <c:v>0.398176291793313</c:v>
                </c:pt>
                <c:pt idx="189">
                  <c:v>0.398176291793313</c:v>
                </c:pt>
                <c:pt idx="190">
                  <c:v>0.398176291793313</c:v>
                </c:pt>
                <c:pt idx="191">
                  <c:v>0.395136778115501</c:v>
                </c:pt>
                <c:pt idx="192">
                  <c:v>0.39209726443769</c:v>
                </c:pt>
                <c:pt idx="193">
                  <c:v>0.39209726443769</c:v>
                </c:pt>
                <c:pt idx="194">
                  <c:v>0.389057750759878</c:v>
                </c:pt>
                <c:pt idx="195">
                  <c:v>0.386018237082067</c:v>
                </c:pt>
                <c:pt idx="196">
                  <c:v>0.382978723404255</c:v>
                </c:pt>
                <c:pt idx="197">
                  <c:v>0.379939209726444</c:v>
                </c:pt>
                <c:pt idx="198">
                  <c:v>0.380664652567976</c:v>
                </c:pt>
                <c:pt idx="199">
                  <c:v>0.38368580060423</c:v>
                </c:pt>
                <c:pt idx="200">
                  <c:v>0.380664652567976</c:v>
                </c:pt>
                <c:pt idx="201">
                  <c:v>0.380664652567976</c:v>
                </c:pt>
                <c:pt idx="202">
                  <c:v>0.377643504531722</c:v>
                </c:pt>
                <c:pt idx="203">
                  <c:v>0.380664652567976</c:v>
                </c:pt>
                <c:pt idx="204">
                  <c:v>0.377643504531722</c:v>
                </c:pt>
                <c:pt idx="205">
                  <c:v>0.374622356495468</c:v>
                </c:pt>
                <c:pt idx="206">
                  <c:v>0.368580060422961</c:v>
                </c:pt>
                <c:pt idx="207">
                  <c:v>0.367781155015198</c:v>
                </c:pt>
                <c:pt idx="208">
                  <c:v>0.365853658536585</c:v>
                </c:pt>
                <c:pt idx="209">
                  <c:v>0.36890243902439</c:v>
                </c:pt>
                <c:pt idx="210">
                  <c:v>0.36890243902439</c:v>
                </c:pt>
                <c:pt idx="211">
                  <c:v>0.36890243902439</c:v>
                </c:pt>
                <c:pt idx="212">
                  <c:v>0.365853658536585</c:v>
                </c:pt>
                <c:pt idx="213">
                  <c:v>0.36280487804878</c:v>
                </c:pt>
                <c:pt idx="214">
                  <c:v>0.356707317073171</c:v>
                </c:pt>
                <c:pt idx="215">
                  <c:v>0.356707317073171</c:v>
                </c:pt>
                <c:pt idx="216">
                  <c:v>0.359756097560976</c:v>
                </c:pt>
                <c:pt idx="217">
                  <c:v>0.36280487804878</c:v>
                </c:pt>
                <c:pt idx="218">
                  <c:v>0.36280487804878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'Rolling 12 Months'!$N$1</c:f>
              <c:strCache>
                <c:ptCount val="1"/>
                <c:pt idx="0">
                  <c:v>Spanish %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'Rolling 12 Months'!$A$3:$A$221</c:f>
              <c:numCache>
                <c:formatCode>m/d/yy</c:formatCode>
                <c:ptCount val="219"/>
                <c:pt idx="0">
                  <c:v>41280.0</c:v>
                </c:pt>
                <c:pt idx="1">
                  <c:v>41287.0</c:v>
                </c:pt>
                <c:pt idx="2">
                  <c:v>41294.0</c:v>
                </c:pt>
                <c:pt idx="3">
                  <c:v>41301.0</c:v>
                </c:pt>
                <c:pt idx="4">
                  <c:v>41308.0</c:v>
                </c:pt>
                <c:pt idx="5">
                  <c:v>41315.0</c:v>
                </c:pt>
                <c:pt idx="6">
                  <c:v>41322.0</c:v>
                </c:pt>
                <c:pt idx="7">
                  <c:v>41329.0</c:v>
                </c:pt>
                <c:pt idx="8">
                  <c:v>41336.0</c:v>
                </c:pt>
                <c:pt idx="9">
                  <c:v>41343.0</c:v>
                </c:pt>
                <c:pt idx="10">
                  <c:v>41350.0</c:v>
                </c:pt>
                <c:pt idx="11">
                  <c:v>41357.0</c:v>
                </c:pt>
                <c:pt idx="12">
                  <c:v>41364.0</c:v>
                </c:pt>
                <c:pt idx="13">
                  <c:v>41371.0</c:v>
                </c:pt>
                <c:pt idx="14">
                  <c:v>41378.0</c:v>
                </c:pt>
                <c:pt idx="15">
                  <c:v>41385.0</c:v>
                </c:pt>
                <c:pt idx="16">
                  <c:v>41392.0</c:v>
                </c:pt>
                <c:pt idx="17">
                  <c:v>41399.0</c:v>
                </c:pt>
                <c:pt idx="18">
                  <c:v>41406.0</c:v>
                </c:pt>
                <c:pt idx="19">
                  <c:v>41413.0</c:v>
                </c:pt>
                <c:pt idx="20">
                  <c:v>41420.0</c:v>
                </c:pt>
                <c:pt idx="21">
                  <c:v>41427.0</c:v>
                </c:pt>
                <c:pt idx="22">
                  <c:v>41434.0</c:v>
                </c:pt>
                <c:pt idx="23">
                  <c:v>41441.0</c:v>
                </c:pt>
                <c:pt idx="24">
                  <c:v>41448.0</c:v>
                </c:pt>
                <c:pt idx="25">
                  <c:v>41455.0</c:v>
                </c:pt>
                <c:pt idx="26">
                  <c:v>41462.0</c:v>
                </c:pt>
                <c:pt idx="27">
                  <c:v>41469.0</c:v>
                </c:pt>
                <c:pt idx="28">
                  <c:v>41476.0</c:v>
                </c:pt>
                <c:pt idx="29">
                  <c:v>41483.0</c:v>
                </c:pt>
                <c:pt idx="30">
                  <c:v>41490.0</c:v>
                </c:pt>
                <c:pt idx="31">
                  <c:v>41497.0</c:v>
                </c:pt>
                <c:pt idx="32">
                  <c:v>41504.0</c:v>
                </c:pt>
                <c:pt idx="33">
                  <c:v>41511.0</c:v>
                </c:pt>
                <c:pt idx="34">
                  <c:v>41518.0</c:v>
                </c:pt>
                <c:pt idx="35">
                  <c:v>41525.0</c:v>
                </c:pt>
                <c:pt idx="36">
                  <c:v>41532.0</c:v>
                </c:pt>
                <c:pt idx="37">
                  <c:v>41539.0</c:v>
                </c:pt>
                <c:pt idx="38">
                  <c:v>41546.0</c:v>
                </c:pt>
                <c:pt idx="39">
                  <c:v>41553.0</c:v>
                </c:pt>
                <c:pt idx="40">
                  <c:v>41560.0</c:v>
                </c:pt>
                <c:pt idx="41">
                  <c:v>41567.0</c:v>
                </c:pt>
                <c:pt idx="42">
                  <c:v>41574.0</c:v>
                </c:pt>
                <c:pt idx="43">
                  <c:v>41581.0</c:v>
                </c:pt>
                <c:pt idx="44">
                  <c:v>41588.0</c:v>
                </c:pt>
                <c:pt idx="45">
                  <c:v>41595.0</c:v>
                </c:pt>
                <c:pt idx="46">
                  <c:v>41602.0</c:v>
                </c:pt>
                <c:pt idx="47">
                  <c:v>41609.0</c:v>
                </c:pt>
                <c:pt idx="48">
                  <c:v>41616.0</c:v>
                </c:pt>
                <c:pt idx="49">
                  <c:v>41623.0</c:v>
                </c:pt>
                <c:pt idx="50">
                  <c:v>41630.0</c:v>
                </c:pt>
                <c:pt idx="51">
                  <c:v>41637.0</c:v>
                </c:pt>
                <c:pt idx="52">
                  <c:v>41644.0</c:v>
                </c:pt>
                <c:pt idx="53">
                  <c:v>41651.0</c:v>
                </c:pt>
                <c:pt idx="54">
                  <c:v>41658.0</c:v>
                </c:pt>
                <c:pt idx="55">
                  <c:v>41665.0</c:v>
                </c:pt>
                <c:pt idx="56">
                  <c:v>41672.0</c:v>
                </c:pt>
                <c:pt idx="57">
                  <c:v>41679.0</c:v>
                </c:pt>
                <c:pt idx="58">
                  <c:v>41686.0</c:v>
                </c:pt>
                <c:pt idx="59">
                  <c:v>41693.0</c:v>
                </c:pt>
                <c:pt idx="60">
                  <c:v>41700.0</c:v>
                </c:pt>
                <c:pt idx="61">
                  <c:v>41707.0</c:v>
                </c:pt>
                <c:pt idx="62">
                  <c:v>41714.0</c:v>
                </c:pt>
                <c:pt idx="63">
                  <c:v>41721.0</c:v>
                </c:pt>
                <c:pt idx="64">
                  <c:v>41728.0</c:v>
                </c:pt>
                <c:pt idx="65">
                  <c:v>41735.0</c:v>
                </c:pt>
                <c:pt idx="66">
                  <c:v>41742.0</c:v>
                </c:pt>
                <c:pt idx="67">
                  <c:v>41749.0</c:v>
                </c:pt>
                <c:pt idx="68">
                  <c:v>41756.0</c:v>
                </c:pt>
                <c:pt idx="69">
                  <c:v>41763.0</c:v>
                </c:pt>
                <c:pt idx="70">
                  <c:v>41770.0</c:v>
                </c:pt>
                <c:pt idx="71">
                  <c:v>41777.0</c:v>
                </c:pt>
                <c:pt idx="72">
                  <c:v>41784.0</c:v>
                </c:pt>
                <c:pt idx="73">
                  <c:v>41791.0</c:v>
                </c:pt>
                <c:pt idx="74">
                  <c:v>41798.0</c:v>
                </c:pt>
                <c:pt idx="75">
                  <c:v>41805.0</c:v>
                </c:pt>
                <c:pt idx="76">
                  <c:v>41812.0</c:v>
                </c:pt>
                <c:pt idx="77">
                  <c:v>41819.0</c:v>
                </c:pt>
                <c:pt idx="78">
                  <c:v>41826.0</c:v>
                </c:pt>
                <c:pt idx="79">
                  <c:v>41833.0</c:v>
                </c:pt>
                <c:pt idx="80">
                  <c:v>41840.0</c:v>
                </c:pt>
                <c:pt idx="81">
                  <c:v>41847.0</c:v>
                </c:pt>
                <c:pt idx="82">
                  <c:v>41854.0</c:v>
                </c:pt>
                <c:pt idx="83">
                  <c:v>41861.0</c:v>
                </c:pt>
                <c:pt idx="84">
                  <c:v>41868.0</c:v>
                </c:pt>
                <c:pt idx="85">
                  <c:v>41875.0</c:v>
                </c:pt>
                <c:pt idx="86">
                  <c:v>41882.0</c:v>
                </c:pt>
                <c:pt idx="87">
                  <c:v>41889.0</c:v>
                </c:pt>
                <c:pt idx="88">
                  <c:v>41896.0</c:v>
                </c:pt>
                <c:pt idx="89">
                  <c:v>41903.0</c:v>
                </c:pt>
                <c:pt idx="90">
                  <c:v>41910.0</c:v>
                </c:pt>
                <c:pt idx="91">
                  <c:v>41917.0</c:v>
                </c:pt>
                <c:pt idx="92">
                  <c:v>41924.0</c:v>
                </c:pt>
                <c:pt idx="93">
                  <c:v>41931.0</c:v>
                </c:pt>
                <c:pt idx="94">
                  <c:v>41938.0</c:v>
                </c:pt>
                <c:pt idx="95">
                  <c:v>41945.0</c:v>
                </c:pt>
                <c:pt idx="96">
                  <c:v>41952.0</c:v>
                </c:pt>
                <c:pt idx="97">
                  <c:v>41959.0</c:v>
                </c:pt>
                <c:pt idx="98">
                  <c:v>41966.0</c:v>
                </c:pt>
                <c:pt idx="99">
                  <c:v>41973.0</c:v>
                </c:pt>
                <c:pt idx="100">
                  <c:v>41980.0</c:v>
                </c:pt>
                <c:pt idx="101">
                  <c:v>41987.0</c:v>
                </c:pt>
                <c:pt idx="102">
                  <c:v>41994.0</c:v>
                </c:pt>
                <c:pt idx="103">
                  <c:v>42001.0</c:v>
                </c:pt>
                <c:pt idx="104">
                  <c:v>42008.0</c:v>
                </c:pt>
                <c:pt idx="105">
                  <c:v>42015.0</c:v>
                </c:pt>
                <c:pt idx="106">
                  <c:v>42022.0</c:v>
                </c:pt>
                <c:pt idx="107">
                  <c:v>42029.0</c:v>
                </c:pt>
                <c:pt idx="108">
                  <c:v>42036.0</c:v>
                </c:pt>
                <c:pt idx="109">
                  <c:v>42043.0</c:v>
                </c:pt>
                <c:pt idx="110">
                  <c:v>42050.0</c:v>
                </c:pt>
                <c:pt idx="111">
                  <c:v>42057.0</c:v>
                </c:pt>
                <c:pt idx="112">
                  <c:v>42064.0</c:v>
                </c:pt>
                <c:pt idx="113">
                  <c:v>42071.0</c:v>
                </c:pt>
                <c:pt idx="114">
                  <c:v>42078.0</c:v>
                </c:pt>
                <c:pt idx="115">
                  <c:v>42085.0</c:v>
                </c:pt>
                <c:pt idx="116">
                  <c:v>42092.0</c:v>
                </c:pt>
                <c:pt idx="117">
                  <c:v>42099.0</c:v>
                </c:pt>
                <c:pt idx="118">
                  <c:v>42106.0</c:v>
                </c:pt>
                <c:pt idx="119">
                  <c:v>42113.0</c:v>
                </c:pt>
                <c:pt idx="120">
                  <c:v>42120.0</c:v>
                </c:pt>
                <c:pt idx="121">
                  <c:v>42127.0</c:v>
                </c:pt>
                <c:pt idx="122">
                  <c:v>42134.0</c:v>
                </c:pt>
                <c:pt idx="123">
                  <c:v>42141.0</c:v>
                </c:pt>
                <c:pt idx="124">
                  <c:v>42148.0</c:v>
                </c:pt>
                <c:pt idx="125">
                  <c:v>42155.0</c:v>
                </c:pt>
                <c:pt idx="126">
                  <c:v>42162.0</c:v>
                </c:pt>
                <c:pt idx="127">
                  <c:v>42169.0</c:v>
                </c:pt>
                <c:pt idx="128">
                  <c:v>42176.0</c:v>
                </c:pt>
                <c:pt idx="129">
                  <c:v>42183.0</c:v>
                </c:pt>
                <c:pt idx="130">
                  <c:v>42190.0</c:v>
                </c:pt>
                <c:pt idx="131">
                  <c:v>42197.0</c:v>
                </c:pt>
                <c:pt idx="132">
                  <c:v>42204.0</c:v>
                </c:pt>
                <c:pt idx="133">
                  <c:v>42211.0</c:v>
                </c:pt>
                <c:pt idx="134">
                  <c:v>42218.0</c:v>
                </c:pt>
                <c:pt idx="135">
                  <c:v>42225.0</c:v>
                </c:pt>
                <c:pt idx="136">
                  <c:v>42232.0</c:v>
                </c:pt>
                <c:pt idx="137">
                  <c:v>42239.0</c:v>
                </c:pt>
                <c:pt idx="138">
                  <c:v>42246.0</c:v>
                </c:pt>
                <c:pt idx="139">
                  <c:v>42253.0</c:v>
                </c:pt>
                <c:pt idx="140">
                  <c:v>42260.0</c:v>
                </c:pt>
                <c:pt idx="141">
                  <c:v>42267.0</c:v>
                </c:pt>
                <c:pt idx="142">
                  <c:v>42274.0</c:v>
                </c:pt>
                <c:pt idx="143">
                  <c:v>42281.0</c:v>
                </c:pt>
                <c:pt idx="144">
                  <c:v>42288.0</c:v>
                </c:pt>
                <c:pt idx="145">
                  <c:v>42295.0</c:v>
                </c:pt>
                <c:pt idx="146">
                  <c:v>42302.0</c:v>
                </c:pt>
                <c:pt idx="147">
                  <c:v>42309.0</c:v>
                </c:pt>
                <c:pt idx="148">
                  <c:v>42316.0</c:v>
                </c:pt>
                <c:pt idx="149">
                  <c:v>42323.0</c:v>
                </c:pt>
                <c:pt idx="150">
                  <c:v>42330.0</c:v>
                </c:pt>
                <c:pt idx="151">
                  <c:v>42337.0</c:v>
                </c:pt>
                <c:pt idx="152">
                  <c:v>42344.0</c:v>
                </c:pt>
                <c:pt idx="153">
                  <c:v>42351.0</c:v>
                </c:pt>
                <c:pt idx="154">
                  <c:v>42358.0</c:v>
                </c:pt>
                <c:pt idx="155">
                  <c:v>42365.0</c:v>
                </c:pt>
                <c:pt idx="156">
                  <c:v>42372.0</c:v>
                </c:pt>
                <c:pt idx="157">
                  <c:v>42379.0</c:v>
                </c:pt>
                <c:pt idx="158">
                  <c:v>42386.0</c:v>
                </c:pt>
                <c:pt idx="159">
                  <c:v>42393.0</c:v>
                </c:pt>
                <c:pt idx="160">
                  <c:v>42400.0</c:v>
                </c:pt>
                <c:pt idx="161">
                  <c:v>42407.0</c:v>
                </c:pt>
                <c:pt idx="162">
                  <c:v>42414.0</c:v>
                </c:pt>
                <c:pt idx="163">
                  <c:v>42421.0</c:v>
                </c:pt>
                <c:pt idx="164">
                  <c:v>42428.0</c:v>
                </c:pt>
                <c:pt idx="165">
                  <c:v>42435.0</c:v>
                </c:pt>
                <c:pt idx="166">
                  <c:v>42442.0</c:v>
                </c:pt>
                <c:pt idx="167">
                  <c:v>42449.0</c:v>
                </c:pt>
                <c:pt idx="168">
                  <c:v>42456.0</c:v>
                </c:pt>
                <c:pt idx="169">
                  <c:v>42463.0</c:v>
                </c:pt>
                <c:pt idx="170">
                  <c:v>42470.0</c:v>
                </c:pt>
                <c:pt idx="171">
                  <c:v>42477.0</c:v>
                </c:pt>
                <c:pt idx="172">
                  <c:v>42484.0</c:v>
                </c:pt>
                <c:pt idx="173">
                  <c:v>42491.0</c:v>
                </c:pt>
                <c:pt idx="174">
                  <c:v>42498.0</c:v>
                </c:pt>
                <c:pt idx="175">
                  <c:v>42505.0</c:v>
                </c:pt>
                <c:pt idx="176">
                  <c:v>42512.0</c:v>
                </c:pt>
                <c:pt idx="177">
                  <c:v>42519.0</c:v>
                </c:pt>
                <c:pt idx="178">
                  <c:v>42526.0</c:v>
                </c:pt>
                <c:pt idx="179">
                  <c:v>42533.0</c:v>
                </c:pt>
                <c:pt idx="180">
                  <c:v>42540.0</c:v>
                </c:pt>
                <c:pt idx="181">
                  <c:v>42547.0</c:v>
                </c:pt>
                <c:pt idx="182">
                  <c:v>42554.0</c:v>
                </c:pt>
                <c:pt idx="183">
                  <c:v>42561.0</c:v>
                </c:pt>
                <c:pt idx="184">
                  <c:v>42568.0</c:v>
                </c:pt>
                <c:pt idx="185">
                  <c:v>42575.0</c:v>
                </c:pt>
                <c:pt idx="186">
                  <c:v>42582.0</c:v>
                </c:pt>
                <c:pt idx="187">
                  <c:v>42589.0</c:v>
                </c:pt>
                <c:pt idx="188">
                  <c:v>42596.0</c:v>
                </c:pt>
                <c:pt idx="189">
                  <c:v>42603.0</c:v>
                </c:pt>
                <c:pt idx="190">
                  <c:v>42610.0</c:v>
                </c:pt>
                <c:pt idx="191">
                  <c:v>42617.0</c:v>
                </c:pt>
                <c:pt idx="192">
                  <c:v>42624.0</c:v>
                </c:pt>
                <c:pt idx="193">
                  <c:v>42631.0</c:v>
                </c:pt>
                <c:pt idx="194">
                  <c:v>42638.0</c:v>
                </c:pt>
                <c:pt idx="195">
                  <c:v>42645.0</c:v>
                </c:pt>
                <c:pt idx="196">
                  <c:v>42652.0</c:v>
                </c:pt>
                <c:pt idx="197">
                  <c:v>42659.0</c:v>
                </c:pt>
                <c:pt idx="198">
                  <c:v>42666.0</c:v>
                </c:pt>
                <c:pt idx="199">
                  <c:v>42673.0</c:v>
                </c:pt>
                <c:pt idx="200">
                  <c:v>42680.0</c:v>
                </c:pt>
                <c:pt idx="201">
                  <c:v>42687.0</c:v>
                </c:pt>
                <c:pt idx="202">
                  <c:v>42694.0</c:v>
                </c:pt>
                <c:pt idx="203">
                  <c:v>42701.0</c:v>
                </c:pt>
                <c:pt idx="204">
                  <c:v>42708.0</c:v>
                </c:pt>
                <c:pt idx="205">
                  <c:v>42715.0</c:v>
                </c:pt>
                <c:pt idx="206">
                  <c:v>42722.0</c:v>
                </c:pt>
                <c:pt idx="207">
                  <c:v>42729.0</c:v>
                </c:pt>
                <c:pt idx="208">
                  <c:v>42736.0</c:v>
                </c:pt>
                <c:pt idx="209">
                  <c:v>42743.0</c:v>
                </c:pt>
                <c:pt idx="210">
                  <c:v>42750.0</c:v>
                </c:pt>
                <c:pt idx="211">
                  <c:v>42757.0</c:v>
                </c:pt>
                <c:pt idx="212">
                  <c:v>42764.0</c:v>
                </c:pt>
                <c:pt idx="213">
                  <c:v>42771.0</c:v>
                </c:pt>
                <c:pt idx="214">
                  <c:v>42778.0</c:v>
                </c:pt>
                <c:pt idx="215">
                  <c:v>42785.0</c:v>
                </c:pt>
                <c:pt idx="216">
                  <c:v>42792.0</c:v>
                </c:pt>
                <c:pt idx="217">
                  <c:v>42799.0</c:v>
                </c:pt>
                <c:pt idx="218">
                  <c:v>42806.0</c:v>
                </c:pt>
              </c:numCache>
            </c:numRef>
          </c:cat>
          <c:val>
            <c:numRef>
              <c:f>'Rolling 12 Months'!$N$3:$N$221</c:f>
              <c:numCache>
                <c:formatCode>0%</c:formatCode>
                <c:ptCount val="219"/>
                <c:pt idx="0">
                  <c:v>0.385185185185185</c:v>
                </c:pt>
                <c:pt idx="1">
                  <c:v>0.388888888888889</c:v>
                </c:pt>
                <c:pt idx="2">
                  <c:v>0.392592592592593</c:v>
                </c:pt>
                <c:pt idx="3">
                  <c:v>0.386617100371747</c:v>
                </c:pt>
                <c:pt idx="4">
                  <c:v>0.379182156133829</c:v>
                </c:pt>
                <c:pt idx="5">
                  <c:v>0.382899628252788</c:v>
                </c:pt>
                <c:pt idx="6">
                  <c:v>0.379182156133829</c:v>
                </c:pt>
                <c:pt idx="7">
                  <c:v>0.379182156133829</c:v>
                </c:pt>
                <c:pt idx="8">
                  <c:v>0.371747211895911</c:v>
                </c:pt>
                <c:pt idx="9">
                  <c:v>0.379182156133829</c:v>
                </c:pt>
                <c:pt idx="10">
                  <c:v>0.379182156133829</c:v>
                </c:pt>
                <c:pt idx="11">
                  <c:v>0.382899628252788</c:v>
                </c:pt>
                <c:pt idx="12">
                  <c:v>0.382352941176471</c:v>
                </c:pt>
                <c:pt idx="13">
                  <c:v>0.377289377289377</c:v>
                </c:pt>
                <c:pt idx="14">
                  <c:v>0.384615384615385</c:v>
                </c:pt>
                <c:pt idx="15">
                  <c:v>0.380952380952381</c:v>
                </c:pt>
                <c:pt idx="16">
                  <c:v>0.377289377289377</c:v>
                </c:pt>
                <c:pt idx="17">
                  <c:v>0.377289377289377</c:v>
                </c:pt>
                <c:pt idx="18">
                  <c:v>0.377289377289377</c:v>
                </c:pt>
                <c:pt idx="19">
                  <c:v>0.380952380952381</c:v>
                </c:pt>
                <c:pt idx="20">
                  <c:v>0.384615384615385</c:v>
                </c:pt>
                <c:pt idx="21">
                  <c:v>0.384615384615385</c:v>
                </c:pt>
                <c:pt idx="22">
                  <c:v>0.383211678832117</c:v>
                </c:pt>
                <c:pt idx="23">
                  <c:v>0.37956204379562</c:v>
                </c:pt>
                <c:pt idx="24">
                  <c:v>0.381818181818182</c:v>
                </c:pt>
                <c:pt idx="25">
                  <c:v>0.378181818181818</c:v>
                </c:pt>
                <c:pt idx="26">
                  <c:v>0.374545454545455</c:v>
                </c:pt>
                <c:pt idx="27">
                  <c:v>0.374545454545455</c:v>
                </c:pt>
                <c:pt idx="28">
                  <c:v>0.378571428571429</c:v>
                </c:pt>
                <c:pt idx="29">
                  <c:v>0.377224199288256</c:v>
                </c:pt>
                <c:pt idx="30">
                  <c:v>0.379432624113475</c:v>
                </c:pt>
                <c:pt idx="31">
                  <c:v>0.378091872791519</c:v>
                </c:pt>
                <c:pt idx="32">
                  <c:v>0.380281690140845</c:v>
                </c:pt>
                <c:pt idx="33">
                  <c:v>0.380281690140845</c:v>
                </c:pt>
                <c:pt idx="34">
                  <c:v>0.382456140350877</c:v>
                </c:pt>
                <c:pt idx="35">
                  <c:v>0.381118881118881</c:v>
                </c:pt>
                <c:pt idx="36">
                  <c:v>0.37979094076655</c:v>
                </c:pt>
                <c:pt idx="37">
                  <c:v>0.375</c:v>
                </c:pt>
                <c:pt idx="38">
                  <c:v>0.368055555555556</c:v>
                </c:pt>
                <c:pt idx="39">
                  <c:v>0.370242214532872</c:v>
                </c:pt>
                <c:pt idx="40">
                  <c:v>0.372413793103448</c:v>
                </c:pt>
                <c:pt idx="41">
                  <c:v>0.374570446735395</c:v>
                </c:pt>
                <c:pt idx="42">
                  <c:v>0.371134020618557</c:v>
                </c:pt>
                <c:pt idx="43">
                  <c:v>0.371134020618557</c:v>
                </c:pt>
                <c:pt idx="44">
                  <c:v>0.373287671232877</c:v>
                </c:pt>
                <c:pt idx="45">
                  <c:v>0.372013651877133</c:v>
                </c:pt>
                <c:pt idx="46">
                  <c:v>0.370748299319728</c:v>
                </c:pt>
                <c:pt idx="47">
                  <c:v>0.371621621621622</c:v>
                </c:pt>
                <c:pt idx="48">
                  <c:v>0.373737373737374</c:v>
                </c:pt>
                <c:pt idx="49">
                  <c:v>0.37248322147651</c:v>
                </c:pt>
                <c:pt idx="50">
                  <c:v>0.37123745819398</c:v>
                </c:pt>
                <c:pt idx="51">
                  <c:v>0.38255033557047</c:v>
                </c:pt>
                <c:pt idx="52">
                  <c:v>0.381270903010033</c:v>
                </c:pt>
                <c:pt idx="53">
                  <c:v>0.38</c:v>
                </c:pt>
                <c:pt idx="54">
                  <c:v>0.375415282392027</c:v>
                </c:pt>
                <c:pt idx="55">
                  <c:v>0.370860927152318</c:v>
                </c:pt>
                <c:pt idx="56">
                  <c:v>0.372937293729373</c:v>
                </c:pt>
                <c:pt idx="57">
                  <c:v>0.375</c:v>
                </c:pt>
                <c:pt idx="58">
                  <c:v>0.373770491803279</c:v>
                </c:pt>
                <c:pt idx="59">
                  <c:v>0.372549019607843</c:v>
                </c:pt>
                <c:pt idx="60">
                  <c:v>0.374592833876221</c:v>
                </c:pt>
                <c:pt idx="61">
                  <c:v>0.376623376623377</c:v>
                </c:pt>
                <c:pt idx="62">
                  <c:v>0.372168284789644</c:v>
                </c:pt>
                <c:pt idx="63">
                  <c:v>0.370967741935484</c:v>
                </c:pt>
                <c:pt idx="64">
                  <c:v>0.372990353697749</c:v>
                </c:pt>
                <c:pt idx="65">
                  <c:v>0.371794871794872</c:v>
                </c:pt>
                <c:pt idx="66">
                  <c:v>0.371794871794872</c:v>
                </c:pt>
                <c:pt idx="67">
                  <c:v>0.370607028753994</c:v>
                </c:pt>
                <c:pt idx="68">
                  <c:v>0.369426751592357</c:v>
                </c:pt>
                <c:pt idx="69">
                  <c:v>0.368253968253968</c:v>
                </c:pt>
                <c:pt idx="70">
                  <c:v>0.367088607594937</c:v>
                </c:pt>
                <c:pt idx="71">
                  <c:v>0.365930599369085</c:v>
                </c:pt>
                <c:pt idx="72">
                  <c:v>0.367924528301887</c:v>
                </c:pt>
                <c:pt idx="73">
                  <c:v>0.369905956112853</c:v>
                </c:pt>
                <c:pt idx="74">
                  <c:v>0.36875</c:v>
                </c:pt>
                <c:pt idx="75">
                  <c:v>0.371875</c:v>
                </c:pt>
                <c:pt idx="76">
                  <c:v>0.375</c:v>
                </c:pt>
                <c:pt idx="77">
                  <c:v>0.376175548589342</c:v>
                </c:pt>
                <c:pt idx="78">
                  <c:v>0.378125</c:v>
                </c:pt>
                <c:pt idx="79">
                  <c:v>0.375</c:v>
                </c:pt>
                <c:pt idx="80">
                  <c:v>0.378125</c:v>
                </c:pt>
                <c:pt idx="81">
                  <c:v>0.371875</c:v>
                </c:pt>
                <c:pt idx="82">
                  <c:v>0.36875</c:v>
                </c:pt>
                <c:pt idx="83">
                  <c:v>0.36875</c:v>
                </c:pt>
                <c:pt idx="84">
                  <c:v>0.365625</c:v>
                </c:pt>
                <c:pt idx="85">
                  <c:v>0.365625</c:v>
                </c:pt>
                <c:pt idx="86">
                  <c:v>0.364485981308411</c:v>
                </c:pt>
                <c:pt idx="87">
                  <c:v>0.361370716510903</c:v>
                </c:pt>
                <c:pt idx="88">
                  <c:v>0.361370716510903</c:v>
                </c:pt>
                <c:pt idx="89">
                  <c:v>0.361370716510903</c:v>
                </c:pt>
                <c:pt idx="90">
                  <c:v>0.361370716510903</c:v>
                </c:pt>
                <c:pt idx="91">
                  <c:v>0.363354037267081</c:v>
                </c:pt>
                <c:pt idx="92">
                  <c:v>0.363354037267081</c:v>
                </c:pt>
                <c:pt idx="93">
                  <c:v>0.363354037267081</c:v>
                </c:pt>
                <c:pt idx="94">
                  <c:v>0.363354037267081</c:v>
                </c:pt>
                <c:pt idx="95">
                  <c:v>0.363354037267081</c:v>
                </c:pt>
                <c:pt idx="96">
                  <c:v>0.365325077399381</c:v>
                </c:pt>
                <c:pt idx="97">
                  <c:v>0.362229102167183</c:v>
                </c:pt>
                <c:pt idx="98">
                  <c:v>0.359133126934984</c:v>
                </c:pt>
                <c:pt idx="99">
                  <c:v>0.356037151702786</c:v>
                </c:pt>
                <c:pt idx="100">
                  <c:v>0.360248447204969</c:v>
                </c:pt>
                <c:pt idx="101">
                  <c:v>0.357142857142857</c:v>
                </c:pt>
                <c:pt idx="102">
                  <c:v>0.354037267080745</c:v>
                </c:pt>
                <c:pt idx="103">
                  <c:v>0.353125</c:v>
                </c:pt>
                <c:pt idx="104">
                  <c:v>0.35625</c:v>
                </c:pt>
                <c:pt idx="105">
                  <c:v>0.353125</c:v>
                </c:pt>
                <c:pt idx="106">
                  <c:v>0.353125</c:v>
                </c:pt>
                <c:pt idx="107">
                  <c:v>0.35625</c:v>
                </c:pt>
                <c:pt idx="108">
                  <c:v>0.35625</c:v>
                </c:pt>
                <c:pt idx="109">
                  <c:v>0.353125</c:v>
                </c:pt>
                <c:pt idx="110">
                  <c:v>0.35625</c:v>
                </c:pt>
                <c:pt idx="111">
                  <c:v>0.35625</c:v>
                </c:pt>
                <c:pt idx="112">
                  <c:v>0.35625</c:v>
                </c:pt>
                <c:pt idx="113">
                  <c:v>0.353125</c:v>
                </c:pt>
                <c:pt idx="114">
                  <c:v>0.35625</c:v>
                </c:pt>
                <c:pt idx="115">
                  <c:v>0.35625</c:v>
                </c:pt>
                <c:pt idx="116">
                  <c:v>0.359375</c:v>
                </c:pt>
                <c:pt idx="117">
                  <c:v>0.36</c:v>
                </c:pt>
                <c:pt idx="118">
                  <c:v>0.36</c:v>
                </c:pt>
                <c:pt idx="119">
                  <c:v>0.36</c:v>
                </c:pt>
                <c:pt idx="120">
                  <c:v>0.36</c:v>
                </c:pt>
                <c:pt idx="121">
                  <c:v>0.363076923076923</c:v>
                </c:pt>
                <c:pt idx="122">
                  <c:v>0.363076923076923</c:v>
                </c:pt>
                <c:pt idx="123">
                  <c:v>0.366153846153846</c:v>
                </c:pt>
                <c:pt idx="124">
                  <c:v>0.366153846153846</c:v>
                </c:pt>
                <c:pt idx="125">
                  <c:v>0.363076923076923</c:v>
                </c:pt>
                <c:pt idx="126">
                  <c:v>0.356923076923077</c:v>
                </c:pt>
                <c:pt idx="127">
                  <c:v>0.36</c:v>
                </c:pt>
                <c:pt idx="128">
                  <c:v>0.356923076923077</c:v>
                </c:pt>
                <c:pt idx="129">
                  <c:v>0.358895705521472</c:v>
                </c:pt>
                <c:pt idx="130">
                  <c:v>0.357798165137615</c:v>
                </c:pt>
                <c:pt idx="131">
                  <c:v>0.36085626911315</c:v>
                </c:pt>
                <c:pt idx="132">
                  <c:v>0.36697247706422</c:v>
                </c:pt>
                <c:pt idx="133">
                  <c:v>0.363914373088685</c:v>
                </c:pt>
                <c:pt idx="134">
                  <c:v>0.370030581039755</c:v>
                </c:pt>
                <c:pt idx="135">
                  <c:v>0.376146788990826</c:v>
                </c:pt>
                <c:pt idx="136">
                  <c:v>0.379204892966361</c:v>
                </c:pt>
                <c:pt idx="137">
                  <c:v>0.379204892966361</c:v>
                </c:pt>
                <c:pt idx="138">
                  <c:v>0.379204892966361</c:v>
                </c:pt>
                <c:pt idx="139">
                  <c:v>0.379204892966361</c:v>
                </c:pt>
                <c:pt idx="140">
                  <c:v>0.382262996941896</c:v>
                </c:pt>
                <c:pt idx="141">
                  <c:v>0.382262996941896</c:v>
                </c:pt>
                <c:pt idx="142">
                  <c:v>0.382262996941896</c:v>
                </c:pt>
                <c:pt idx="143">
                  <c:v>0.385321100917431</c:v>
                </c:pt>
                <c:pt idx="144">
                  <c:v>0.388379204892966</c:v>
                </c:pt>
                <c:pt idx="145">
                  <c:v>0.387692307692308</c:v>
                </c:pt>
                <c:pt idx="146">
                  <c:v>0.384615384615385</c:v>
                </c:pt>
                <c:pt idx="147">
                  <c:v>0.387692307692308</c:v>
                </c:pt>
                <c:pt idx="148">
                  <c:v>0.387692307692308</c:v>
                </c:pt>
                <c:pt idx="149">
                  <c:v>0.384615384615385</c:v>
                </c:pt>
                <c:pt idx="150">
                  <c:v>0.384615384615385</c:v>
                </c:pt>
                <c:pt idx="151">
                  <c:v>0.384615384615385</c:v>
                </c:pt>
                <c:pt idx="152">
                  <c:v>0.387692307692308</c:v>
                </c:pt>
                <c:pt idx="153">
                  <c:v>0.381538461538461</c:v>
                </c:pt>
                <c:pt idx="154">
                  <c:v>0.378461538461538</c:v>
                </c:pt>
                <c:pt idx="155">
                  <c:v>0.381538461538461</c:v>
                </c:pt>
                <c:pt idx="156">
                  <c:v>0.384615384615385</c:v>
                </c:pt>
                <c:pt idx="157">
                  <c:v>0.384615384615385</c:v>
                </c:pt>
                <c:pt idx="158">
                  <c:v>0.384615384615385</c:v>
                </c:pt>
                <c:pt idx="159">
                  <c:v>0.384615384615385</c:v>
                </c:pt>
                <c:pt idx="160">
                  <c:v>0.384615384615385</c:v>
                </c:pt>
                <c:pt idx="161">
                  <c:v>0.384615384615385</c:v>
                </c:pt>
                <c:pt idx="162">
                  <c:v>0.387692307692308</c:v>
                </c:pt>
                <c:pt idx="163">
                  <c:v>0.384615384615385</c:v>
                </c:pt>
                <c:pt idx="164">
                  <c:v>0.381538461538461</c:v>
                </c:pt>
                <c:pt idx="165">
                  <c:v>0.381538461538461</c:v>
                </c:pt>
                <c:pt idx="166">
                  <c:v>0.384615384615385</c:v>
                </c:pt>
                <c:pt idx="167">
                  <c:v>0.384615384615385</c:v>
                </c:pt>
                <c:pt idx="168">
                  <c:v>0.389221556886227</c:v>
                </c:pt>
                <c:pt idx="169">
                  <c:v>0.387692307692308</c:v>
                </c:pt>
                <c:pt idx="170">
                  <c:v>0.386018237082067</c:v>
                </c:pt>
                <c:pt idx="171">
                  <c:v>0.389057750759878</c:v>
                </c:pt>
                <c:pt idx="172">
                  <c:v>0.39209726443769</c:v>
                </c:pt>
                <c:pt idx="173">
                  <c:v>0.39209726443769</c:v>
                </c:pt>
                <c:pt idx="174">
                  <c:v>0.389057750759878</c:v>
                </c:pt>
                <c:pt idx="175">
                  <c:v>0.39209726443769</c:v>
                </c:pt>
                <c:pt idx="176">
                  <c:v>0.39209726443769</c:v>
                </c:pt>
                <c:pt idx="177">
                  <c:v>0.39209726443769</c:v>
                </c:pt>
                <c:pt idx="178">
                  <c:v>0.395136778115501</c:v>
                </c:pt>
                <c:pt idx="179">
                  <c:v>0.401215805471125</c:v>
                </c:pt>
                <c:pt idx="180">
                  <c:v>0.395136778115501</c:v>
                </c:pt>
                <c:pt idx="181">
                  <c:v>0.401215805471125</c:v>
                </c:pt>
                <c:pt idx="182">
                  <c:v>0.401215805471125</c:v>
                </c:pt>
                <c:pt idx="183">
                  <c:v>0.401215805471125</c:v>
                </c:pt>
                <c:pt idx="184">
                  <c:v>0.398176291793313</c:v>
                </c:pt>
                <c:pt idx="185">
                  <c:v>0.395136778115501</c:v>
                </c:pt>
                <c:pt idx="186">
                  <c:v>0.401215805471125</c:v>
                </c:pt>
                <c:pt idx="187">
                  <c:v>0.401215805471125</c:v>
                </c:pt>
                <c:pt idx="188">
                  <c:v>0.401215805471125</c:v>
                </c:pt>
                <c:pt idx="189">
                  <c:v>0.398176291793313</c:v>
                </c:pt>
                <c:pt idx="190">
                  <c:v>0.398176291793313</c:v>
                </c:pt>
                <c:pt idx="191">
                  <c:v>0.404255319148936</c:v>
                </c:pt>
                <c:pt idx="192">
                  <c:v>0.404255319148936</c:v>
                </c:pt>
                <c:pt idx="193">
                  <c:v>0.404255319148936</c:v>
                </c:pt>
                <c:pt idx="194">
                  <c:v>0.407294832826748</c:v>
                </c:pt>
                <c:pt idx="195">
                  <c:v>0.404255319148936</c:v>
                </c:pt>
                <c:pt idx="196">
                  <c:v>0.401215805471125</c:v>
                </c:pt>
                <c:pt idx="197">
                  <c:v>0.398176291793313</c:v>
                </c:pt>
                <c:pt idx="198">
                  <c:v>0.395770392749245</c:v>
                </c:pt>
                <c:pt idx="199">
                  <c:v>0.398791540785498</c:v>
                </c:pt>
                <c:pt idx="200">
                  <c:v>0.401812688821752</c:v>
                </c:pt>
                <c:pt idx="201">
                  <c:v>0.401812688821752</c:v>
                </c:pt>
                <c:pt idx="202">
                  <c:v>0.398791540785498</c:v>
                </c:pt>
                <c:pt idx="203">
                  <c:v>0.401812688821752</c:v>
                </c:pt>
                <c:pt idx="204">
                  <c:v>0.398791540785498</c:v>
                </c:pt>
                <c:pt idx="205">
                  <c:v>0.392749244712991</c:v>
                </c:pt>
                <c:pt idx="206">
                  <c:v>0.392749244712991</c:v>
                </c:pt>
                <c:pt idx="207">
                  <c:v>0.395136778115501</c:v>
                </c:pt>
                <c:pt idx="208">
                  <c:v>0.402439024390244</c:v>
                </c:pt>
                <c:pt idx="209">
                  <c:v>0.402439024390244</c:v>
                </c:pt>
                <c:pt idx="210">
                  <c:v>0.405487804878049</c:v>
                </c:pt>
                <c:pt idx="211">
                  <c:v>0.408536585365854</c:v>
                </c:pt>
                <c:pt idx="212">
                  <c:v>0.408536585365854</c:v>
                </c:pt>
                <c:pt idx="213">
                  <c:v>0.408536585365854</c:v>
                </c:pt>
                <c:pt idx="214">
                  <c:v>0.408536585365854</c:v>
                </c:pt>
                <c:pt idx="215">
                  <c:v>0.402439024390244</c:v>
                </c:pt>
                <c:pt idx="216">
                  <c:v>0.405487804878049</c:v>
                </c:pt>
                <c:pt idx="217">
                  <c:v>0.408536585365854</c:v>
                </c:pt>
                <c:pt idx="218">
                  <c:v>0.411585365853658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'Rolling 12 Months'!$P$1</c:f>
              <c:strCache>
                <c:ptCount val="1"/>
                <c:pt idx="0">
                  <c:v>Bilingual %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'Rolling 12 Months'!$A$3:$A$221</c:f>
              <c:numCache>
                <c:formatCode>m/d/yy</c:formatCode>
                <c:ptCount val="219"/>
                <c:pt idx="0">
                  <c:v>41280.0</c:v>
                </c:pt>
                <c:pt idx="1">
                  <c:v>41287.0</c:v>
                </c:pt>
                <c:pt idx="2">
                  <c:v>41294.0</c:v>
                </c:pt>
                <c:pt idx="3">
                  <c:v>41301.0</c:v>
                </c:pt>
                <c:pt idx="4">
                  <c:v>41308.0</c:v>
                </c:pt>
                <c:pt idx="5">
                  <c:v>41315.0</c:v>
                </c:pt>
                <c:pt idx="6">
                  <c:v>41322.0</c:v>
                </c:pt>
                <c:pt idx="7">
                  <c:v>41329.0</c:v>
                </c:pt>
                <c:pt idx="8">
                  <c:v>41336.0</c:v>
                </c:pt>
                <c:pt idx="9">
                  <c:v>41343.0</c:v>
                </c:pt>
                <c:pt idx="10">
                  <c:v>41350.0</c:v>
                </c:pt>
                <c:pt idx="11">
                  <c:v>41357.0</c:v>
                </c:pt>
                <c:pt idx="12">
                  <c:v>41364.0</c:v>
                </c:pt>
                <c:pt idx="13">
                  <c:v>41371.0</c:v>
                </c:pt>
                <c:pt idx="14">
                  <c:v>41378.0</c:v>
                </c:pt>
                <c:pt idx="15">
                  <c:v>41385.0</c:v>
                </c:pt>
                <c:pt idx="16">
                  <c:v>41392.0</c:v>
                </c:pt>
                <c:pt idx="17">
                  <c:v>41399.0</c:v>
                </c:pt>
                <c:pt idx="18">
                  <c:v>41406.0</c:v>
                </c:pt>
                <c:pt idx="19">
                  <c:v>41413.0</c:v>
                </c:pt>
                <c:pt idx="20">
                  <c:v>41420.0</c:v>
                </c:pt>
                <c:pt idx="21">
                  <c:v>41427.0</c:v>
                </c:pt>
                <c:pt idx="22">
                  <c:v>41434.0</c:v>
                </c:pt>
                <c:pt idx="23">
                  <c:v>41441.0</c:v>
                </c:pt>
                <c:pt idx="24">
                  <c:v>41448.0</c:v>
                </c:pt>
                <c:pt idx="25">
                  <c:v>41455.0</c:v>
                </c:pt>
                <c:pt idx="26">
                  <c:v>41462.0</c:v>
                </c:pt>
                <c:pt idx="27">
                  <c:v>41469.0</c:v>
                </c:pt>
                <c:pt idx="28">
                  <c:v>41476.0</c:v>
                </c:pt>
                <c:pt idx="29">
                  <c:v>41483.0</c:v>
                </c:pt>
                <c:pt idx="30">
                  <c:v>41490.0</c:v>
                </c:pt>
                <c:pt idx="31">
                  <c:v>41497.0</c:v>
                </c:pt>
                <c:pt idx="32">
                  <c:v>41504.0</c:v>
                </c:pt>
                <c:pt idx="33">
                  <c:v>41511.0</c:v>
                </c:pt>
                <c:pt idx="34">
                  <c:v>41518.0</c:v>
                </c:pt>
                <c:pt idx="35">
                  <c:v>41525.0</c:v>
                </c:pt>
                <c:pt idx="36">
                  <c:v>41532.0</c:v>
                </c:pt>
                <c:pt idx="37">
                  <c:v>41539.0</c:v>
                </c:pt>
                <c:pt idx="38">
                  <c:v>41546.0</c:v>
                </c:pt>
                <c:pt idx="39">
                  <c:v>41553.0</c:v>
                </c:pt>
                <c:pt idx="40">
                  <c:v>41560.0</c:v>
                </c:pt>
                <c:pt idx="41">
                  <c:v>41567.0</c:v>
                </c:pt>
                <c:pt idx="42">
                  <c:v>41574.0</c:v>
                </c:pt>
                <c:pt idx="43">
                  <c:v>41581.0</c:v>
                </c:pt>
                <c:pt idx="44">
                  <c:v>41588.0</c:v>
                </c:pt>
                <c:pt idx="45">
                  <c:v>41595.0</c:v>
                </c:pt>
                <c:pt idx="46">
                  <c:v>41602.0</c:v>
                </c:pt>
                <c:pt idx="47">
                  <c:v>41609.0</c:v>
                </c:pt>
                <c:pt idx="48">
                  <c:v>41616.0</c:v>
                </c:pt>
                <c:pt idx="49">
                  <c:v>41623.0</c:v>
                </c:pt>
                <c:pt idx="50">
                  <c:v>41630.0</c:v>
                </c:pt>
                <c:pt idx="51">
                  <c:v>41637.0</c:v>
                </c:pt>
                <c:pt idx="52">
                  <c:v>41644.0</c:v>
                </c:pt>
                <c:pt idx="53">
                  <c:v>41651.0</c:v>
                </c:pt>
                <c:pt idx="54">
                  <c:v>41658.0</c:v>
                </c:pt>
                <c:pt idx="55">
                  <c:v>41665.0</c:v>
                </c:pt>
                <c:pt idx="56">
                  <c:v>41672.0</c:v>
                </c:pt>
                <c:pt idx="57">
                  <c:v>41679.0</c:v>
                </c:pt>
                <c:pt idx="58">
                  <c:v>41686.0</c:v>
                </c:pt>
                <c:pt idx="59">
                  <c:v>41693.0</c:v>
                </c:pt>
                <c:pt idx="60">
                  <c:v>41700.0</c:v>
                </c:pt>
                <c:pt idx="61">
                  <c:v>41707.0</c:v>
                </c:pt>
                <c:pt idx="62">
                  <c:v>41714.0</c:v>
                </c:pt>
                <c:pt idx="63">
                  <c:v>41721.0</c:v>
                </c:pt>
                <c:pt idx="64">
                  <c:v>41728.0</c:v>
                </c:pt>
                <c:pt idx="65">
                  <c:v>41735.0</c:v>
                </c:pt>
                <c:pt idx="66">
                  <c:v>41742.0</c:v>
                </c:pt>
                <c:pt idx="67">
                  <c:v>41749.0</c:v>
                </c:pt>
                <c:pt idx="68">
                  <c:v>41756.0</c:v>
                </c:pt>
                <c:pt idx="69">
                  <c:v>41763.0</c:v>
                </c:pt>
                <c:pt idx="70">
                  <c:v>41770.0</c:v>
                </c:pt>
                <c:pt idx="71">
                  <c:v>41777.0</c:v>
                </c:pt>
                <c:pt idx="72">
                  <c:v>41784.0</c:v>
                </c:pt>
                <c:pt idx="73">
                  <c:v>41791.0</c:v>
                </c:pt>
                <c:pt idx="74">
                  <c:v>41798.0</c:v>
                </c:pt>
                <c:pt idx="75">
                  <c:v>41805.0</c:v>
                </c:pt>
                <c:pt idx="76">
                  <c:v>41812.0</c:v>
                </c:pt>
                <c:pt idx="77">
                  <c:v>41819.0</c:v>
                </c:pt>
                <c:pt idx="78">
                  <c:v>41826.0</c:v>
                </c:pt>
                <c:pt idx="79">
                  <c:v>41833.0</c:v>
                </c:pt>
                <c:pt idx="80">
                  <c:v>41840.0</c:v>
                </c:pt>
                <c:pt idx="81">
                  <c:v>41847.0</c:v>
                </c:pt>
                <c:pt idx="82">
                  <c:v>41854.0</c:v>
                </c:pt>
                <c:pt idx="83">
                  <c:v>41861.0</c:v>
                </c:pt>
                <c:pt idx="84">
                  <c:v>41868.0</c:v>
                </c:pt>
                <c:pt idx="85">
                  <c:v>41875.0</c:v>
                </c:pt>
                <c:pt idx="86">
                  <c:v>41882.0</c:v>
                </c:pt>
                <c:pt idx="87">
                  <c:v>41889.0</c:v>
                </c:pt>
                <c:pt idx="88">
                  <c:v>41896.0</c:v>
                </c:pt>
                <c:pt idx="89">
                  <c:v>41903.0</c:v>
                </c:pt>
                <c:pt idx="90">
                  <c:v>41910.0</c:v>
                </c:pt>
                <c:pt idx="91">
                  <c:v>41917.0</c:v>
                </c:pt>
                <c:pt idx="92">
                  <c:v>41924.0</c:v>
                </c:pt>
                <c:pt idx="93">
                  <c:v>41931.0</c:v>
                </c:pt>
                <c:pt idx="94">
                  <c:v>41938.0</c:v>
                </c:pt>
                <c:pt idx="95">
                  <c:v>41945.0</c:v>
                </c:pt>
                <c:pt idx="96">
                  <c:v>41952.0</c:v>
                </c:pt>
                <c:pt idx="97">
                  <c:v>41959.0</c:v>
                </c:pt>
                <c:pt idx="98">
                  <c:v>41966.0</c:v>
                </c:pt>
                <c:pt idx="99">
                  <c:v>41973.0</c:v>
                </c:pt>
                <c:pt idx="100">
                  <c:v>41980.0</c:v>
                </c:pt>
                <c:pt idx="101">
                  <c:v>41987.0</c:v>
                </c:pt>
                <c:pt idx="102">
                  <c:v>41994.0</c:v>
                </c:pt>
                <c:pt idx="103">
                  <c:v>42001.0</c:v>
                </c:pt>
                <c:pt idx="104">
                  <c:v>42008.0</c:v>
                </c:pt>
                <c:pt idx="105">
                  <c:v>42015.0</c:v>
                </c:pt>
                <c:pt idx="106">
                  <c:v>42022.0</c:v>
                </c:pt>
                <c:pt idx="107">
                  <c:v>42029.0</c:v>
                </c:pt>
                <c:pt idx="108">
                  <c:v>42036.0</c:v>
                </c:pt>
                <c:pt idx="109">
                  <c:v>42043.0</c:v>
                </c:pt>
                <c:pt idx="110">
                  <c:v>42050.0</c:v>
                </c:pt>
                <c:pt idx="111">
                  <c:v>42057.0</c:v>
                </c:pt>
                <c:pt idx="112">
                  <c:v>42064.0</c:v>
                </c:pt>
                <c:pt idx="113">
                  <c:v>42071.0</c:v>
                </c:pt>
                <c:pt idx="114">
                  <c:v>42078.0</c:v>
                </c:pt>
                <c:pt idx="115">
                  <c:v>42085.0</c:v>
                </c:pt>
                <c:pt idx="116">
                  <c:v>42092.0</c:v>
                </c:pt>
                <c:pt idx="117">
                  <c:v>42099.0</c:v>
                </c:pt>
                <c:pt idx="118">
                  <c:v>42106.0</c:v>
                </c:pt>
                <c:pt idx="119">
                  <c:v>42113.0</c:v>
                </c:pt>
                <c:pt idx="120">
                  <c:v>42120.0</c:v>
                </c:pt>
                <c:pt idx="121">
                  <c:v>42127.0</c:v>
                </c:pt>
                <c:pt idx="122">
                  <c:v>42134.0</c:v>
                </c:pt>
                <c:pt idx="123">
                  <c:v>42141.0</c:v>
                </c:pt>
                <c:pt idx="124">
                  <c:v>42148.0</c:v>
                </c:pt>
                <c:pt idx="125">
                  <c:v>42155.0</c:v>
                </c:pt>
                <c:pt idx="126">
                  <c:v>42162.0</c:v>
                </c:pt>
                <c:pt idx="127">
                  <c:v>42169.0</c:v>
                </c:pt>
                <c:pt idx="128">
                  <c:v>42176.0</c:v>
                </c:pt>
                <c:pt idx="129">
                  <c:v>42183.0</c:v>
                </c:pt>
                <c:pt idx="130">
                  <c:v>42190.0</c:v>
                </c:pt>
                <c:pt idx="131">
                  <c:v>42197.0</c:v>
                </c:pt>
                <c:pt idx="132">
                  <c:v>42204.0</c:v>
                </c:pt>
                <c:pt idx="133">
                  <c:v>42211.0</c:v>
                </c:pt>
                <c:pt idx="134">
                  <c:v>42218.0</c:v>
                </c:pt>
                <c:pt idx="135">
                  <c:v>42225.0</c:v>
                </c:pt>
                <c:pt idx="136">
                  <c:v>42232.0</c:v>
                </c:pt>
                <c:pt idx="137">
                  <c:v>42239.0</c:v>
                </c:pt>
                <c:pt idx="138">
                  <c:v>42246.0</c:v>
                </c:pt>
                <c:pt idx="139">
                  <c:v>42253.0</c:v>
                </c:pt>
                <c:pt idx="140">
                  <c:v>42260.0</c:v>
                </c:pt>
                <c:pt idx="141">
                  <c:v>42267.0</c:v>
                </c:pt>
                <c:pt idx="142">
                  <c:v>42274.0</c:v>
                </c:pt>
                <c:pt idx="143">
                  <c:v>42281.0</c:v>
                </c:pt>
                <c:pt idx="144">
                  <c:v>42288.0</c:v>
                </c:pt>
                <c:pt idx="145">
                  <c:v>42295.0</c:v>
                </c:pt>
                <c:pt idx="146">
                  <c:v>42302.0</c:v>
                </c:pt>
                <c:pt idx="147">
                  <c:v>42309.0</c:v>
                </c:pt>
                <c:pt idx="148">
                  <c:v>42316.0</c:v>
                </c:pt>
                <c:pt idx="149">
                  <c:v>42323.0</c:v>
                </c:pt>
                <c:pt idx="150">
                  <c:v>42330.0</c:v>
                </c:pt>
                <c:pt idx="151">
                  <c:v>42337.0</c:v>
                </c:pt>
                <c:pt idx="152">
                  <c:v>42344.0</c:v>
                </c:pt>
                <c:pt idx="153">
                  <c:v>42351.0</c:v>
                </c:pt>
                <c:pt idx="154">
                  <c:v>42358.0</c:v>
                </c:pt>
                <c:pt idx="155">
                  <c:v>42365.0</c:v>
                </c:pt>
                <c:pt idx="156">
                  <c:v>42372.0</c:v>
                </c:pt>
                <c:pt idx="157">
                  <c:v>42379.0</c:v>
                </c:pt>
                <c:pt idx="158">
                  <c:v>42386.0</c:v>
                </c:pt>
                <c:pt idx="159">
                  <c:v>42393.0</c:v>
                </c:pt>
                <c:pt idx="160">
                  <c:v>42400.0</c:v>
                </c:pt>
                <c:pt idx="161">
                  <c:v>42407.0</c:v>
                </c:pt>
                <c:pt idx="162">
                  <c:v>42414.0</c:v>
                </c:pt>
                <c:pt idx="163">
                  <c:v>42421.0</c:v>
                </c:pt>
                <c:pt idx="164">
                  <c:v>42428.0</c:v>
                </c:pt>
                <c:pt idx="165">
                  <c:v>42435.0</c:v>
                </c:pt>
                <c:pt idx="166">
                  <c:v>42442.0</c:v>
                </c:pt>
                <c:pt idx="167">
                  <c:v>42449.0</c:v>
                </c:pt>
                <c:pt idx="168">
                  <c:v>42456.0</c:v>
                </c:pt>
                <c:pt idx="169">
                  <c:v>42463.0</c:v>
                </c:pt>
                <c:pt idx="170">
                  <c:v>42470.0</c:v>
                </c:pt>
                <c:pt idx="171">
                  <c:v>42477.0</c:v>
                </c:pt>
                <c:pt idx="172">
                  <c:v>42484.0</c:v>
                </c:pt>
                <c:pt idx="173">
                  <c:v>42491.0</c:v>
                </c:pt>
                <c:pt idx="174">
                  <c:v>42498.0</c:v>
                </c:pt>
                <c:pt idx="175">
                  <c:v>42505.0</c:v>
                </c:pt>
                <c:pt idx="176">
                  <c:v>42512.0</c:v>
                </c:pt>
                <c:pt idx="177">
                  <c:v>42519.0</c:v>
                </c:pt>
                <c:pt idx="178">
                  <c:v>42526.0</c:v>
                </c:pt>
                <c:pt idx="179">
                  <c:v>42533.0</c:v>
                </c:pt>
                <c:pt idx="180">
                  <c:v>42540.0</c:v>
                </c:pt>
                <c:pt idx="181">
                  <c:v>42547.0</c:v>
                </c:pt>
                <c:pt idx="182">
                  <c:v>42554.0</c:v>
                </c:pt>
                <c:pt idx="183">
                  <c:v>42561.0</c:v>
                </c:pt>
                <c:pt idx="184">
                  <c:v>42568.0</c:v>
                </c:pt>
                <c:pt idx="185">
                  <c:v>42575.0</c:v>
                </c:pt>
                <c:pt idx="186">
                  <c:v>42582.0</c:v>
                </c:pt>
                <c:pt idx="187">
                  <c:v>42589.0</c:v>
                </c:pt>
                <c:pt idx="188">
                  <c:v>42596.0</c:v>
                </c:pt>
                <c:pt idx="189">
                  <c:v>42603.0</c:v>
                </c:pt>
                <c:pt idx="190">
                  <c:v>42610.0</c:v>
                </c:pt>
                <c:pt idx="191">
                  <c:v>42617.0</c:v>
                </c:pt>
                <c:pt idx="192">
                  <c:v>42624.0</c:v>
                </c:pt>
                <c:pt idx="193">
                  <c:v>42631.0</c:v>
                </c:pt>
                <c:pt idx="194">
                  <c:v>42638.0</c:v>
                </c:pt>
                <c:pt idx="195">
                  <c:v>42645.0</c:v>
                </c:pt>
                <c:pt idx="196">
                  <c:v>42652.0</c:v>
                </c:pt>
                <c:pt idx="197">
                  <c:v>42659.0</c:v>
                </c:pt>
                <c:pt idx="198">
                  <c:v>42666.0</c:v>
                </c:pt>
                <c:pt idx="199">
                  <c:v>42673.0</c:v>
                </c:pt>
                <c:pt idx="200">
                  <c:v>42680.0</c:v>
                </c:pt>
                <c:pt idx="201">
                  <c:v>42687.0</c:v>
                </c:pt>
                <c:pt idx="202">
                  <c:v>42694.0</c:v>
                </c:pt>
                <c:pt idx="203">
                  <c:v>42701.0</c:v>
                </c:pt>
                <c:pt idx="204">
                  <c:v>42708.0</c:v>
                </c:pt>
                <c:pt idx="205">
                  <c:v>42715.0</c:v>
                </c:pt>
                <c:pt idx="206">
                  <c:v>42722.0</c:v>
                </c:pt>
                <c:pt idx="207">
                  <c:v>42729.0</c:v>
                </c:pt>
                <c:pt idx="208">
                  <c:v>42736.0</c:v>
                </c:pt>
                <c:pt idx="209">
                  <c:v>42743.0</c:v>
                </c:pt>
                <c:pt idx="210">
                  <c:v>42750.0</c:v>
                </c:pt>
                <c:pt idx="211">
                  <c:v>42757.0</c:v>
                </c:pt>
                <c:pt idx="212">
                  <c:v>42764.0</c:v>
                </c:pt>
                <c:pt idx="213">
                  <c:v>42771.0</c:v>
                </c:pt>
                <c:pt idx="214">
                  <c:v>42778.0</c:v>
                </c:pt>
                <c:pt idx="215">
                  <c:v>42785.0</c:v>
                </c:pt>
                <c:pt idx="216">
                  <c:v>42792.0</c:v>
                </c:pt>
                <c:pt idx="217">
                  <c:v>42799.0</c:v>
                </c:pt>
                <c:pt idx="218">
                  <c:v>42806.0</c:v>
                </c:pt>
              </c:numCache>
            </c:numRef>
          </c:cat>
          <c:val>
            <c:numRef>
              <c:f>'Rolling 12 Months'!$P$3:$P$221</c:f>
              <c:numCache>
                <c:formatCode>0%</c:formatCode>
                <c:ptCount val="219"/>
                <c:pt idx="0">
                  <c:v>0.174074074074074</c:v>
                </c:pt>
                <c:pt idx="1">
                  <c:v>0.17037037037037</c:v>
                </c:pt>
                <c:pt idx="2">
                  <c:v>0.166666666666667</c:v>
                </c:pt>
                <c:pt idx="3">
                  <c:v>0.171003717472119</c:v>
                </c:pt>
                <c:pt idx="4">
                  <c:v>0.185873605947955</c:v>
                </c:pt>
                <c:pt idx="5">
                  <c:v>0.185873605947955</c:v>
                </c:pt>
                <c:pt idx="6">
                  <c:v>0.185873605947955</c:v>
                </c:pt>
                <c:pt idx="7">
                  <c:v>0.189591078066914</c:v>
                </c:pt>
                <c:pt idx="8">
                  <c:v>0.200743494423792</c:v>
                </c:pt>
                <c:pt idx="9">
                  <c:v>0.197026022304833</c:v>
                </c:pt>
                <c:pt idx="10">
                  <c:v>0.197026022304833</c:v>
                </c:pt>
                <c:pt idx="11">
                  <c:v>0.200743494423792</c:v>
                </c:pt>
                <c:pt idx="12">
                  <c:v>0.198529411764706</c:v>
                </c:pt>
                <c:pt idx="13">
                  <c:v>0.201465201465201</c:v>
                </c:pt>
                <c:pt idx="14">
                  <c:v>0.201465201465201</c:v>
                </c:pt>
                <c:pt idx="15">
                  <c:v>0.208791208791209</c:v>
                </c:pt>
                <c:pt idx="16">
                  <c:v>0.212454212454212</c:v>
                </c:pt>
                <c:pt idx="17">
                  <c:v>0.216117216117216</c:v>
                </c:pt>
                <c:pt idx="18">
                  <c:v>0.216117216117216</c:v>
                </c:pt>
                <c:pt idx="19">
                  <c:v>0.212454212454212</c:v>
                </c:pt>
                <c:pt idx="20">
                  <c:v>0.208791208791209</c:v>
                </c:pt>
                <c:pt idx="21">
                  <c:v>0.205128205128205</c:v>
                </c:pt>
                <c:pt idx="22">
                  <c:v>0.208029197080292</c:v>
                </c:pt>
                <c:pt idx="23">
                  <c:v>0.215328467153285</c:v>
                </c:pt>
                <c:pt idx="24">
                  <c:v>0.218181818181818</c:v>
                </c:pt>
                <c:pt idx="25">
                  <c:v>0.225454545454545</c:v>
                </c:pt>
                <c:pt idx="26">
                  <c:v>0.229090909090909</c:v>
                </c:pt>
                <c:pt idx="27">
                  <c:v>0.236363636363636</c:v>
                </c:pt>
                <c:pt idx="28">
                  <c:v>0.235714285714286</c:v>
                </c:pt>
                <c:pt idx="29">
                  <c:v>0.238434163701068</c:v>
                </c:pt>
                <c:pt idx="30">
                  <c:v>0.237588652482269</c:v>
                </c:pt>
                <c:pt idx="31">
                  <c:v>0.240282685512367</c:v>
                </c:pt>
                <c:pt idx="32">
                  <c:v>0.23943661971831</c:v>
                </c:pt>
                <c:pt idx="33">
                  <c:v>0.242957746478873</c:v>
                </c:pt>
                <c:pt idx="34">
                  <c:v>0.242105263157895</c:v>
                </c:pt>
                <c:pt idx="35">
                  <c:v>0.248251748251748</c:v>
                </c:pt>
                <c:pt idx="36">
                  <c:v>0.247386759581882</c:v>
                </c:pt>
                <c:pt idx="37">
                  <c:v>0.253472222222222</c:v>
                </c:pt>
                <c:pt idx="38">
                  <c:v>0.260416666666667</c:v>
                </c:pt>
                <c:pt idx="39">
                  <c:v>0.259515570934256</c:v>
                </c:pt>
                <c:pt idx="40">
                  <c:v>0.262068965517241</c:v>
                </c:pt>
                <c:pt idx="41">
                  <c:v>0.264604810996564</c:v>
                </c:pt>
                <c:pt idx="42">
                  <c:v>0.264604810996564</c:v>
                </c:pt>
                <c:pt idx="43">
                  <c:v>0.264604810996564</c:v>
                </c:pt>
                <c:pt idx="44">
                  <c:v>0.26027397260274</c:v>
                </c:pt>
                <c:pt idx="45">
                  <c:v>0.25938566552901</c:v>
                </c:pt>
                <c:pt idx="46">
                  <c:v>0.261904761904762</c:v>
                </c:pt>
                <c:pt idx="47">
                  <c:v>0.260135135135135</c:v>
                </c:pt>
                <c:pt idx="48">
                  <c:v>0.252525252525253</c:v>
                </c:pt>
                <c:pt idx="49">
                  <c:v>0.25503355704698</c:v>
                </c:pt>
                <c:pt idx="50">
                  <c:v>0.25752508361204</c:v>
                </c:pt>
                <c:pt idx="51">
                  <c:v>0.248322147651007</c:v>
                </c:pt>
                <c:pt idx="52">
                  <c:v>0.247491638795987</c:v>
                </c:pt>
                <c:pt idx="53">
                  <c:v>0.25</c:v>
                </c:pt>
                <c:pt idx="54">
                  <c:v>0.259136212624585</c:v>
                </c:pt>
                <c:pt idx="55">
                  <c:v>0.26158940397351</c:v>
                </c:pt>
                <c:pt idx="56">
                  <c:v>0.264026402640264</c:v>
                </c:pt>
                <c:pt idx="57">
                  <c:v>0.256578947368421</c:v>
                </c:pt>
                <c:pt idx="58">
                  <c:v>0.255737704918033</c:v>
                </c:pt>
                <c:pt idx="59">
                  <c:v>0.261437908496732</c:v>
                </c:pt>
                <c:pt idx="60">
                  <c:v>0.254071661237785</c:v>
                </c:pt>
                <c:pt idx="61">
                  <c:v>0.253246753246753</c:v>
                </c:pt>
                <c:pt idx="62">
                  <c:v>0.255663430420712</c:v>
                </c:pt>
                <c:pt idx="63">
                  <c:v>0.258064516129032</c:v>
                </c:pt>
                <c:pt idx="64">
                  <c:v>0.254019292604502</c:v>
                </c:pt>
                <c:pt idx="65">
                  <c:v>0.256410256410256</c:v>
                </c:pt>
                <c:pt idx="66">
                  <c:v>0.259615384615385</c:v>
                </c:pt>
                <c:pt idx="67">
                  <c:v>0.261980830670927</c:v>
                </c:pt>
                <c:pt idx="68">
                  <c:v>0.261146496815287</c:v>
                </c:pt>
                <c:pt idx="69">
                  <c:v>0.26031746031746</c:v>
                </c:pt>
                <c:pt idx="70">
                  <c:v>0.262658227848101</c:v>
                </c:pt>
                <c:pt idx="71">
                  <c:v>0.261829652996845</c:v>
                </c:pt>
                <c:pt idx="72">
                  <c:v>0.264150943396226</c:v>
                </c:pt>
                <c:pt idx="73">
                  <c:v>0.260188087774295</c:v>
                </c:pt>
                <c:pt idx="74">
                  <c:v>0.265625</c:v>
                </c:pt>
                <c:pt idx="75">
                  <c:v>0.265625</c:v>
                </c:pt>
                <c:pt idx="76">
                  <c:v>0.259375</c:v>
                </c:pt>
                <c:pt idx="77">
                  <c:v>0.25705329153605</c:v>
                </c:pt>
                <c:pt idx="78">
                  <c:v>0.253125</c:v>
                </c:pt>
                <c:pt idx="79">
                  <c:v>0.259375</c:v>
                </c:pt>
                <c:pt idx="80">
                  <c:v>0.25625</c:v>
                </c:pt>
                <c:pt idx="81">
                  <c:v>0.2625</c:v>
                </c:pt>
                <c:pt idx="82">
                  <c:v>0.26875</c:v>
                </c:pt>
                <c:pt idx="83">
                  <c:v>0.26875</c:v>
                </c:pt>
                <c:pt idx="84">
                  <c:v>0.26875</c:v>
                </c:pt>
                <c:pt idx="85">
                  <c:v>0.26875</c:v>
                </c:pt>
                <c:pt idx="86">
                  <c:v>0.26791277258567</c:v>
                </c:pt>
                <c:pt idx="87">
                  <c:v>0.271028037383178</c:v>
                </c:pt>
                <c:pt idx="88">
                  <c:v>0.26791277258567</c:v>
                </c:pt>
                <c:pt idx="89">
                  <c:v>0.26791277258567</c:v>
                </c:pt>
                <c:pt idx="90">
                  <c:v>0.26791277258567</c:v>
                </c:pt>
                <c:pt idx="91">
                  <c:v>0.263975155279503</c:v>
                </c:pt>
                <c:pt idx="92">
                  <c:v>0.267080745341615</c:v>
                </c:pt>
                <c:pt idx="93">
                  <c:v>0.263975155279503</c:v>
                </c:pt>
                <c:pt idx="94">
                  <c:v>0.263975155279503</c:v>
                </c:pt>
                <c:pt idx="95">
                  <c:v>0.270186335403727</c:v>
                </c:pt>
                <c:pt idx="96">
                  <c:v>0.269349845201238</c:v>
                </c:pt>
                <c:pt idx="97">
                  <c:v>0.272445820433436</c:v>
                </c:pt>
                <c:pt idx="98">
                  <c:v>0.278637770897833</c:v>
                </c:pt>
                <c:pt idx="99">
                  <c:v>0.281733746130031</c:v>
                </c:pt>
                <c:pt idx="100">
                  <c:v>0.27639751552795</c:v>
                </c:pt>
                <c:pt idx="101">
                  <c:v>0.285714285714286</c:v>
                </c:pt>
                <c:pt idx="102">
                  <c:v>0.288819875776397</c:v>
                </c:pt>
                <c:pt idx="103">
                  <c:v>0.284375</c:v>
                </c:pt>
                <c:pt idx="104">
                  <c:v>0.271875</c:v>
                </c:pt>
                <c:pt idx="105">
                  <c:v>0.275</c:v>
                </c:pt>
                <c:pt idx="106">
                  <c:v>0.275</c:v>
                </c:pt>
                <c:pt idx="107">
                  <c:v>0.26875</c:v>
                </c:pt>
                <c:pt idx="108">
                  <c:v>0.26875</c:v>
                </c:pt>
                <c:pt idx="109">
                  <c:v>0.265625</c:v>
                </c:pt>
                <c:pt idx="110">
                  <c:v>0.259375</c:v>
                </c:pt>
                <c:pt idx="111">
                  <c:v>0.259375</c:v>
                </c:pt>
                <c:pt idx="112">
                  <c:v>0.25625</c:v>
                </c:pt>
                <c:pt idx="113">
                  <c:v>0.259375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0.246153846153846</c:v>
                </c:pt>
                <c:pt idx="118">
                  <c:v>0.249230769230769</c:v>
                </c:pt>
                <c:pt idx="119">
                  <c:v>0.246153846153846</c:v>
                </c:pt>
                <c:pt idx="120">
                  <c:v>0.246153846153846</c:v>
                </c:pt>
                <c:pt idx="121">
                  <c:v>0.24</c:v>
                </c:pt>
                <c:pt idx="122">
                  <c:v>0.24</c:v>
                </c:pt>
                <c:pt idx="123">
                  <c:v>0.233846153846154</c:v>
                </c:pt>
                <c:pt idx="124">
                  <c:v>0.236923076923077</c:v>
                </c:pt>
                <c:pt idx="125">
                  <c:v>0.233846153846154</c:v>
                </c:pt>
                <c:pt idx="126">
                  <c:v>0.243076923076923</c:v>
                </c:pt>
                <c:pt idx="127">
                  <c:v>0.236923076923077</c:v>
                </c:pt>
                <c:pt idx="128">
                  <c:v>0.24</c:v>
                </c:pt>
                <c:pt idx="129">
                  <c:v>0.239263803680982</c:v>
                </c:pt>
                <c:pt idx="130">
                  <c:v>0.238532110091743</c:v>
                </c:pt>
                <c:pt idx="131">
                  <c:v>0.232415902140673</c:v>
                </c:pt>
                <c:pt idx="132">
                  <c:v>0.226299694189602</c:v>
                </c:pt>
                <c:pt idx="133">
                  <c:v>0.226299694189602</c:v>
                </c:pt>
                <c:pt idx="134">
                  <c:v>0.220183486238532</c:v>
                </c:pt>
                <c:pt idx="135">
                  <c:v>0.207951070336391</c:v>
                </c:pt>
                <c:pt idx="136">
                  <c:v>0.204892966360856</c:v>
                </c:pt>
                <c:pt idx="137">
                  <c:v>0.204892966360856</c:v>
                </c:pt>
                <c:pt idx="138">
                  <c:v>0.201834862385321</c:v>
                </c:pt>
                <c:pt idx="139">
                  <c:v>0.198776758409786</c:v>
                </c:pt>
                <c:pt idx="140">
                  <c:v>0.195718654434251</c:v>
                </c:pt>
                <c:pt idx="141">
                  <c:v>0.195718654434251</c:v>
                </c:pt>
                <c:pt idx="142">
                  <c:v>0.195718654434251</c:v>
                </c:pt>
                <c:pt idx="143">
                  <c:v>0.18960244648318</c:v>
                </c:pt>
                <c:pt idx="144">
                  <c:v>0.186544342507645</c:v>
                </c:pt>
                <c:pt idx="145">
                  <c:v>0.184615384615385</c:v>
                </c:pt>
                <c:pt idx="146">
                  <c:v>0.190769230769231</c:v>
                </c:pt>
                <c:pt idx="147">
                  <c:v>0.184615384615385</c:v>
                </c:pt>
                <c:pt idx="148">
                  <c:v>0.181538461538462</c:v>
                </c:pt>
                <c:pt idx="149">
                  <c:v>0.184615384615385</c:v>
                </c:pt>
                <c:pt idx="150">
                  <c:v>0.190769230769231</c:v>
                </c:pt>
                <c:pt idx="151">
                  <c:v>0.190769230769231</c:v>
                </c:pt>
                <c:pt idx="152">
                  <c:v>0.187692307692308</c:v>
                </c:pt>
                <c:pt idx="153">
                  <c:v>0.193846153846154</c:v>
                </c:pt>
                <c:pt idx="154">
                  <c:v>0.193846153846154</c:v>
                </c:pt>
                <c:pt idx="155">
                  <c:v>0.193846153846154</c:v>
                </c:pt>
                <c:pt idx="156">
                  <c:v>0.190769230769231</c:v>
                </c:pt>
                <c:pt idx="157">
                  <c:v>0.193846153846154</c:v>
                </c:pt>
                <c:pt idx="158">
                  <c:v>0.196923076923077</c:v>
                </c:pt>
                <c:pt idx="159">
                  <c:v>0.193846153846154</c:v>
                </c:pt>
                <c:pt idx="160">
                  <c:v>0.190769230769231</c:v>
                </c:pt>
                <c:pt idx="161">
                  <c:v>0.190769230769231</c:v>
                </c:pt>
                <c:pt idx="162">
                  <c:v>0.190769230769231</c:v>
                </c:pt>
                <c:pt idx="163">
                  <c:v>0.196923076923077</c:v>
                </c:pt>
                <c:pt idx="164">
                  <c:v>0.203076923076923</c:v>
                </c:pt>
                <c:pt idx="165">
                  <c:v>0.203076923076923</c:v>
                </c:pt>
                <c:pt idx="166">
                  <c:v>0.206153846153846</c:v>
                </c:pt>
                <c:pt idx="167">
                  <c:v>0.206153846153846</c:v>
                </c:pt>
                <c:pt idx="168">
                  <c:v>0.203592814371257</c:v>
                </c:pt>
                <c:pt idx="169">
                  <c:v>0.206153846153846</c:v>
                </c:pt>
                <c:pt idx="170">
                  <c:v>0.206686930091185</c:v>
                </c:pt>
                <c:pt idx="171">
                  <c:v>0.200607902735562</c:v>
                </c:pt>
                <c:pt idx="172">
                  <c:v>0.200607902735562</c:v>
                </c:pt>
                <c:pt idx="173">
                  <c:v>0.200607902735562</c:v>
                </c:pt>
                <c:pt idx="174">
                  <c:v>0.206686930091185</c:v>
                </c:pt>
                <c:pt idx="175">
                  <c:v>0.203647416413374</c:v>
                </c:pt>
                <c:pt idx="176">
                  <c:v>0.203647416413374</c:v>
                </c:pt>
                <c:pt idx="177">
                  <c:v>0.206686930091185</c:v>
                </c:pt>
                <c:pt idx="178">
                  <c:v>0.203647416413374</c:v>
                </c:pt>
                <c:pt idx="179">
                  <c:v>0.197568389057751</c:v>
                </c:pt>
                <c:pt idx="180">
                  <c:v>0.203647416413374</c:v>
                </c:pt>
                <c:pt idx="181">
                  <c:v>0.200607902735562</c:v>
                </c:pt>
                <c:pt idx="182">
                  <c:v>0.200607902735562</c:v>
                </c:pt>
                <c:pt idx="183">
                  <c:v>0.200607902735562</c:v>
                </c:pt>
                <c:pt idx="184">
                  <c:v>0.206686930091185</c:v>
                </c:pt>
                <c:pt idx="185">
                  <c:v>0.206686930091185</c:v>
                </c:pt>
                <c:pt idx="186">
                  <c:v>0.203647416413374</c:v>
                </c:pt>
                <c:pt idx="187">
                  <c:v>0.200607902735562</c:v>
                </c:pt>
                <c:pt idx="188">
                  <c:v>0.200607902735562</c:v>
                </c:pt>
                <c:pt idx="189">
                  <c:v>0.203647416413374</c:v>
                </c:pt>
                <c:pt idx="190">
                  <c:v>0.203647416413374</c:v>
                </c:pt>
                <c:pt idx="191">
                  <c:v>0.200607902735562</c:v>
                </c:pt>
                <c:pt idx="192">
                  <c:v>0.203647416413374</c:v>
                </c:pt>
                <c:pt idx="193">
                  <c:v>0.203647416413374</c:v>
                </c:pt>
                <c:pt idx="194">
                  <c:v>0.203647416413374</c:v>
                </c:pt>
                <c:pt idx="195">
                  <c:v>0.209726443768997</c:v>
                </c:pt>
                <c:pt idx="196">
                  <c:v>0.21580547112462</c:v>
                </c:pt>
                <c:pt idx="197">
                  <c:v>0.221884498480243</c:v>
                </c:pt>
                <c:pt idx="198">
                  <c:v>0.223564954682779</c:v>
                </c:pt>
                <c:pt idx="199">
                  <c:v>0.217522658610272</c:v>
                </c:pt>
                <c:pt idx="200">
                  <c:v>0.217522658610272</c:v>
                </c:pt>
                <c:pt idx="201">
                  <c:v>0.217522658610272</c:v>
                </c:pt>
                <c:pt idx="202">
                  <c:v>0.223564954682779</c:v>
                </c:pt>
                <c:pt idx="203">
                  <c:v>0.217522658610272</c:v>
                </c:pt>
                <c:pt idx="204">
                  <c:v>0.223564954682779</c:v>
                </c:pt>
                <c:pt idx="205">
                  <c:v>0.232628398791541</c:v>
                </c:pt>
                <c:pt idx="206">
                  <c:v>0.238670694864048</c:v>
                </c:pt>
                <c:pt idx="207">
                  <c:v>0.237082066869301</c:v>
                </c:pt>
                <c:pt idx="208">
                  <c:v>0.231707317073171</c:v>
                </c:pt>
                <c:pt idx="209">
                  <c:v>0.228658536585366</c:v>
                </c:pt>
                <c:pt idx="210">
                  <c:v>0.225609756097561</c:v>
                </c:pt>
                <c:pt idx="211">
                  <c:v>0.222560975609756</c:v>
                </c:pt>
                <c:pt idx="212">
                  <c:v>0.225609756097561</c:v>
                </c:pt>
                <c:pt idx="213">
                  <c:v>0.228658536585366</c:v>
                </c:pt>
                <c:pt idx="214">
                  <c:v>0.234756097560976</c:v>
                </c:pt>
                <c:pt idx="215">
                  <c:v>0.240853658536585</c:v>
                </c:pt>
                <c:pt idx="216">
                  <c:v>0.234756097560976</c:v>
                </c:pt>
                <c:pt idx="217">
                  <c:v>0.228658536585366</c:v>
                </c:pt>
                <c:pt idx="218">
                  <c:v>0.225609756097561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803632"/>
        <c:axId val="-156768080"/>
      </c:lineChart>
      <c:dateAx>
        <c:axId val="-15080363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768080"/>
        <c:crosses val="autoZero"/>
        <c:auto val="1"/>
        <c:lblOffset val="100"/>
        <c:baseTimeUnit val="days"/>
      </c:dateAx>
      <c:valAx>
        <c:axId val="-1567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80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Uniques, Introduced, and Average Rolling 12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'Rolling 12 Months'!$F$1</c:f>
              <c:strCache>
                <c:ptCount val="1"/>
                <c:pt idx="0">
                  <c:v>Unique Played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'Rolling 12 Months'!$A$2:$A$221</c:f>
              <c:numCache>
                <c:formatCode>m/d/yy</c:formatCode>
                <c:ptCount val="220"/>
                <c:pt idx="0">
                  <c:v>41273.0</c:v>
                </c:pt>
                <c:pt idx="1">
                  <c:v>41280.0</c:v>
                </c:pt>
                <c:pt idx="2">
                  <c:v>41287.0</c:v>
                </c:pt>
                <c:pt idx="3">
                  <c:v>41294.0</c:v>
                </c:pt>
                <c:pt idx="4">
                  <c:v>41301.0</c:v>
                </c:pt>
                <c:pt idx="5">
                  <c:v>41308.0</c:v>
                </c:pt>
                <c:pt idx="6">
                  <c:v>41315.0</c:v>
                </c:pt>
                <c:pt idx="7">
                  <c:v>41322.0</c:v>
                </c:pt>
                <c:pt idx="8">
                  <c:v>41329.0</c:v>
                </c:pt>
                <c:pt idx="9">
                  <c:v>41336.0</c:v>
                </c:pt>
                <c:pt idx="10">
                  <c:v>41343.0</c:v>
                </c:pt>
                <c:pt idx="11">
                  <c:v>41350.0</c:v>
                </c:pt>
                <c:pt idx="12">
                  <c:v>41357.0</c:v>
                </c:pt>
                <c:pt idx="13">
                  <c:v>41364.0</c:v>
                </c:pt>
                <c:pt idx="14">
                  <c:v>41371.0</c:v>
                </c:pt>
                <c:pt idx="15">
                  <c:v>41378.0</c:v>
                </c:pt>
                <c:pt idx="16">
                  <c:v>41385.0</c:v>
                </c:pt>
                <c:pt idx="17">
                  <c:v>41392.0</c:v>
                </c:pt>
                <c:pt idx="18">
                  <c:v>41399.0</c:v>
                </c:pt>
                <c:pt idx="19">
                  <c:v>41406.0</c:v>
                </c:pt>
                <c:pt idx="20">
                  <c:v>41413.0</c:v>
                </c:pt>
                <c:pt idx="21">
                  <c:v>41420.0</c:v>
                </c:pt>
                <c:pt idx="22">
                  <c:v>41427.0</c:v>
                </c:pt>
                <c:pt idx="23">
                  <c:v>41434.0</c:v>
                </c:pt>
                <c:pt idx="24">
                  <c:v>41441.0</c:v>
                </c:pt>
                <c:pt idx="25">
                  <c:v>41448.0</c:v>
                </c:pt>
                <c:pt idx="26">
                  <c:v>41455.0</c:v>
                </c:pt>
                <c:pt idx="27">
                  <c:v>41462.0</c:v>
                </c:pt>
                <c:pt idx="28">
                  <c:v>41469.0</c:v>
                </c:pt>
                <c:pt idx="29">
                  <c:v>41476.0</c:v>
                </c:pt>
                <c:pt idx="30">
                  <c:v>41483.0</c:v>
                </c:pt>
                <c:pt idx="31">
                  <c:v>41490.0</c:v>
                </c:pt>
                <c:pt idx="32">
                  <c:v>41497.0</c:v>
                </c:pt>
                <c:pt idx="33">
                  <c:v>41504.0</c:v>
                </c:pt>
                <c:pt idx="34">
                  <c:v>41511.0</c:v>
                </c:pt>
                <c:pt idx="35">
                  <c:v>41518.0</c:v>
                </c:pt>
                <c:pt idx="36">
                  <c:v>41525.0</c:v>
                </c:pt>
                <c:pt idx="37">
                  <c:v>41532.0</c:v>
                </c:pt>
                <c:pt idx="38">
                  <c:v>41539.0</c:v>
                </c:pt>
                <c:pt idx="39">
                  <c:v>41546.0</c:v>
                </c:pt>
                <c:pt idx="40">
                  <c:v>41553.0</c:v>
                </c:pt>
                <c:pt idx="41">
                  <c:v>41560.0</c:v>
                </c:pt>
                <c:pt idx="42">
                  <c:v>41567.0</c:v>
                </c:pt>
                <c:pt idx="43">
                  <c:v>41574.0</c:v>
                </c:pt>
                <c:pt idx="44">
                  <c:v>41581.0</c:v>
                </c:pt>
                <c:pt idx="45">
                  <c:v>41588.0</c:v>
                </c:pt>
                <c:pt idx="46">
                  <c:v>41595.0</c:v>
                </c:pt>
                <c:pt idx="47">
                  <c:v>41602.0</c:v>
                </c:pt>
                <c:pt idx="48">
                  <c:v>41609.0</c:v>
                </c:pt>
                <c:pt idx="49">
                  <c:v>41616.0</c:v>
                </c:pt>
                <c:pt idx="50">
                  <c:v>41623.0</c:v>
                </c:pt>
                <c:pt idx="51">
                  <c:v>41630.0</c:v>
                </c:pt>
                <c:pt idx="52">
                  <c:v>41637.0</c:v>
                </c:pt>
                <c:pt idx="53">
                  <c:v>41644.0</c:v>
                </c:pt>
                <c:pt idx="54">
                  <c:v>41651.0</c:v>
                </c:pt>
                <c:pt idx="55">
                  <c:v>41658.0</c:v>
                </c:pt>
                <c:pt idx="56">
                  <c:v>41665.0</c:v>
                </c:pt>
                <c:pt idx="57">
                  <c:v>41672.0</c:v>
                </c:pt>
                <c:pt idx="58">
                  <c:v>41679.0</c:v>
                </c:pt>
                <c:pt idx="59">
                  <c:v>41686.0</c:v>
                </c:pt>
                <c:pt idx="60">
                  <c:v>41693.0</c:v>
                </c:pt>
                <c:pt idx="61">
                  <c:v>41700.0</c:v>
                </c:pt>
                <c:pt idx="62">
                  <c:v>41707.0</c:v>
                </c:pt>
                <c:pt idx="63">
                  <c:v>41714.0</c:v>
                </c:pt>
                <c:pt idx="64">
                  <c:v>41721.0</c:v>
                </c:pt>
                <c:pt idx="65">
                  <c:v>41728.0</c:v>
                </c:pt>
                <c:pt idx="66">
                  <c:v>41735.0</c:v>
                </c:pt>
                <c:pt idx="67">
                  <c:v>41742.0</c:v>
                </c:pt>
                <c:pt idx="68">
                  <c:v>41749.0</c:v>
                </c:pt>
                <c:pt idx="69">
                  <c:v>41756.0</c:v>
                </c:pt>
                <c:pt idx="70">
                  <c:v>41763.0</c:v>
                </c:pt>
                <c:pt idx="71">
                  <c:v>41770.0</c:v>
                </c:pt>
                <c:pt idx="72">
                  <c:v>41777.0</c:v>
                </c:pt>
                <c:pt idx="73">
                  <c:v>41784.0</c:v>
                </c:pt>
                <c:pt idx="74">
                  <c:v>41791.0</c:v>
                </c:pt>
                <c:pt idx="75">
                  <c:v>41798.0</c:v>
                </c:pt>
                <c:pt idx="76">
                  <c:v>41805.0</c:v>
                </c:pt>
                <c:pt idx="77">
                  <c:v>41812.0</c:v>
                </c:pt>
                <c:pt idx="78">
                  <c:v>41819.0</c:v>
                </c:pt>
                <c:pt idx="79">
                  <c:v>41826.0</c:v>
                </c:pt>
                <c:pt idx="80">
                  <c:v>41833.0</c:v>
                </c:pt>
                <c:pt idx="81">
                  <c:v>41840.0</c:v>
                </c:pt>
                <c:pt idx="82">
                  <c:v>41847.0</c:v>
                </c:pt>
                <c:pt idx="83">
                  <c:v>41854.0</c:v>
                </c:pt>
                <c:pt idx="84">
                  <c:v>41861.0</c:v>
                </c:pt>
                <c:pt idx="85">
                  <c:v>41868.0</c:v>
                </c:pt>
                <c:pt idx="86">
                  <c:v>41875.0</c:v>
                </c:pt>
                <c:pt idx="87">
                  <c:v>41882.0</c:v>
                </c:pt>
                <c:pt idx="88">
                  <c:v>41889.0</c:v>
                </c:pt>
                <c:pt idx="89">
                  <c:v>41896.0</c:v>
                </c:pt>
                <c:pt idx="90">
                  <c:v>41903.0</c:v>
                </c:pt>
                <c:pt idx="91">
                  <c:v>41910.0</c:v>
                </c:pt>
                <c:pt idx="92">
                  <c:v>41917.0</c:v>
                </c:pt>
                <c:pt idx="93">
                  <c:v>41924.0</c:v>
                </c:pt>
                <c:pt idx="94">
                  <c:v>41931.0</c:v>
                </c:pt>
                <c:pt idx="95">
                  <c:v>41938.0</c:v>
                </c:pt>
                <c:pt idx="96">
                  <c:v>41945.0</c:v>
                </c:pt>
                <c:pt idx="97">
                  <c:v>41952.0</c:v>
                </c:pt>
                <c:pt idx="98">
                  <c:v>41959.0</c:v>
                </c:pt>
                <c:pt idx="99">
                  <c:v>41966.0</c:v>
                </c:pt>
                <c:pt idx="100">
                  <c:v>41973.0</c:v>
                </c:pt>
                <c:pt idx="101">
                  <c:v>41980.0</c:v>
                </c:pt>
                <c:pt idx="102">
                  <c:v>41987.0</c:v>
                </c:pt>
                <c:pt idx="103">
                  <c:v>41994.0</c:v>
                </c:pt>
                <c:pt idx="104">
                  <c:v>42001.0</c:v>
                </c:pt>
                <c:pt idx="105">
                  <c:v>42008.0</c:v>
                </c:pt>
                <c:pt idx="106">
                  <c:v>42015.0</c:v>
                </c:pt>
                <c:pt idx="107">
                  <c:v>42022.0</c:v>
                </c:pt>
                <c:pt idx="108">
                  <c:v>42029.0</c:v>
                </c:pt>
                <c:pt idx="109">
                  <c:v>42036.0</c:v>
                </c:pt>
                <c:pt idx="110">
                  <c:v>42043.0</c:v>
                </c:pt>
                <c:pt idx="111">
                  <c:v>42050.0</c:v>
                </c:pt>
                <c:pt idx="112">
                  <c:v>42057.0</c:v>
                </c:pt>
                <c:pt idx="113">
                  <c:v>42064.0</c:v>
                </c:pt>
                <c:pt idx="114">
                  <c:v>42071.0</c:v>
                </c:pt>
                <c:pt idx="115">
                  <c:v>42078.0</c:v>
                </c:pt>
                <c:pt idx="116">
                  <c:v>42085.0</c:v>
                </c:pt>
                <c:pt idx="117">
                  <c:v>42092.0</c:v>
                </c:pt>
                <c:pt idx="118">
                  <c:v>42099.0</c:v>
                </c:pt>
                <c:pt idx="119">
                  <c:v>42106.0</c:v>
                </c:pt>
                <c:pt idx="120">
                  <c:v>42113.0</c:v>
                </c:pt>
                <c:pt idx="121">
                  <c:v>42120.0</c:v>
                </c:pt>
                <c:pt idx="122">
                  <c:v>42127.0</c:v>
                </c:pt>
                <c:pt idx="123">
                  <c:v>42134.0</c:v>
                </c:pt>
                <c:pt idx="124">
                  <c:v>42141.0</c:v>
                </c:pt>
                <c:pt idx="125">
                  <c:v>42148.0</c:v>
                </c:pt>
                <c:pt idx="126">
                  <c:v>42155.0</c:v>
                </c:pt>
                <c:pt idx="127">
                  <c:v>42162.0</c:v>
                </c:pt>
                <c:pt idx="128">
                  <c:v>42169.0</c:v>
                </c:pt>
                <c:pt idx="129">
                  <c:v>42176.0</c:v>
                </c:pt>
                <c:pt idx="130">
                  <c:v>42183.0</c:v>
                </c:pt>
                <c:pt idx="131">
                  <c:v>42190.0</c:v>
                </c:pt>
                <c:pt idx="132">
                  <c:v>42197.0</c:v>
                </c:pt>
                <c:pt idx="133">
                  <c:v>42204.0</c:v>
                </c:pt>
                <c:pt idx="134">
                  <c:v>42211.0</c:v>
                </c:pt>
                <c:pt idx="135">
                  <c:v>42218.0</c:v>
                </c:pt>
                <c:pt idx="136">
                  <c:v>42225.0</c:v>
                </c:pt>
                <c:pt idx="137">
                  <c:v>42232.0</c:v>
                </c:pt>
                <c:pt idx="138">
                  <c:v>42239.0</c:v>
                </c:pt>
                <c:pt idx="139">
                  <c:v>42246.0</c:v>
                </c:pt>
                <c:pt idx="140">
                  <c:v>42253.0</c:v>
                </c:pt>
                <c:pt idx="141">
                  <c:v>42260.0</c:v>
                </c:pt>
                <c:pt idx="142">
                  <c:v>42267.0</c:v>
                </c:pt>
                <c:pt idx="143">
                  <c:v>42274.0</c:v>
                </c:pt>
                <c:pt idx="144">
                  <c:v>42281.0</c:v>
                </c:pt>
                <c:pt idx="145">
                  <c:v>42288.0</c:v>
                </c:pt>
                <c:pt idx="146">
                  <c:v>42295.0</c:v>
                </c:pt>
                <c:pt idx="147">
                  <c:v>42302.0</c:v>
                </c:pt>
                <c:pt idx="148">
                  <c:v>42309.0</c:v>
                </c:pt>
                <c:pt idx="149">
                  <c:v>42316.0</c:v>
                </c:pt>
                <c:pt idx="150">
                  <c:v>42323.0</c:v>
                </c:pt>
                <c:pt idx="151">
                  <c:v>42330.0</c:v>
                </c:pt>
                <c:pt idx="152">
                  <c:v>42337.0</c:v>
                </c:pt>
                <c:pt idx="153">
                  <c:v>42344.0</c:v>
                </c:pt>
                <c:pt idx="154">
                  <c:v>42351.0</c:v>
                </c:pt>
                <c:pt idx="155">
                  <c:v>42358.0</c:v>
                </c:pt>
                <c:pt idx="156">
                  <c:v>42365.0</c:v>
                </c:pt>
                <c:pt idx="157">
                  <c:v>42372.0</c:v>
                </c:pt>
                <c:pt idx="158">
                  <c:v>42379.0</c:v>
                </c:pt>
                <c:pt idx="159">
                  <c:v>42386.0</c:v>
                </c:pt>
                <c:pt idx="160">
                  <c:v>42393.0</c:v>
                </c:pt>
                <c:pt idx="161">
                  <c:v>42400.0</c:v>
                </c:pt>
                <c:pt idx="162">
                  <c:v>42407.0</c:v>
                </c:pt>
                <c:pt idx="163">
                  <c:v>42414.0</c:v>
                </c:pt>
                <c:pt idx="164">
                  <c:v>42421.0</c:v>
                </c:pt>
                <c:pt idx="165">
                  <c:v>42428.0</c:v>
                </c:pt>
                <c:pt idx="166">
                  <c:v>42435.0</c:v>
                </c:pt>
                <c:pt idx="167">
                  <c:v>42442.0</c:v>
                </c:pt>
                <c:pt idx="168">
                  <c:v>42449.0</c:v>
                </c:pt>
                <c:pt idx="169">
                  <c:v>42456.0</c:v>
                </c:pt>
                <c:pt idx="170">
                  <c:v>42463.0</c:v>
                </c:pt>
                <c:pt idx="171">
                  <c:v>42470.0</c:v>
                </c:pt>
                <c:pt idx="172">
                  <c:v>42477.0</c:v>
                </c:pt>
                <c:pt idx="173">
                  <c:v>42484.0</c:v>
                </c:pt>
                <c:pt idx="174">
                  <c:v>42491.0</c:v>
                </c:pt>
                <c:pt idx="175">
                  <c:v>42498.0</c:v>
                </c:pt>
                <c:pt idx="176">
                  <c:v>42505.0</c:v>
                </c:pt>
                <c:pt idx="177">
                  <c:v>42512.0</c:v>
                </c:pt>
                <c:pt idx="178">
                  <c:v>42519.0</c:v>
                </c:pt>
                <c:pt idx="179">
                  <c:v>42526.0</c:v>
                </c:pt>
                <c:pt idx="180">
                  <c:v>42533.0</c:v>
                </c:pt>
                <c:pt idx="181">
                  <c:v>42540.0</c:v>
                </c:pt>
                <c:pt idx="182">
                  <c:v>42547.0</c:v>
                </c:pt>
                <c:pt idx="183">
                  <c:v>42554.0</c:v>
                </c:pt>
                <c:pt idx="184">
                  <c:v>42561.0</c:v>
                </c:pt>
                <c:pt idx="185">
                  <c:v>42568.0</c:v>
                </c:pt>
                <c:pt idx="186">
                  <c:v>42575.0</c:v>
                </c:pt>
                <c:pt idx="187">
                  <c:v>42582.0</c:v>
                </c:pt>
                <c:pt idx="188">
                  <c:v>42589.0</c:v>
                </c:pt>
                <c:pt idx="189">
                  <c:v>42596.0</c:v>
                </c:pt>
                <c:pt idx="190">
                  <c:v>42603.0</c:v>
                </c:pt>
                <c:pt idx="191">
                  <c:v>42610.0</c:v>
                </c:pt>
                <c:pt idx="192">
                  <c:v>42617.0</c:v>
                </c:pt>
                <c:pt idx="193">
                  <c:v>42624.0</c:v>
                </c:pt>
                <c:pt idx="194">
                  <c:v>42631.0</c:v>
                </c:pt>
                <c:pt idx="195">
                  <c:v>42638.0</c:v>
                </c:pt>
                <c:pt idx="196">
                  <c:v>42645.0</c:v>
                </c:pt>
                <c:pt idx="197">
                  <c:v>42652.0</c:v>
                </c:pt>
                <c:pt idx="198">
                  <c:v>42659.0</c:v>
                </c:pt>
                <c:pt idx="199">
                  <c:v>42666.0</c:v>
                </c:pt>
                <c:pt idx="200">
                  <c:v>42673.0</c:v>
                </c:pt>
                <c:pt idx="201">
                  <c:v>42680.0</c:v>
                </c:pt>
                <c:pt idx="202">
                  <c:v>42687.0</c:v>
                </c:pt>
                <c:pt idx="203">
                  <c:v>42694.0</c:v>
                </c:pt>
                <c:pt idx="204">
                  <c:v>42701.0</c:v>
                </c:pt>
                <c:pt idx="205">
                  <c:v>42708.0</c:v>
                </c:pt>
                <c:pt idx="206">
                  <c:v>42715.0</c:v>
                </c:pt>
                <c:pt idx="207">
                  <c:v>42722.0</c:v>
                </c:pt>
                <c:pt idx="208">
                  <c:v>42729.0</c:v>
                </c:pt>
                <c:pt idx="209">
                  <c:v>42736.0</c:v>
                </c:pt>
                <c:pt idx="210">
                  <c:v>42743.0</c:v>
                </c:pt>
                <c:pt idx="211">
                  <c:v>42750.0</c:v>
                </c:pt>
                <c:pt idx="212">
                  <c:v>42757.0</c:v>
                </c:pt>
                <c:pt idx="213">
                  <c:v>42764.0</c:v>
                </c:pt>
                <c:pt idx="214">
                  <c:v>42771.0</c:v>
                </c:pt>
                <c:pt idx="215">
                  <c:v>42778.0</c:v>
                </c:pt>
                <c:pt idx="216">
                  <c:v>42785.0</c:v>
                </c:pt>
                <c:pt idx="217">
                  <c:v>42792.0</c:v>
                </c:pt>
                <c:pt idx="218">
                  <c:v>42799.0</c:v>
                </c:pt>
                <c:pt idx="219">
                  <c:v>42806.0</c:v>
                </c:pt>
              </c:numCache>
            </c:numRef>
          </c:cat>
          <c:val>
            <c:numRef>
              <c:f>'Rolling 12 Months'!$F$2:$F$221</c:f>
              <c:numCache>
                <c:formatCode>General</c:formatCode>
                <c:ptCount val="220"/>
                <c:pt idx="0">
                  <c:v>122.0</c:v>
                </c:pt>
                <c:pt idx="1">
                  <c:v>123.0</c:v>
                </c:pt>
                <c:pt idx="2">
                  <c:v>125.0</c:v>
                </c:pt>
                <c:pt idx="3">
                  <c:v>127.0</c:v>
                </c:pt>
                <c:pt idx="4">
                  <c:v>125.0</c:v>
                </c:pt>
                <c:pt idx="5">
                  <c:v>124.0</c:v>
                </c:pt>
                <c:pt idx="6">
                  <c:v>125.0</c:v>
                </c:pt>
                <c:pt idx="7">
                  <c:v>126.0</c:v>
                </c:pt>
                <c:pt idx="8">
                  <c:v>127.0</c:v>
                </c:pt>
                <c:pt idx="9">
                  <c:v>129.0</c:v>
                </c:pt>
                <c:pt idx="10">
                  <c:v>129.0</c:v>
                </c:pt>
                <c:pt idx="11">
                  <c:v>126.0</c:v>
                </c:pt>
                <c:pt idx="12">
                  <c:v>129.0</c:v>
                </c:pt>
                <c:pt idx="13">
                  <c:v>130.0</c:v>
                </c:pt>
                <c:pt idx="14">
                  <c:v>130.0</c:v>
                </c:pt>
                <c:pt idx="15">
                  <c:v>127.0</c:v>
                </c:pt>
                <c:pt idx="16">
                  <c:v>128.0</c:v>
                </c:pt>
                <c:pt idx="17">
                  <c:v>129.0</c:v>
                </c:pt>
                <c:pt idx="18">
                  <c:v>131.0</c:v>
                </c:pt>
                <c:pt idx="19">
                  <c:v>133.0</c:v>
                </c:pt>
                <c:pt idx="20">
                  <c:v>134.0</c:v>
                </c:pt>
                <c:pt idx="21">
                  <c:v>133.0</c:v>
                </c:pt>
                <c:pt idx="22">
                  <c:v>133.0</c:v>
                </c:pt>
                <c:pt idx="23">
                  <c:v>133.0</c:v>
                </c:pt>
                <c:pt idx="24">
                  <c:v>134.0</c:v>
                </c:pt>
                <c:pt idx="25">
                  <c:v>135.0</c:v>
                </c:pt>
                <c:pt idx="26">
                  <c:v>134.0</c:v>
                </c:pt>
                <c:pt idx="27">
                  <c:v>135.0</c:v>
                </c:pt>
                <c:pt idx="28">
                  <c:v>135.0</c:v>
                </c:pt>
                <c:pt idx="29">
                  <c:v>135.0</c:v>
                </c:pt>
                <c:pt idx="30">
                  <c:v>135.0</c:v>
                </c:pt>
                <c:pt idx="31">
                  <c:v>135.0</c:v>
                </c:pt>
                <c:pt idx="32">
                  <c:v>133.0</c:v>
                </c:pt>
                <c:pt idx="33">
                  <c:v>134.0</c:v>
                </c:pt>
                <c:pt idx="34">
                  <c:v>133.0</c:v>
                </c:pt>
                <c:pt idx="35">
                  <c:v>132.0</c:v>
                </c:pt>
                <c:pt idx="36">
                  <c:v>132.0</c:v>
                </c:pt>
                <c:pt idx="37">
                  <c:v>134.0</c:v>
                </c:pt>
                <c:pt idx="38">
                  <c:v>134.0</c:v>
                </c:pt>
                <c:pt idx="39">
                  <c:v>131.0</c:v>
                </c:pt>
                <c:pt idx="40">
                  <c:v>131.0</c:v>
                </c:pt>
                <c:pt idx="41">
                  <c:v>131.0</c:v>
                </c:pt>
                <c:pt idx="42">
                  <c:v>134.0</c:v>
                </c:pt>
                <c:pt idx="43">
                  <c:v>133.0</c:v>
                </c:pt>
                <c:pt idx="44">
                  <c:v>135.0</c:v>
                </c:pt>
                <c:pt idx="45">
                  <c:v>136.0</c:v>
                </c:pt>
                <c:pt idx="46">
                  <c:v>137.0</c:v>
                </c:pt>
                <c:pt idx="47">
                  <c:v>136.0</c:v>
                </c:pt>
                <c:pt idx="48">
                  <c:v>136.0</c:v>
                </c:pt>
                <c:pt idx="49">
                  <c:v>137.0</c:v>
                </c:pt>
                <c:pt idx="50">
                  <c:v>137.0</c:v>
                </c:pt>
                <c:pt idx="51">
                  <c:v>139.0</c:v>
                </c:pt>
                <c:pt idx="52">
                  <c:v>137.0</c:v>
                </c:pt>
                <c:pt idx="53">
                  <c:v>136.0</c:v>
                </c:pt>
                <c:pt idx="54">
                  <c:v>136.0</c:v>
                </c:pt>
                <c:pt idx="55">
                  <c:v>134.0</c:v>
                </c:pt>
                <c:pt idx="56">
                  <c:v>133.0</c:v>
                </c:pt>
                <c:pt idx="57">
                  <c:v>133.0</c:v>
                </c:pt>
                <c:pt idx="58">
                  <c:v>134.0</c:v>
                </c:pt>
                <c:pt idx="59">
                  <c:v>132.0</c:v>
                </c:pt>
                <c:pt idx="60">
                  <c:v>133.0</c:v>
                </c:pt>
                <c:pt idx="61">
                  <c:v>133.0</c:v>
                </c:pt>
                <c:pt idx="62">
                  <c:v>132.0</c:v>
                </c:pt>
                <c:pt idx="63">
                  <c:v>133.0</c:v>
                </c:pt>
                <c:pt idx="64">
                  <c:v>135.0</c:v>
                </c:pt>
                <c:pt idx="65">
                  <c:v>136.0</c:v>
                </c:pt>
                <c:pt idx="66">
                  <c:v>135.0</c:v>
                </c:pt>
                <c:pt idx="67">
                  <c:v>136.0</c:v>
                </c:pt>
                <c:pt idx="68">
                  <c:v>136.0</c:v>
                </c:pt>
                <c:pt idx="69">
                  <c:v>137.0</c:v>
                </c:pt>
                <c:pt idx="70">
                  <c:v>136.0</c:v>
                </c:pt>
                <c:pt idx="71">
                  <c:v>137.0</c:v>
                </c:pt>
                <c:pt idx="72">
                  <c:v>138.0</c:v>
                </c:pt>
                <c:pt idx="73">
                  <c:v>137.0</c:v>
                </c:pt>
                <c:pt idx="74">
                  <c:v>138.0</c:v>
                </c:pt>
                <c:pt idx="75">
                  <c:v>136.0</c:v>
                </c:pt>
                <c:pt idx="76">
                  <c:v>139.0</c:v>
                </c:pt>
                <c:pt idx="77">
                  <c:v>139.0</c:v>
                </c:pt>
                <c:pt idx="78">
                  <c:v>140.0</c:v>
                </c:pt>
                <c:pt idx="79">
                  <c:v>142.0</c:v>
                </c:pt>
                <c:pt idx="80">
                  <c:v>142.0</c:v>
                </c:pt>
                <c:pt idx="81">
                  <c:v>142.0</c:v>
                </c:pt>
                <c:pt idx="82">
                  <c:v>143.0</c:v>
                </c:pt>
                <c:pt idx="83">
                  <c:v>143.0</c:v>
                </c:pt>
                <c:pt idx="84">
                  <c:v>144.0</c:v>
                </c:pt>
                <c:pt idx="85">
                  <c:v>143.0</c:v>
                </c:pt>
                <c:pt idx="86">
                  <c:v>143.0</c:v>
                </c:pt>
                <c:pt idx="87">
                  <c:v>143.0</c:v>
                </c:pt>
                <c:pt idx="88">
                  <c:v>143.0</c:v>
                </c:pt>
                <c:pt idx="89">
                  <c:v>143.0</c:v>
                </c:pt>
                <c:pt idx="90">
                  <c:v>143.0</c:v>
                </c:pt>
                <c:pt idx="91">
                  <c:v>142.0</c:v>
                </c:pt>
                <c:pt idx="92">
                  <c:v>142.0</c:v>
                </c:pt>
                <c:pt idx="93">
                  <c:v>144.0</c:v>
                </c:pt>
                <c:pt idx="94">
                  <c:v>146.0</c:v>
                </c:pt>
                <c:pt idx="95">
                  <c:v>146.0</c:v>
                </c:pt>
                <c:pt idx="96">
                  <c:v>145.0</c:v>
                </c:pt>
                <c:pt idx="97">
                  <c:v>145.0</c:v>
                </c:pt>
                <c:pt idx="98">
                  <c:v>146.0</c:v>
                </c:pt>
                <c:pt idx="99">
                  <c:v>144.0</c:v>
                </c:pt>
                <c:pt idx="100">
                  <c:v>145.0</c:v>
                </c:pt>
                <c:pt idx="101">
                  <c:v>146.0</c:v>
                </c:pt>
                <c:pt idx="102">
                  <c:v>145.0</c:v>
                </c:pt>
                <c:pt idx="103">
                  <c:v>147.0</c:v>
                </c:pt>
                <c:pt idx="104">
                  <c:v>146.0</c:v>
                </c:pt>
                <c:pt idx="105">
                  <c:v>146.0</c:v>
                </c:pt>
                <c:pt idx="106">
                  <c:v>143.0</c:v>
                </c:pt>
                <c:pt idx="107">
                  <c:v>140.0</c:v>
                </c:pt>
                <c:pt idx="108">
                  <c:v>143.0</c:v>
                </c:pt>
                <c:pt idx="109">
                  <c:v>143.0</c:v>
                </c:pt>
                <c:pt idx="110">
                  <c:v>140.0</c:v>
                </c:pt>
                <c:pt idx="111">
                  <c:v>139.0</c:v>
                </c:pt>
                <c:pt idx="112">
                  <c:v>138.0</c:v>
                </c:pt>
                <c:pt idx="113">
                  <c:v>138.0</c:v>
                </c:pt>
                <c:pt idx="114">
                  <c:v>141.0</c:v>
                </c:pt>
                <c:pt idx="115">
                  <c:v>142.0</c:v>
                </c:pt>
                <c:pt idx="116">
                  <c:v>143.0</c:v>
                </c:pt>
                <c:pt idx="117">
                  <c:v>146.0</c:v>
                </c:pt>
                <c:pt idx="118">
                  <c:v>145.0</c:v>
                </c:pt>
                <c:pt idx="119">
                  <c:v>144.0</c:v>
                </c:pt>
                <c:pt idx="120">
                  <c:v>144.0</c:v>
                </c:pt>
                <c:pt idx="121">
                  <c:v>144.0</c:v>
                </c:pt>
                <c:pt idx="122">
                  <c:v>143.0</c:v>
                </c:pt>
                <c:pt idx="123">
                  <c:v>143.0</c:v>
                </c:pt>
                <c:pt idx="124">
                  <c:v>143.0</c:v>
                </c:pt>
                <c:pt idx="125">
                  <c:v>142.0</c:v>
                </c:pt>
                <c:pt idx="126">
                  <c:v>143.0</c:v>
                </c:pt>
                <c:pt idx="127">
                  <c:v>142.0</c:v>
                </c:pt>
                <c:pt idx="128">
                  <c:v>142.0</c:v>
                </c:pt>
                <c:pt idx="129">
                  <c:v>139.0</c:v>
                </c:pt>
                <c:pt idx="130">
                  <c:v>139.0</c:v>
                </c:pt>
                <c:pt idx="131">
                  <c:v>137.0</c:v>
                </c:pt>
                <c:pt idx="132">
                  <c:v>137.0</c:v>
                </c:pt>
                <c:pt idx="133">
                  <c:v>135.0</c:v>
                </c:pt>
                <c:pt idx="134">
                  <c:v>135.0</c:v>
                </c:pt>
                <c:pt idx="135">
                  <c:v>138.0</c:v>
                </c:pt>
                <c:pt idx="136">
                  <c:v>139.0</c:v>
                </c:pt>
                <c:pt idx="137">
                  <c:v>138.0</c:v>
                </c:pt>
                <c:pt idx="138">
                  <c:v>138.0</c:v>
                </c:pt>
                <c:pt idx="139">
                  <c:v>137.0</c:v>
                </c:pt>
                <c:pt idx="140">
                  <c:v>136.0</c:v>
                </c:pt>
                <c:pt idx="141">
                  <c:v>136.0</c:v>
                </c:pt>
                <c:pt idx="142">
                  <c:v>138.0</c:v>
                </c:pt>
                <c:pt idx="143">
                  <c:v>139.0</c:v>
                </c:pt>
                <c:pt idx="144">
                  <c:v>139.0</c:v>
                </c:pt>
                <c:pt idx="145">
                  <c:v>140.0</c:v>
                </c:pt>
                <c:pt idx="146">
                  <c:v>137.0</c:v>
                </c:pt>
                <c:pt idx="147">
                  <c:v>138.0</c:v>
                </c:pt>
                <c:pt idx="148">
                  <c:v>139.0</c:v>
                </c:pt>
                <c:pt idx="149">
                  <c:v>140.0</c:v>
                </c:pt>
                <c:pt idx="150">
                  <c:v>139.0</c:v>
                </c:pt>
                <c:pt idx="151">
                  <c:v>139.0</c:v>
                </c:pt>
                <c:pt idx="152">
                  <c:v>140.0</c:v>
                </c:pt>
                <c:pt idx="153">
                  <c:v>140.0</c:v>
                </c:pt>
                <c:pt idx="154">
                  <c:v>137.0</c:v>
                </c:pt>
                <c:pt idx="155">
                  <c:v>138.0</c:v>
                </c:pt>
                <c:pt idx="156">
                  <c:v>139.0</c:v>
                </c:pt>
                <c:pt idx="157">
                  <c:v>137.0</c:v>
                </c:pt>
                <c:pt idx="158">
                  <c:v>138.0</c:v>
                </c:pt>
                <c:pt idx="159">
                  <c:v>136.0</c:v>
                </c:pt>
                <c:pt idx="160">
                  <c:v>135.0</c:v>
                </c:pt>
                <c:pt idx="161">
                  <c:v>135.0</c:v>
                </c:pt>
                <c:pt idx="162">
                  <c:v>136.0</c:v>
                </c:pt>
                <c:pt idx="163">
                  <c:v>136.0</c:v>
                </c:pt>
                <c:pt idx="164">
                  <c:v>135.0</c:v>
                </c:pt>
                <c:pt idx="165">
                  <c:v>134.0</c:v>
                </c:pt>
                <c:pt idx="166">
                  <c:v>135.0</c:v>
                </c:pt>
                <c:pt idx="167">
                  <c:v>134.0</c:v>
                </c:pt>
                <c:pt idx="168">
                  <c:v>135.0</c:v>
                </c:pt>
                <c:pt idx="169">
                  <c:v>135.0</c:v>
                </c:pt>
                <c:pt idx="170">
                  <c:v>132.0</c:v>
                </c:pt>
                <c:pt idx="171">
                  <c:v>133.0</c:v>
                </c:pt>
                <c:pt idx="172">
                  <c:v>132.0</c:v>
                </c:pt>
                <c:pt idx="173">
                  <c:v>132.0</c:v>
                </c:pt>
                <c:pt idx="174">
                  <c:v>133.0</c:v>
                </c:pt>
                <c:pt idx="175">
                  <c:v>131.0</c:v>
                </c:pt>
                <c:pt idx="176">
                  <c:v>130.0</c:v>
                </c:pt>
                <c:pt idx="177">
                  <c:v>130.0</c:v>
                </c:pt>
                <c:pt idx="178">
                  <c:v>130.0</c:v>
                </c:pt>
                <c:pt idx="179">
                  <c:v>129.0</c:v>
                </c:pt>
                <c:pt idx="180">
                  <c:v>129.0</c:v>
                </c:pt>
                <c:pt idx="181">
                  <c:v>128.0</c:v>
                </c:pt>
                <c:pt idx="182">
                  <c:v>129.0</c:v>
                </c:pt>
                <c:pt idx="183">
                  <c:v>129.0</c:v>
                </c:pt>
                <c:pt idx="184">
                  <c:v>130.0</c:v>
                </c:pt>
                <c:pt idx="185">
                  <c:v>130.0</c:v>
                </c:pt>
                <c:pt idx="186">
                  <c:v>129.0</c:v>
                </c:pt>
                <c:pt idx="187">
                  <c:v>128.0</c:v>
                </c:pt>
                <c:pt idx="188">
                  <c:v>127.0</c:v>
                </c:pt>
                <c:pt idx="189">
                  <c:v>127.0</c:v>
                </c:pt>
                <c:pt idx="190">
                  <c:v>128.0</c:v>
                </c:pt>
                <c:pt idx="191">
                  <c:v>128.0</c:v>
                </c:pt>
                <c:pt idx="192">
                  <c:v>127.0</c:v>
                </c:pt>
                <c:pt idx="193">
                  <c:v>126.0</c:v>
                </c:pt>
                <c:pt idx="194">
                  <c:v>124.0</c:v>
                </c:pt>
                <c:pt idx="195">
                  <c:v>122.0</c:v>
                </c:pt>
                <c:pt idx="196">
                  <c:v>122.0</c:v>
                </c:pt>
                <c:pt idx="197">
                  <c:v>122.0</c:v>
                </c:pt>
                <c:pt idx="198">
                  <c:v>122.0</c:v>
                </c:pt>
                <c:pt idx="199">
                  <c:v>122.0</c:v>
                </c:pt>
                <c:pt idx="200">
                  <c:v>120.0</c:v>
                </c:pt>
                <c:pt idx="201">
                  <c:v>117.0</c:v>
                </c:pt>
                <c:pt idx="202">
                  <c:v>115.0</c:v>
                </c:pt>
                <c:pt idx="203">
                  <c:v>116.0</c:v>
                </c:pt>
                <c:pt idx="204">
                  <c:v>117.0</c:v>
                </c:pt>
                <c:pt idx="205">
                  <c:v>116.0</c:v>
                </c:pt>
                <c:pt idx="206">
                  <c:v>116.0</c:v>
                </c:pt>
                <c:pt idx="207">
                  <c:v>118.0</c:v>
                </c:pt>
                <c:pt idx="208">
                  <c:v>118.0</c:v>
                </c:pt>
                <c:pt idx="209">
                  <c:v>116.0</c:v>
                </c:pt>
                <c:pt idx="210">
                  <c:v>115.0</c:v>
                </c:pt>
                <c:pt idx="211">
                  <c:v>114.0</c:v>
                </c:pt>
                <c:pt idx="212">
                  <c:v>114.0</c:v>
                </c:pt>
                <c:pt idx="213">
                  <c:v>114.0</c:v>
                </c:pt>
                <c:pt idx="214">
                  <c:v>113.0</c:v>
                </c:pt>
                <c:pt idx="215">
                  <c:v>114.0</c:v>
                </c:pt>
                <c:pt idx="216">
                  <c:v>114.0</c:v>
                </c:pt>
                <c:pt idx="217">
                  <c:v>113.0</c:v>
                </c:pt>
                <c:pt idx="218">
                  <c:v>115.0</c:v>
                </c:pt>
                <c:pt idx="219">
                  <c:v>#N/A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'Rolling 12 Months'!$G$1</c:f>
              <c:strCache>
                <c:ptCount val="1"/>
                <c:pt idx="0">
                  <c:v>Introduced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'Rolling 12 Months'!$A$2:$A$221</c:f>
              <c:numCache>
                <c:formatCode>m/d/yy</c:formatCode>
                <c:ptCount val="220"/>
                <c:pt idx="0">
                  <c:v>41273.0</c:v>
                </c:pt>
                <c:pt idx="1">
                  <c:v>41280.0</c:v>
                </c:pt>
                <c:pt idx="2">
                  <c:v>41287.0</c:v>
                </c:pt>
                <c:pt idx="3">
                  <c:v>41294.0</c:v>
                </c:pt>
                <c:pt idx="4">
                  <c:v>41301.0</c:v>
                </c:pt>
                <c:pt idx="5">
                  <c:v>41308.0</c:v>
                </c:pt>
                <c:pt idx="6">
                  <c:v>41315.0</c:v>
                </c:pt>
                <c:pt idx="7">
                  <c:v>41322.0</c:v>
                </c:pt>
                <c:pt idx="8">
                  <c:v>41329.0</c:v>
                </c:pt>
                <c:pt idx="9">
                  <c:v>41336.0</c:v>
                </c:pt>
                <c:pt idx="10">
                  <c:v>41343.0</c:v>
                </c:pt>
                <c:pt idx="11">
                  <c:v>41350.0</c:v>
                </c:pt>
                <c:pt idx="12">
                  <c:v>41357.0</c:v>
                </c:pt>
                <c:pt idx="13">
                  <c:v>41364.0</c:v>
                </c:pt>
                <c:pt idx="14">
                  <c:v>41371.0</c:v>
                </c:pt>
                <c:pt idx="15">
                  <c:v>41378.0</c:v>
                </c:pt>
                <c:pt idx="16">
                  <c:v>41385.0</c:v>
                </c:pt>
                <c:pt idx="17">
                  <c:v>41392.0</c:v>
                </c:pt>
                <c:pt idx="18">
                  <c:v>41399.0</c:v>
                </c:pt>
                <c:pt idx="19">
                  <c:v>41406.0</c:v>
                </c:pt>
                <c:pt idx="20">
                  <c:v>41413.0</c:v>
                </c:pt>
                <c:pt idx="21">
                  <c:v>41420.0</c:v>
                </c:pt>
                <c:pt idx="22">
                  <c:v>41427.0</c:v>
                </c:pt>
                <c:pt idx="23">
                  <c:v>41434.0</c:v>
                </c:pt>
                <c:pt idx="24">
                  <c:v>41441.0</c:v>
                </c:pt>
                <c:pt idx="25">
                  <c:v>41448.0</c:v>
                </c:pt>
                <c:pt idx="26">
                  <c:v>41455.0</c:v>
                </c:pt>
                <c:pt idx="27">
                  <c:v>41462.0</c:v>
                </c:pt>
                <c:pt idx="28">
                  <c:v>41469.0</c:v>
                </c:pt>
                <c:pt idx="29">
                  <c:v>41476.0</c:v>
                </c:pt>
                <c:pt idx="30">
                  <c:v>41483.0</c:v>
                </c:pt>
                <c:pt idx="31">
                  <c:v>41490.0</c:v>
                </c:pt>
                <c:pt idx="32">
                  <c:v>41497.0</c:v>
                </c:pt>
                <c:pt idx="33">
                  <c:v>41504.0</c:v>
                </c:pt>
                <c:pt idx="34">
                  <c:v>41511.0</c:v>
                </c:pt>
                <c:pt idx="35">
                  <c:v>41518.0</c:v>
                </c:pt>
                <c:pt idx="36">
                  <c:v>41525.0</c:v>
                </c:pt>
                <c:pt idx="37">
                  <c:v>41532.0</c:v>
                </c:pt>
                <c:pt idx="38">
                  <c:v>41539.0</c:v>
                </c:pt>
                <c:pt idx="39">
                  <c:v>41546.0</c:v>
                </c:pt>
                <c:pt idx="40">
                  <c:v>41553.0</c:v>
                </c:pt>
                <c:pt idx="41">
                  <c:v>41560.0</c:v>
                </c:pt>
                <c:pt idx="42">
                  <c:v>41567.0</c:v>
                </c:pt>
                <c:pt idx="43">
                  <c:v>41574.0</c:v>
                </c:pt>
                <c:pt idx="44">
                  <c:v>41581.0</c:v>
                </c:pt>
                <c:pt idx="45">
                  <c:v>41588.0</c:v>
                </c:pt>
                <c:pt idx="46">
                  <c:v>41595.0</c:v>
                </c:pt>
                <c:pt idx="47">
                  <c:v>41602.0</c:v>
                </c:pt>
                <c:pt idx="48">
                  <c:v>41609.0</c:v>
                </c:pt>
                <c:pt idx="49">
                  <c:v>41616.0</c:v>
                </c:pt>
                <c:pt idx="50">
                  <c:v>41623.0</c:v>
                </c:pt>
                <c:pt idx="51">
                  <c:v>41630.0</c:v>
                </c:pt>
                <c:pt idx="52">
                  <c:v>41637.0</c:v>
                </c:pt>
                <c:pt idx="53">
                  <c:v>41644.0</c:v>
                </c:pt>
                <c:pt idx="54">
                  <c:v>41651.0</c:v>
                </c:pt>
                <c:pt idx="55">
                  <c:v>41658.0</c:v>
                </c:pt>
                <c:pt idx="56">
                  <c:v>41665.0</c:v>
                </c:pt>
                <c:pt idx="57">
                  <c:v>41672.0</c:v>
                </c:pt>
                <c:pt idx="58">
                  <c:v>41679.0</c:v>
                </c:pt>
                <c:pt idx="59">
                  <c:v>41686.0</c:v>
                </c:pt>
                <c:pt idx="60">
                  <c:v>41693.0</c:v>
                </c:pt>
                <c:pt idx="61">
                  <c:v>41700.0</c:v>
                </c:pt>
                <c:pt idx="62">
                  <c:v>41707.0</c:v>
                </c:pt>
                <c:pt idx="63">
                  <c:v>41714.0</c:v>
                </c:pt>
                <c:pt idx="64">
                  <c:v>41721.0</c:v>
                </c:pt>
                <c:pt idx="65">
                  <c:v>41728.0</c:v>
                </c:pt>
                <c:pt idx="66">
                  <c:v>41735.0</c:v>
                </c:pt>
                <c:pt idx="67">
                  <c:v>41742.0</c:v>
                </c:pt>
                <c:pt idx="68">
                  <c:v>41749.0</c:v>
                </c:pt>
                <c:pt idx="69">
                  <c:v>41756.0</c:v>
                </c:pt>
                <c:pt idx="70">
                  <c:v>41763.0</c:v>
                </c:pt>
                <c:pt idx="71">
                  <c:v>41770.0</c:v>
                </c:pt>
                <c:pt idx="72">
                  <c:v>41777.0</c:v>
                </c:pt>
                <c:pt idx="73">
                  <c:v>41784.0</c:v>
                </c:pt>
                <c:pt idx="74">
                  <c:v>41791.0</c:v>
                </c:pt>
                <c:pt idx="75">
                  <c:v>41798.0</c:v>
                </c:pt>
                <c:pt idx="76">
                  <c:v>41805.0</c:v>
                </c:pt>
                <c:pt idx="77">
                  <c:v>41812.0</c:v>
                </c:pt>
                <c:pt idx="78">
                  <c:v>41819.0</c:v>
                </c:pt>
                <c:pt idx="79">
                  <c:v>41826.0</c:v>
                </c:pt>
                <c:pt idx="80">
                  <c:v>41833.0</c:v>
                </c:pt>
                <c:pt idx="81">
                  <c:v>41840.0</c:v>
                </c:pt>
                <c:pt idx="82">
                  <c:v>41847.0</c:v>
                </c:pt>
                <c:pt idx="83">
                  <c:v>41854.0</c:v>
                </c:pt>
                <c:pt idx="84">
                  <c:v>41861.0</c:v>
                </c:pt>
                <c:pt idx="85">
                  <c:v>41868.0</c:v>
                </c:pt>
                <c:pt idx="86">
                  <c:v>41875.0</c:v>
                </c:pt>
                <c:pt idx="87">
                  <c:v>41882.0</c:v>
                </c:pt>
                <c:pt idx="88">
                  <c:v>41889.0</c:v>
                </c:pt>
                <c:pt idx="89">
                  <c:v>41896.0</c:v>
                </c:pt>
                <c:pt idx="90">
                  <c:v>41903.0</c:v>
                </c:pt>
                <c:pt idx="91">
                  <c:v>41910.0</c:v>
                </c:pt>
                <c:pt idx="92">
                  <c:v>41917.0</c:v>
                </c:pt>
                <c:pt idx="93">
                  <c:v>41924.0</c:v>
                </c:pt>
                <c:pt idx="94">
                  <c:v>41931.0</c:v>
                </c:pt>
                <c:pt idx="95">
                  <c:v>41938.0</c:v>
                </c:pt>
                <c:pt idx="96">
                  <c:v>41945.0</c:v>
                </c:pt>
                <c:pt idx="97">
                  <c:v>41952.0</c:v>
                </c:pt>
                <c:pt idx="98">
                  <c:v>41959.0</c:v>
                </c:pt>
                <c:pt idx="99">
                  <c:v>41966.0</c:v>
                </c:pt>
                <c:pt idx="100">
                  <c:v>41973.0</c:v>
                </c:pt>
                <c:pt idx="101">
                  <c:v>41980.0</c:v>
                </c:pt>
                <c:pt idx="102">
                  <c:v>41987.0</c:v>
                </c:pt>
                <c:pt idx="103">
                  <c:v>41994.0</c:v>
                </c:pt>
                <c:pt idx="104">
                  <c:v>42001.0</c:v>
                </c:pt>
                <c:pt idx="105">
                  <c:v>42008.0</c:v>
                </c:pt>
                <c:pt idx="106">
                  <c:v>42015.0</c:v>
                </c:pt>
                <c:pt idx="107">
                  <c:v>42022.0</c:v>
                </c:pt>
                <c:pt idx="108">
                  <c:v>42029.0</c:v>
                </c:pt>
                <c:pt idx="109">
                  <c:v>42036.0</c:v>
                </c:pt>
                <c:pt idx="110">
                  <c:v>42043.0</c:v>
                </c:pt>
                <c:pt idx="111">
                  <c:v>42050.0</c:v>
                </c:pt>
                <c:pt idx="112">
                  <c:v>42057.0</c:v>
                </c:pt>
                <c:pt idx="113">
                  <c:v>42064.0</c:v>
                </c:pt>
                <c:pt idx="114">
                  <c:v>42071.0</c:v>
                </c:pt>
                <c:pt idx="115">
                  <c:v>42078.0</c:v>
                </c:pt>
                <c:pt idx="116">
                  <c:v>42085.0</c:v>
                </c:pt>
                <c:pt idx="117">
                  <c:v>42092.0</c:v>
                </c:pt>
                <c:pt idx="118">
                  <c:v>42099.0</c:v>
                </c:pt>
                <c:pt idx="119">
                  <c:v>42106.0</c:v>
                </c:pt>
                <c:pt idx="120">
                  <c:v>42113.0</c:v>
                </c:pt>
                <c:pt idx="121">
                  <c:v>42120.0</c:v>
                </c:pt>
                <c:pt idx="122">
                  <c:v>42127.0</c:v>
                </c:pt>
                <c:pt idx="123">
                  <c:v>42134.0</c:v>
                </c:pt>
                <c:pt idx="124">
                  <c:v>42141.0</c:v>
                </c:pt>
                <c:pt idx="125">
                  <c:v>42148.0</c:v>
                </c:pt>
                <c:pt idx="126">
                  <c:v>42155.0</c:v>
                </c:pt>
                <c:pt idx="127">
                  <c:v>42162.0</c:v>
                </c:pt>
                <c:pt idx="128">
                  <c:v>42169.0</c:v>
                </c:pt>
                <c:pt idx="129">
                  <c:v>42176.0</c:v>
                </c:pt>
                <c:pt idx="130">
                  <c:v>42183.0</c:v>
                </c:pt>
                <c:pt idx="131">
                  <c:v>42190.0</c:v>
                </c:pt>
                <c:pt idx="132">
                  <c:v>42197.0</c:v>
                </c:pt>
                <c:pt idx="133">
                  <c:v>42204.0</c:v>
                </c:pt>
                <c:pt idx="134">
                  <c:v>42211.0</c:v>
                </c:pt>
                <c:pt idx="135">
                  <c:v>42218.0</c:v>
                </c:pt>
                <c:pt idx="136">
                  <c:v>42225.0</c:v>
                </c:pt>
                <c:pt idx="137">
                  <c:v>42232.0</c:v>
                </c:pt>
                <c:pt idx="138">
                  <c:v>42239.0</c:v>
                </c:pt>
                <c:pt idx="139">
                  <c:v>42246.0</c:v>
                </c:pt>
                <c:pt idx="140">
                  <c:v>42253.0</c:v>
                </c:pt>
                <c:pt idx="141">
                  <c:v>42260.0</c:v>
                </c:pt>
                <c:pt idx="142">
                  <c:v>42267.0</c:v>
                </c:pt>
                <c:pt idx="143">
                  <c:v>42274.0</c:v>
                </c:pt>
                <c:pt idx="144">
                  <c:v>42281.0</c:v>
                </c:pt>
                <c:pt idx="145">
                  <c:v>42288.0</c:v>
                </c:pt>
                <c:pt idx="146">
                  <c:v>42295.0</c:v>
                </c:pt>
                <c:pt idx="147">
                  <c:v>42302.0</c:v>
                </c:pt>
                <c:pt idx="148">
                  <c:v>42309.0</c:v>
                </c:pt>
                <c:pt idx="149">
                  <c:v>42316.0</c:v>
                </c:pt>
                <c:pt idx="150">
                  <c:v>42323.0</c:v>
                </c:pt>
                <c:pt idx="151">
                  <c:v>42330.0</c:v>
                </c:pt>
                <c:pt idx="152">
                  <c:v>42337.0</c:v>
                </c:pt>
                <c:pt idx="153">
                  <c:v>42344.0</c:v>
                </c:pt>
                <c:pt idx="154">
                  <c:v>42351.0</c:v>
                </c:pt>
                <c:pt idx="155">
                  <c:v>42358.0</c:v>
                </c:pt>
                <c:pt idx="156">
                  <c:v>42365.0</c:v>
                </c:pt>
                <c:pt idx="157">
                  <c:v>42372.0</c:v>
                </c:pt>
                <c:pt idx="158">
                  <c:v>42379.0</c:v>
                </c:pt>
                <c:pt idx="159">
                  <c:v>42386.0</c:v>
                </c:pt>
                <c:pt idx="160">
                  <c:v>42393.0</c:v>
                </c:pt>
                <c:pt idx="161">
                  <c:v>42400.0</c:v>
                </c:pt>
                <c:pt idx="162">
                  <c:v>42407.0</c:v>
                </c:pt>
                <c:pt idx="163">
                  <c:v>42414.0</c:v>
                </c:pt>
                <c:pt idx="164">
                  <c:v>42421.0</c:v>
                </c:pt>
                <c:pt idx="165">
                  <c:v>42428.0</c:v>
                </c:pt>
                <c:pt idx="166">
                  <c:v>42435.0</c:v>
                </c:pt>
                <c:pt idx="167">
                  <c:v>42442.0</c:v>
                </c:pt>
                <c:pt idx="168">
                  <c:v>42449.0</c:v>
                </c:pt>
                <c:pt idx="169">
                  <c:v>42456.0</c:v>
                </c:pt>
                <c:pt idx="170">
                  <c:v>42463.0</c:v>
                </c:pt>
                <c:pt idx="171">
                  <c:v>42470.0</c:v>
                </c:pt>
                <c:pt idx="172">
                  <c:v>42477.0</c:v>
                </c:pt>
                <c:pt idx="173">
                  <c:v>42484.0</c:v>
                </c:pt>
                <c:pt idx="174">
                  <c:v>42491.0</c:v>
                </c:pt>
                <c:pt idx="175">
                  <c:v>42498.0</c:v>
                </c:pt>
                <c:pt idx="176">
                  <c:v>42505.0</c:v>
                </c:pt>
                <c:pt idx="177">
                  <c:v>42512.0</c:v>
                </c:pt>
                <c:pt idx="178">
                  <c:v>42519.0</c:v>
                </c:pt>
                <c:pt idx="179">
                  <c:v>42526.0</c:v>
                </c:pt>
                <c:pt idx="180">
                  <c:v>42533.0</c:v>
                </c:pt>
                <c:pt idx="181">
                  <c:v>42540.0</c:v>
                </c:pt>
                <c:pt idx="182">
                  <c:v>42547.0</c:v>
                </c:pt>
                <c:pt idx="183">
                  <c:v>42554.0</c:v>
                </c:pt>
                <c:pt idx="184">
                  <c:v>42561.0</c:v>
                </c:pt>
                <c:pt idx="185">
                  <c:v>42568.0</c:v>
                </c:pt>
                <c:pt idx="186">
                  <c:v>42575.0</c:v>
                </c:pt>
                <c:pt idx="187">
                  <c:v>42582.0</c:v>
                </c:pt>
                <c:pt idx="188">
                  <c:v>42589.0</c:v>
                </c:pt>
                <c:pt idx="189">
                  <c:v>42596.0</c:v>
                </c:pt>
                <c:pt idx="190">
                  <c:v>42603.0</c:v>
                </c:pt>
                <c:pt idx="191">
                  <c:v>42610.0</c:v>
                </c:pt>
                <c:pt idx="192">
                  <c:v>42617.0</c:v>
                </c:pt>
                <c:pt idx="193">
                  <c:v>42624.0</c:v>
                </c:pt>
                <c:pt idx="194">
                  <c:v>42631.0</c:v>
                </c:pt>
                <c:pt idx="195">
                  <c:v>42638.0</c:v>
                </c:pt>
                <c:pt idx="196">
                  <c:v>42645.0</c:v>
                </c:pt>
                <c:pt idx="197">
                  <c:v>42652.0</c:v>
                </c:pt>
                <c:pt idx="198">
                  <c:v>42659.0</c:v>
                </c:pt>
                <c:pt idx="199">
                  <c:v>42666.0</c:v>
                </c:pt>
                <c:pt idx="200">
                  <c:v>42673.0</c:v>
                </c:pt>
                <c:pt idx="201">
                  <c:v>42680.0</c:v>
                </c:pt>
                <c:pt idx="202">
                  <c:v>42687.0</c:v>
                </c:pt>
                <c:pt idx="203">
                  <c:v>42694.0</c:v>
                </c:pt>
                <c:pt idx="204">
                  <c:v>42701.0</c:v>
                </c:pt>
                <c:pt idx="205">
                  <c:v>42708.0</c:v>
                </c:pt>
                <c:pt idx="206">
                  <c:v>42715.0</c:v>
                </c:pt>
                <c:pt idx="207">
                  <c:v>42722.0</c:v>
                </c:pt>
                <c:pt idx="208">
                  <c:v>42729.0</c:v>
                </c:pt>
                <c:pt idx="209">
                  <c:v>42736.0</c:v>
                </c:pt>
                <c:pt idx="210">
                  <c:v>42743.0</c:v>
                </c:pt>
                <c:pt idx="211">
                  <c:v>42750.0</c:v>
                </c:pt>
                <c:pt idx="212">
                  <c:v>42757.0</c:v>
                </c:pt>
                <c:pt idx="213">
                  <c:v>42764.0</c:v>
                </c:pt>
                <c:pt idx="214">
                  <c:v>42771.0</c:v>
                </c:pt>
                <c:pt idx="215">
                  <c:v>42778.0</c:v>
                </c:pt>
                <c:pt idx="216">
                  <c:v>42785.0</c:v>
                </c:pt>
                <c:pt idx="217">
                  <c:v>42792.0</c:v>
                </c:pt>
                <c:pt idx="218">
                  <c:v>42799.0</c:v>
                </c:pt>
                <c:pt idx="219">
                  <c:v>42806.0</c:v>
                </c:pt>
              </c:numCache>
            </c:numRef>
          </c:cat>
          <c:val>
            <c:numRef>
              <c:f>'Rolling 12 Months'!$G$2:$G$221</c:f>
              <c:numCache>
                <c:formatCode>General</c:formatCode>
                <c:ptCount val="220"/>
                <c:pt idx="0">
                  <c:v>122.0</c:v>
                </c:pt>
                <c:pt idx="1">
                  <c:v>119.0</c:v>
                </c:pt>
                <c:pt idx="2">
                  <c:v>116.0</c:v>
                </c:pt>
                <c:pt idx="3">
                  <c:v>116.0</c:v>
                </c:pt>
                <c:pt idx="4">
                  <c:v>112.0</c:v>
                </c:pt>
                <c:pt idx="5">
                  <c:v>111.0</c:v>
                </c:pt>
                <c:pt idx="6">
                  <c:v>109.0</c:v>
                </c:pt>
                <c:pt idx="7">
                  <c:v>107.0</c:v>
                </c:pt>
                <c:pt idx="8">
                  <c:v>107.0</c:v>
                </c:pt>
                <c:pt idx="9">
                  <c:v>109.0</c:v>
                </c:pt>
                <c:pt idx="10">
                  <c:v>107.0</c:v>
                </c:pt>
                <c:pt idx="11">
                  <c:v>102.0</c:v>
                </c:pt>
                <c:pt idx="12">
                  <c:v>100.0</c:v>
                </c:pt>
                <c:pt idx="13">
                  <c:v>101.0</c:v>
                </c:pt>
                <c:pt idx="14">
                  <c:v>99.0</c:v>
                </c:pt>
                <c:pt idx="15">
                  <c:v>96.0</c:v>
                </c:pt>
                <c:pt idx="16">
                  <c:v>96.0</c:v>
                </c:pt>
                <c:pt idx="17">
                  <c:v>95.0</c:v>
                </c:pt>
                <c:pt idx="18">
                  <c:v>95.0</c:v>
                </c:pt>
                <c:pt idx="19">
                  <c:v>97.0</c:v>
                </c:pt>
                <c:pt idx="20">
                  <c:v>94.0</c:v>
                </c:pt>
                <c:pt idx="21">
                  <c:v>94.0</c:v>
                </c:pt>
                <c:pt idx="22">
                  <c:v>91.0</c:v>
                </c:pt>
                <c:pt idx="23">
                  <c:v>90.0</c:v>
                </c:pt>
                <c:pt idx="24">
                  <c:v>87.0</c:v>
                </c:pt>
                <c:pt idx="25">
                  <c:v>86.0</c:v>
                </c:pt>
                <c:pt idx="26">
                  <c:v>84.0</c:v>
                </c:pt>
                <c:pt idx="27">
                  <c:v>81.0</c:v>
                </c:pt>
                <c:pt idx="28">
                  <c:v>80.0</c:v>
                </c:pt>
                <c:pt idx="29">
                  <c:v>80.0</c:v>
                </c:pt>
                <c:pt idx="30">
                  <c:v>80.0</c:v>
                </c:pt>
                <c:pt idx="31">
                  <c:v>80.0</c:v>
                </c:pt>
                <c:pt idx="32">
                  <c:v>78.0</c:v>
                </c:pt>
                <c:pt idx="33">
                  <c:v>78.0</c:v>
                </c:pt>
                <c:pt idx="34">
                  <c:v>78.0</c:v>
                </c:pt>
                <c:pt idx="35">
                  <c:v>74.0</c:v>
                </c:pt>
                <c:pt idx="36">
                  <c:v>72.0</c:v>
                </c:pt>
                <c:pt idx="37">
                  <c:v>71.0</c:v>
                </c:pt>
                <c:pt idx="38">
                  <c:v>70.0</c:v>
                </c:pt>
                <c:pt idx="39">
                  <c:v>70.0</c:v>
                </c:pt>
                <c:pt idx="40">
                  <c:v>70.0</c:v>
                </c:pt>
                <c:pt idx="41">
                  <c:v>70.0</c:v>
                </c:pt>
                <c:pt idx="42">
                  <c:v>68.0</c:v>
                </c:pt>
                <c:pt idx="43">
                  <c:v>67.0</c:v>
                </c:pt>
                <c:pt idx="44">
                  <c:v>65.0</c:v>
                </c:pt>
                <c:pt idx="45">
                  <c:v>66.0</c:v>
                </c:pt>
                <c:pt idx="46">
                  <c:v>67.0</c:v>
                </c:pt>
                <c:pt idx="47">
                  <c:v>65.0</c:v>
                </c:pt>
                <c:pt idx="48">
                  <c:v>62.0</c:v>
                </c:pt>
                <c:pt idx="49">
                  <c:v>60.0</c:v>
                </c:pt>
                <c:pt idx="50">
                  <c:v>59.0</c:v>
                </c:pt>
                <c:pt idx="51">
                  <c:v>59.0</c:v>
                </c:pt>
                <c:pt idx="52">
                  <c:v>53.0</c:v>
                </c:pt>
                <c:pt idx="53">
                  <c:v>53.0</c:v>
                </c:pt>
                <c:pt idx="54">
                  <c:v>52.0</c:v>
                </c:pt>
                <c:pt idx="55">
                  <c:v>50.0</c:v>
                </c:pt>
                <c:pt idx="56">
                  <c:v>47.0</c:v>
                </c:pt>
                <c:pt idx="57">
                  <c:v>47.0</c:v>
                </c:pt>
                <c:pt idx="58">
                  <c:v>47.0</c:v>
                </c:pt>
                <c:pt idx="59">
                  <c:v>46.0</c:v>
                </c:pt>
                <c:pt idx="60">
                  <c:v>44.0</c:v>
                </c:pt>
                <c:pt idx="61">
                  <c:v>42.0</c:v>
                </c:pt>
                <c:pt idx="62">
                  <c:v>39.0</c:v>
                </c:pt>
                <c:pt idx="63">
                  <c:v>38.0</c:v>
                </c:pt>
                <c:pt idx="64">
                  <c:v>41.0</c:v>
                </c:pt>
                <c:pt idx="65">
                  <c:v>40.0</c:v>
                </c:pt>
                <c:pt idx="66">
                  <c:v>39.0</c:v>
                </c:pt>
                <c:pt idx="67">
                  <c:v>39.0</c:v>
                </c:pt>
                <c:pt idx="68">
                  <c:v>37.0</c:v>
                </c:pt>
                <c:pt idx="69">
                  <c:v>37.0</c:v>
                </c:pt>
                <c:pt idx="70">
                  <c:v>36.0</c:v>
                </c:pt>
                <c:pt idx="71">
                  <c:v>36.0</c:v>
                </c:pt>
                <c:pt idx="72">
                  <c:v>36.0</c:v>
                </c:pt>
                <c:pt idx="73">
                  <c:v>36.0</c:v>
                </c:pt>
                <c:pt idx="74">
                  <c:v>35.0</c:v>
                </c:pt>
                <c:pt idx="75">
                  <c:v>36.0</c:v>
                </c:pt>
                <c:pt idx="76">
                  <c:v>36.0</c:v>
                </c:pt>
                <c:pt idx="77">
                  <c:v>36.0</c:v>
                </c:pt>
                <c:pt idx="78">
                  <c:v>36.0</c:v>
                </c:pt>
                <c:pt idx="79">
                  <c:v>38.0</c:v>
                </c:pt>
                <c:pt idx="80">
                  <c:v>39.0</c:v>
                </c:pt>
                <c:pt idx="81">
                  <c:v>39.0</c:v>
                </c:pt>
                <c:pt idx="82">
                  <c:v>40.0</c:v>
                </c:pt>
                <c:pt idx="83">
                  <c:v>39.0</c:v>
                </c:pt>
                <c:pt idx="84">
                  <c:v>38.0</c:v>
                </c:pt>
                <c:pt idx="85">
                  <c:v>38.0</c:v>
                </c:pt>
                <c:pt idx="86">
                  <c:v>37.0</c:v>
                </c:pt>
                <c:pt idx="87">
                  <c:v>37.0</c:v>
                </c:pt>
                <c:pt idx="88">
                  <c:v>37.0</c:v>
                </c:pt>
                <c:pt idx="89">
                  <c:v>37.0</c:v>
                </c:pt>
                <c:pt idx="90">
                  <c:v>36.0</c:v>
                </c:pt>
                <c:pt idx="91">
                  <c:v>36.0</c:v>
                </c:pt>
                <c:pt idx="92">
                  <c:v>37.0</c:v>
                </c:pt>
                <c:pt idx="93">
                  <c:v>35.0</c:v>
                </c:pt>
                <c:pt idx="94">
                  <c:v>36.0</c:v>
                </c:pt>
                <c:pt idx="95">
                  <c:v>38.0</c:v>
                </c:pt>
                <c:pt idx="96">
                  <c:v>37.0</c:v>
                </c:pt>
                <c:pt idx="97">
                  <c:v>37.0</c:v>
                </c:pt>
                <c:pt idx="98">
                  <c:v>37.0</c:v>
                </c:pt>
                <c:pt idx="99">
                  <c:v>36.0</c:v>
                </c:pt>
                <c:pt idx="100">
                  <c:v>35.0</c:v>
                </c:pt>
                <c:pt idx="101">
                  <c:v>36.0</c:v>
                </c:pt>
                <c:pt idx="102">
                  <c:v>35.0</c:v>
                </c:pt>
                <c:pt idx="103">
                  <c:v>36.0</c:v>
                </c:pt>
                <c:pt idx="104">
                  <c:v>36.0</c:v>
                </c:pt>
                <c:pt idx="105">
                  <c:v>36.0</c:v>
                </c:pt>
                <c:pt idx="106">
                  <c:v>36.0</c:v>
                </c:pt>
                <c:pt idx="107">
                  <c:v>36.0</c:v>
                </c:pt>
                <c:pt idx="108">
                  <c:v>38.0</c:v>
                </c:pt>
                <c:pt idx="109">
                  <c:v>39.0</c:v>
                </c:pt>
                <c:pt idx="110">
                  <c:v>38.0</c:v>
                </c:pt>
                <c:pt idx="111">
                  <c:v>37.0</c:v>
                </c:pt>
                <c:pt idx="112">
                  <c:v>37.0</c:v>
                </c:pt>
                <c:pt idx="113">
                  <c:v>36.0</c:v>
                </c:pt>
                <c:pt idx="114">
                  <c:v>37.0</c:v>
                </c:pt>
                <c:pt idx="115">
                  <c:v>37.0</c:v>
                </c:pt>
                <c:pt idx="116">
                  <c:v>38.0</c:v>
                </c:pt>
                <c:pt idx="117">
                  <c:v>36.0</c:v>
                </c:pt>
                <c:pt idx="118">
                  <c:v>37.0</c:v>
                </c:pt>
                <c:pt idx="119">
                  <c:v>37.0</c:v>
                </c:pt>
                <c:pt idx="120">
                  <c:v>35.0</c:v>
                </c:pt>
                <c:pt idx="121">
                  <c:v>35.0</c:v>
                </c:pt>
                <c:pt idx="122">
                  <c:v>34.0</c:v>
                </c:pt>
                <c:pt idx="123">
                  <c:v>34.0</c:v>
                </c:pt>
                <c:pt idx="124">
                  <c:v>33.0</c:v>
                </c:pt>
                <c:pt idx="125">
                  <c:v>31.0</c:v>
                </c:pt>
                <c:pt idx="126">
                  <c:v>32.0</c:v>
                </c:pt>
                <c:pt idx="127">
                  <c:v>32.0</c:v>
                </c:pt>
                <c:pt idx="128">
                  <c:v>31.0</c:v>
                </c:pt>
                <c:pt idx="129">
                  <c:v>30.0</c:v>
                </c:pt>
                <c:pt idx="130">
                  <c:v>31.0</c:v>
                </c:pt>
                <c:pt idx="131">
                  <c:v>31.0</c:v>
                </c:pt>
                <c:pt idx="132">
                  <c:v>30.0</c:v>
                </c:pt>
                <c:pt idx="133">
                  <c:v>29.0</c:v>
                </c:pt>
                <c:pt idx="134">
                  <c:v>28.0</c:v>
                </c:pt>
                <c:pt idx="135">
                  <c:v>28.0</c:v>
                </c:pt>
                <c:pt idx="136">
                  <c:v>28.0</c:v>
                </c:pt>
                <c:pt idx="137">
                  <c:v>28.0</c:v>
                </c:pt>
                <c:pt idx="138">
                  <c:v>28.0</c:v>
                </c:pt>
                <c:pt idx="139">
                  <c:v>28.0</c:v>
                </c:pt>
                <c:pt idx="140">
                  <c:v>27.0</c:v>
                </c:pt>
                <c:pt idx="141">
                  <c:v>27.0</c:v>
                </c:pt>
                <c:pt idx="142">
                  <c:v>28.0</c:v>
                </c:pt>
                <c:pt idx="143">
                  <c:v>28.0</c:v>
                </c:pt>
                <c:pt idx="144">
                  <c:v>28.0</c:v>
                </c:pt>
                <c:pt idx="145">
                  <c:v>27.0</c:v>
                </c:pt>
                <c:pt idx="146">
                  <c:v>27.0</c:v>
                </c:pt>
                <c:pt idx="147">
                  <c:v>25.0</c:v>
                </c:pt>
                <c:pt idx="148">
                  <c:v>23.0</c:v>
                </c:pt>
                <c:pt idx="149">
                  <c:v>23.0</c:v>
                </c:pt>
                <c:pt idx="150">
                  <c:v>23.0</c:v>
                </c:pt>
                <c:pt idx="151">
                  <c:v>21.0</c:v>
                </c:pt>
                <c:pt idx="152">
                  <c:v>21.0</c:v>
                </c:pt>
                <c:pt idx="153">
                  <c:v>22.0</c:v>
                </c:pt>
                <c:pt idx="154">
                  <c:v>21.0</c:v>
                </c:pt>
                <c:pt idx="155">
                  <c:v>22.0</c:v>
                </c:pt>
                <c:pt idx="156">
                  <c:v>21.0</c:v>
                </c:pt>
                <c:pt idx="157">
                  <c:v>21.0</c:v>
                </c:pt>
                <c:pt idx="158">
                  <c:v>21.0</c:v>
                </c:pt>
                <c:pt idx="159">
                  <c:v>21.0</c:v>
                </c:pt>
                <c:pt idx="160">
                  <c:v>20.0</c:v>
                </c:pt>
                <c:pt idx="161">
                  <c:v>18.0</c:v>
                </c:pt>
                <c:pt idx="162">
                  <c:v>18.0</c:v>
                </c:pt>
                <c:pt idx="163">
                  <c:v>18.0</c:v>
                </c:pt>
                <c:pt idx="164">
                  <c:v>18.0</c:v>
                </c:pt>
                <c:pt idx="165">
                  <c:v>18.0</c:v>
                </c:pt>
                <c:pt idx="166">
                  <c:v>19.0</c:v>
                </c:pt>
                <c:pt idx="167">
                  <c:v>18.0</c:v>
                </c:pt>
                <c:pt idx="168">
                  <c:v>19.0</c:v>
                </c:pt>
                <c:pt idx="169">
                  <c:v>19.0</c:v>
                </c:pt>
                <c:pt idx="170">
                  <c:v>17.0</c:v>
                </c:pt>
                <c:pt idx="171">
                  <c:v>16.0</c:v>
                </c:pt>
                <c:pt idx="172">
                  <c:v>16.0</c:v>
                </c:pt>
                <c:pt idx="173">
                  <c:v>16.0</c:v>
                </c:pt>
                <c:pt idx="174">
                  <c:v>17.0</c:v>
                </c:pt>
                <c:pt idx="175">
                  <c:v>17.0</c:v>
                </c:pt>
                <c:pt idx="176">
                  <c:v>16.0</c:v>
                </c:pt>
                <c:pt idx="177">
                  <c:v>16.0</c:v>
                </c:pt>
                <c:pt idx="178">
                  <c:v>16.0</c:v>
                </c:pt>
                <c:pt idx="179">
                  <c:v>15.0</c:v>
                </c:pt>
                <c:pt idx="180">
                  <c:v>15.0</c:v>
                </c:pt>
                <c:pt idx="181">
                  <c:v>15.0</c:v>
                </c:pt>
                <c:pt idx="182">
                  <c:v>15.0</c:v>
                </c:pt>
                <c:pt idx="183">
                  <c:v>15.0</c:v>
                </c:pt>
                <c:pt idx="184">
                  <c:v>15.0</c:v>
                </c:pt>
                <c:pt idx="185">
                  <c:v>14.0</c:v>
                </c:pt>
                <c:pt idx="186">
                  <c:v>14.0</c:v>
                </c:pt>
                <c:pt idx="187">
                  <c:v>14.0</c:v>
                </c:pt>
                <c:pt idx="188">
                  <c:v>13.0</c:v>
                </c:pt>
                <c:pt idx="189">
                  <c:v>13.0</c:v>
                </c:pt>
                <c:pt idx="190">
                  <c:v>13.0</c:v>
                </c:pt>
                <c:pt idx="191">
                  <c:v>14.0</c:v>
                </c:pt>
                <c:pt idx="192">
                  <c:v>14.0</c:v>
                </c:pt>
                <c:pt idx="193">
                  <c:v>14.0</c:v>
                </c:pt>
                <c:pt idx="194">
                  <c:v>15.0</c:v>
                </c:pt>
                <c:pt idx="195">
                  <c:v>14.0</c:v>
                </c:pt>
                <c:pt idx="196">
                  <c:v>13.0</c:v>
                </c:pt>
                <c:pt idx="197">
                  <c:v>14.0</c:v>
                </c:pt>
                <c:pt idx="198">
                  <c:v>15.0</c:v>
                </c:pt>
                <c:pt idx="199">
                  <c:v>15.0</c:v>
                </c:pt>
                <c:pt idx="200">
                  <c:v>15.0</c:v>
                </c:pt>
                <c:pt idx="201">
                  <c:v>15.0</c:v>
                </c:pt>
                <c:pt idx="202">
                  <c:v>15.0</c:v>
                </c:pt>
                <c:pt idx="203">
                  <c:v>15.0</c:v>
                </c:pt>
                <c:pt idx="204">
                  <c:v>15.0</c:v>
                </c:pt>
                <c:pt idx="205">
                  <c:v>15.0</c:v>
                </c:pt>
                <c:pt idx="206">
                  <c:v>14.0</c:v>
                </c:pt>
                <c:pt idx="207">
                  <c:v>16.0</c:v>
                </c:pt>
                <c:pt idx="208">
                  <c:v>15.0</c:v>
                </c:pt>
                <c:pt idx="209">
                  <c:v>14.0</c:v>
                </c:pt>
                <c:pt idx="210">
                  <c:v>14.0</c:v>
                </c:pt>
                <c:pt idx="211">
                  <c:v>13.0</c:v>
                </c:pt>
                <c:pt idx="212">
                  <c:v>13.0</c:v>
                </c:pt>
                <c:pt idx="213">
                  <c:v>14.0</c:v>
                </c:pt>
                <c:pt idx="214">
                  <c:v>14.0</c:v>
                </c:pt>
                <c:pt idx="215">
                  <c:v>14.0</c:v>
                </c:pt>
                <c:pt idx="216">
                  <c:v>14.0</c:v>
                </c:pt>
                <c:pt idx="217">
                  <c:v>14.0</c:v>
                </c:pt>
                <c:pt idx="218">
                  <c:v>14.0</c:v>
                </c:pt>
                <c:pt idx="219">
                  <c:v>13.0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6608032"/>
        <c:axId val="-146603376"/>
      </c:lineChart>
      <c:lineChart>
        <c:grouping val="standard"/>
        <c:varyColors val="0"/>
        <c:ser>
          <c:idx val="4"/>
          <c:order val="0"/>
          <c:tx>
            <c:v>Familiarity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'Rolling 12 Months'!$A$2:$A$221</c:f>
              <c:numCache>
                <c:formatCode>m/d/yy</c:formatCode>
                <c:ptCount val="220"/>
                <c:pt idx="0">
                  <c:v>41273.0</c:v>
                </c:pt>
                <c:pt idx="1">
                  <c:v>41280.0</c:v>
                </c:pt>
                <c:pt idx="2">
                  <c:v>41287.0</c:v>
                </c:pt>
                <c:pt idx="3">
                  <c:v>41294.0</c:v>
                </c:pt>
                <c:pt idx="4">
                  <c:v>41301.0</c:v>
                </c:pt>
                <c:pt idx="5">
                  <c:v>41308.0</c:v>
                </c:pt>
                <c:pt idx="6">
                  <c:v>41315.0</c:v>
                </c:pt>
                <c:pt idx="7">
                  <c:v>41322.0</c:v>
                </c:pt>
                <c:pt idx="8">
                  <c:v>41329.0</c:v>
                </c:pt>
                <c:pt idx="9">
                  <c:v>41336.0</c:v>
                </c:pt>
                <c:pt idx="10">
                  <c:v>41343.0</c:v>
                </c:pt>
                <c:pt idx="11">
                  <c:v>41350.0</c:v>
                </c:pt>
                <c:pt idx="12">
                  <c:v>41357.0</c:v>
                </c:pt>
                <c:pt idx="13">
                  <c:v>41364.0</c:v>
                </c:pt>
                <c:pt idx="14">
                  <c:v>41371.0</c:v>
                </c:pt>
                <c:pt idx="15">
                  <c:v>41378.0</c:v>
                </c:pt>
                <c:pt idx="16">
                  <c:v>41385.0</c:v>
                </c:pt>
                <c:pt idx="17">
                  <c:v>41392.0</c:v>
                </c:pt>
                <c:pt idx="18">
                  <c:v>41399.0</c:v>
                </c:pt>
                <c:pt idx="19">
                  <c:v>41406.0</c:v>
                </c:pt>
                <c:pt idx="20">
                  <c:v>41413.0</c:v>
                </c:pt>
                <c:pt idx="21">
                  <c:v>41420.0</c:v>
                </c:pt>
                <c:pt idx="22">
                  <c:v>41427.0</c:v>
                </c:pt>
                <c:pt idx="23">
                  <c:v>41434.0</c:v>
                </c:pt>
                <c:pt idx="24">
                  <c:v>41441.0</c:v>
                </c:pt>
                <c:pt idx="25">
                  <c:v>41448.0</c:v>
                </c:pt>
                <c:pt idx="26">
                  <c:v>41455.0</c:v>
                </c:pt>
                <c:pt idx="27">
                  <c:v>41462.0</c:v>
                </c:pt>
                <c:pt idx="28">
                  <c:v>41469.0</c:v>
                </c:pt>
                <c:pt idx="29">
                  <c:v>41476.0</c:v>
                </c:pt>
                <c:pt idx="30">
                  <c:v>41483.0</c:v>
                </c:pt>
                <c:pt idx="31">
                  <c:v>41490.0</c:v>
                </c:pt>
                <c:pt idx="32">
                  <c:v>41497.0</c:v>
                </c:pt>
                <c:pt idx="33">
                  <c:v>41504.0</c:v>
                </c:pt>
                <c:pt idx="34">
                  <c:v>41511.0</c:v>
                </c:pt>
                <c:pt idx="35">
                  <c:v>41518.0</c:v>
                </c:pt>
                <c:pt idx="36">
                  <c:v>41525.0</c:v>
                </c:pt>
                <c:pt idx="37">
                  <c:v>41532.0</c:v>
                </c:pt>
                <c:pt idx="38">
                  <c:v>41539.0</c:v>
                </c:pt>
                <c:pt idx="39">
                  <c:v>41546.0</c:v>
                </c:pt>
                <c:pt idx="40">
                  <c:v>41553.0</c:v>
                </c:pt>
                <c:pt idx="41">
                  <c:v>41560.0</c:v>
                </c:pt>
                <c:pt idx="42">
                  <c:v>41567.0</c:v>
                </c:pt>
                <c:pt idx="43">
                  <c:v>41574.0</c:v>
                </c:pt>
                <c:pt idx="44">
                  <c:v>41581.0</c:v>
                </c:pt>
                <c:pt idx="45">
                  <c:v>41588.0</c:v>
                </c:pt>
                <c:pt idx="46">
                  <c:v>41595.0</c:v>
                </c:pt>
                <c:pt idx="47">
                  <c:v>41602.0</c:v>
                </c:pt>
                <c:pt idx="48">
                  <c:v>41609.0</c:v>
                </c:pt>
                <c:pt idx="49">
                  <c:v>41616.0</c:v>
                </c:pt>
                <c:pt idx="50">
                  <c:v>41623.0</c:v>
                </c:pt>
                <c:pt idx="51">
                  <c:v>41630.0</c:v>
                </c:pt>
                <c:pt idx="52">
                  <c:v>41637.0</c:v>
                </c:pt>
                <c:pt idx="53">
                  <c:v>41644.0</c:v>
                </c:pt>
                <c:pt idx="54">
                  <c:v>41651.0</c:v>
                </c:pt>
                <c:pt idx="55">
                  <c:v>41658.0</c:v>
                </c:pt>
                <c:pt idx="56">
                  <c:v>41665.0</c:v>
                </c:pt>
                <c:pt idx="57">
                  <c:v>41672.0</c:v>
                </c:pt>
                <c:pt idx="58">
                  <c:v>41679.0</c:v>
                </c:pt>
                <c:pt idx="59">
                  <c:v>41686.0</c:v>
                </c:pt>
                <c:pt idx="60">
                  <c:v>41693.0</c:v>
                </c:pt>
                <c:pt idx="61">
                  <c:v>41700.0</c:v>
                </c:pt>
                <c:pt idx="62">
                  <c:v>41707.0</c:v>
                </c:pt>
                <c:pt idx="63">
                  <c:v>41714.0</c:v>
                </c:pt>
                <c:pt idx="64">
                  <c:v>41721.0</c:v>
                </c:pt>
                <c:pt idx="65">
                  <c:v>41728.0</c:v>
                </c:pt>
                <c:pt idx="66">
                  <c:v>41735.0</c:v>
                </c:pt>
                <c:pt idx="67">
                  <c:v>41742.0</c:v>
                </c:pt>
                <c:pt idx="68">
                  <c:v>41749.0</c:v>
                </c:pt>
                <c:pt idx="69">
                  <c:v>41756.0</c:v>
                </c:pt>
                <c:pt idx="70">
                  <c:v>41763.0</c:v>
                </c:pt>
                <c:pt idx="71">
                  <c:v>41770.0</c:v>
                </c:pt>
                <c:pt idx="72">
                  <c:v>41777.0</c:v>
                </c:pt>
                <c:pt idx="73">
                  <c:v>41784.0</c:v>
                </c:pt>
                <c:pt idx="74">
                  <c:v>41791.0</c:v>
                </c:pt>
                <c:pt idx="75">
                  <c:v>41798.0</c:v>
                </c:pt>
                <c:pt idx="76">
                  <c:v>41805.0</c:v>
                </c:pt>
                <c:pt idx="77">
                  <c:v>41812.0</c:v>
                </c:pt>
                <c:pt idx="78">
                  <c:v>41819.0</c:v>
                </c:pt>
                <c:pt idx="79">
                  <c:v>41826.0</c:v>
                </c:pt>
                <c:pt idx="80">
                  <c:v>41833.0</c:v>
                </c:pt>
                <c:pt idx="81">
                  <c:v>41840.0</c:v>
                </c:pt>
                <c:pt idx="82">
                  <c:v>41847.0</c:v>
                </c:pt>
                <c:pt idx="83">
                  <c:v>41854.0</c:v>
                </c:pt>
                <c:pt idx="84">
                  <c:v>41861.0</c:v>
                </c:pt>
                <c:pt idx="85">
                  <c:v>41868.0</c:v>
                </c:pt>
                <c:pt idx="86">
                  <c:v>41875.0</c:v>
                </c:pt>
                <c:pt idx="87">
                  <c:v>41882.0</c:v>
                </c:pt>
                <c:pt idx="88">
                  <c:v>41889.0</c:v>
                </c:pt>
                <c:pt idx="89">
                  <c:v>41896.0</c:v>
                </c:pt>
                <c:pt idx="90">
                  <c:v>41903.0</c:v>
                </c:pt>
                <c:pt idx="91">
                  <c:v>41910.0</c:v>
                </c:pt>
                <c:pt idx="92">
                  <c:v>41917.0</c:v>
                </c:pt>
                <c:pt idx="93">
                  <c:v>41924.0</c:v>
                </c:pt>
                <c:pt idx="94">
                  <c:v>41931.0</c:v>
                </c:pt>
                <c:pt idx="95">
                  <c:v>41938.0</c:v>
                </c:pt>
                <c:pt idx="96">
                  <c:v>41945.0</c:v>
                </c:pt>
                <c:pt idx="97">
                  <c:v>41952.0</c:v>
                </c:pt>
                <c:pt idx="98">
                  <c:v>41959.0</c:v>
                </c:pt>
                <c:pt idx="99">
                  <c:v>41966.0</c:v>
                </c:pt>
                <c:pt idx="100">
                  <c:v>41973.0</c:v>
                </c:pt>
                <c:pt idx="101">
                  <c:v>41980.0</c:v>
                </c:pt>
                <c:pt idx="102">
                  <c:v>41987.0</c:v>
                </c:pt>
                <c:pt idx="103">
                  <c:v>41994.0</c:v>
                </c:pt>
                <c:pt idx="104">
                  <c:v>42001.0</c:v>
                </c:pt>
                <c:pt idx="105">
                  <c:v>42008.0</c:v>
                </c:pt>
                <c:pt idx="106">
                  <c:v>42015.0</c:v>
                </c:pt>
                <c:pt idx="107">
                  <c:v>42022.0</c:v>
                </c:pt>
                <c:pt idx="108">
                  <c:v>42029.0</c:v>
                </c:pt>
                <c:pt idx="109">
                  <c:v>42036.0</c:v>
                </c:pt>
                <c:pt idx="110">
                  <c:v>42043.0</c:v>
                </c:pt>
                <c:pt idx="111">
                  <c:v>42050.0</c:v>
                </c:pt>
                <c:pt idx="112">
                  <c:v>42057.0</c:v>
                </c:pt>
                <c:pt idx="113">
                  <c:v>42064.0</c:v>
                </c:pt>
                <c:pt idx="114">
                  <c:v>42071.0</c:v>
                </c:pt>
                <c:pt idx="115">
                  <c:v>42078.0</c:v>
                </c:pt>
                <c:pt idx="116">
                  <c:v>42085.0</c:v>
                </c:pt>
                <c:pt idx="117">
                  <c:v>42092.0</c:v>
                </c:pt>
                <c:pt idx="118">
                  <c:v>42099.0</c:v>
                </c:pt>
                <c:pt idx="119">
                  <c:v>42106.0</c:v>
                </c:pt>
                <c:pt idx="120">
                  <c:v>42113.0</c:v>
                </c:pt>
                <c:pt idx="121">
                  <c:v>42120.0</c:v>
                </c:pt>
                <c:pt idx="122">
                  <c:v>42127.0</c:v>
                </c:pt>
                <c:pt idx="123">
                  <c:v>42134.0</c:v>
                </c:pt>
                <c:pt idx="124">
                  <c:v>42141.0</c:v>
                </c:pt>
                <c:pt idx="125">
                  <c:v>42148.0</c:v>
                </c:pt>
                <c:pt idx="126">
                  <c:v>42155.0</c:v>
                </c:pt>
                <c:pt idx="127">
                  <c:v>42162.0</c:v>
                </c:pt>
                <c:pt idx="128">
                  <c:v>42169.0</c:v>
                </c:pt>
                <c:pt idx="129">
                  <c:v>42176.0</c:v>
                </c:pt>
                <c:pt idx="130">
                  <c:v>42183.0</c:v>
                </c:pt>
                <c:pt idx="131">
                  <c:v>42190.0</c:v>
                </c:pt>
                <c:pt idx="132">
                  <c:v>42197.0</c:v>
                </c:pt>
                <c:pt idx="133">
                  <c:v>42204.0</c:v>
                </c:pt>
                <c:pt idx="134">
                  <c:v>42211.0</c:v>
                </c:pt>
                <c:pt idx="135">
                  <c:v>42218.0</c:v>
                </c:pt>
                <c:pt idx="136">
                  <c:v>42225.0</c:v>
                </c:pt>
                <c:pt idx="137">
                  <c:v>42232.0</c:v>
                </c:pt>
                <c:pt idx="138">
                  <c:v>42239.0</c:v>
                </c:pt>
                <c:pt idx="139">
                  <c:v>42246.0</c:v>
                </c:pt>
                <c:pt idx="140">
                  <c:v>42253.0</c:v>
                </c:pt>
                <c:pt idx="141">
                  <c:v>42260.0</c:v>
                </c:pt>
                <c:pt idx="142">
                  <c:v>42267.0</c:v>
                </c:pt>
                <c:pt idx="143">
                  <c:v>42274.0</c:v>
                </c:pt>
                <c:pt idx="144">
                  <c:v>42281.0</c:v>
                </c:pt>
                <c:pt idx="145">
                  <c:v>42288.0</c:v>
                </c:pt>
                <c:pt idx="146">
                  <c:v>42295.0</c:v>
                </c:pt>
                <c:pt idx="147">
                  <c:v>42302.0</c:v>
                </c:pt>
                <c:pt idx="148">
                  <c:v>42309.0</c:v>
                </c:pt>
                <c:pt idx="149">
                  <c:v>42316.0</c:v>
                </c:pt>
                <c:pt idx="150">
                  <c:v>42323.0</c:v>
                </c:pt>
                <c:pt idx="151">
                  <c:v>42330.0</c:v>
                </c:pt>
                <c:pt idx="152">
                  <c:v>42337.0</c:v>
                </c:pt>
                <c:pt idx="153">
                  <c:v>42344.0</c:v>
                </c:pt>
                <c:pt idx="154">
                  <c:v>42351.0</c:v>
                </c:pt>
                <c:pt idx="155">
                  <c:v>42358.0</c:v>
                </c:pt>
                <c:pt idx="156">
                  <c:v>42365.0</c:v>
                </c:pt>
                <c:pt idx="157">
                  <c:v>42372.0</c:v>
                </c:pt>
                <c:pt idx="158">
                  <c:v>42379.0</c:v>
                </c:pt>
                <c:pt idx="159">
                  <c:v>42386.0</c:v>
                </c:pt>
                <c:pt idx="160">
                  <c:v>42393.0</c:v>
                </c:pt>
                <c:pt idx="161">
                  <c:v>42400.0</c:v>
                </c:pt>
                <c:pt idx="162">
                  <c:v>42407.0</c:v>
                </c:pt>
                <c:pt idx="163">
                  <c:v>42414.0</c:v>
                </c:pt>
                <c:pt idx="164">
                  <c:v>42421.0</c:v>
                </c:pt>
                <c:pt idx="165">
                  <c:v>42428.0</c:v>
                </c:pt>
                <c:pt idx="166">
                  <c:v>42435.0</c:v>
                </c:pt>
                <c:pt idx="167">
                  <c:v>42442.0</c:v>
                </c:pt>
                <c:pt idx="168">
                  <c:v>42449.0</c:v>
                </c:pt>
                <c:pt idx="169">
                  <c:v>42456.0</c:v>
                </c:pt>
                <c:pt idx="170">
                  <c:v>42463.0</c:v>
                </c:pt>
                <c:pt idx="171">
                  <c:v>42470.0</c:v>
                </c:pt>
                <c:pt idx="172">
                  <c:v>42477.0</c:v>
                </c:pt>
                <c:pt idx="173">
                  <c:v>42484.0</c:v>
                </c:pt>
                <c:pt idx="174">
                  <c:v>42491.0</c:v>
                </c:pt>
                <c:pt idx="175">
                  <c:v>42498.0</c:v>
                </c:pt>
                <c:pt idx="176">
                  <c:v>42505.0</c:v>
                </c:pt>
                <c:pt idx="177">
                  <c:v>42512.0</c:v>
                </c:pt>
                <c:pt idx="178">
                  <c:v>42519.0</c:v>
                </c:pt>
                <c:pt idx="179">
                  <c:v>42526.0</c:v>
                </c:pt>
                <c:pt idx="180">
                  <c:v>42533.0</c:v>
                </c:pt>
                <c:pt idx="181">
                  <c:v>42540.0</c:v>
                </c:pt>
                <c:pt idx="182">
                  <c:v>42547.0</c:v>
                </c:pt>
                <c:pt idx="183">
                  <c:v>42554.0</c:v>
                </c:pt>
                <c:pt idx="184">
                  <c:v>42561.0</c:v>
                </c:pt>
                <c:pt idx="185">
                  <c:v>42568.0</c:v>
                </c:pt>
                <c:pt idx="186">
                  <c:v>42575.0</c:v>
                </c:pt>
                <c:pt idx="187">
                  <c:v>42582.0</c:v>
                </c:pt>
                <c:pt idx="188">
                  <c:v>42589.0</c:v>
                </c:pt>
                <c:pt idx="189">
                  <c:v>42596.0</c:v>
                </c:pt>
                <c:pt idx="190">
                  <c:v>42603.0</c:v>
                </c:pt>
                <c:pt idx="191">
                  <c:v>42610.0</c:v>
                </c:pt>
                <c:pt idx="192">
                  <c:v>42617.0</c:v>
                </c:pt>
                <c:pt idx="193">
                  <c:v>42624.0</c:v>
                </c:pt>
                <c:pt idx="194">
                  <c:v>42631.0</c:v>
                </c:pt>
                <c:pt idx="195">
                  <c:v>42638.0</c:v>
                </c:pt>
                <c:pt idx="196">
                  <c:v>42645.0</c:v>
                </c:pt>
                <c:pt idx="197">
                  <c:v>42652.0</c:v>
                </c:pt>
                <c:pt idx="198">
                  <c:v>42659.0</c:v>
                </c:pt>
                <c:pt idx="199">
                  <c:v>42666.0</c:v>
                </c:pt>
                <c:pt idx="200">
                  <c:v>42673.0</c:v>
                </c:pt>
                <c:pt idx="201">
                  <c:v>42680.0</c:v>
                </c:pt>
                <c:pt idx="202">
                  <c:v>42687.0</c:v>
                </c:pt>
                <c:pt idx="203">
                  <c:v>42694.0</c:v>
                </c:pt>
                <c:pt idx="204">
                  <c:v>42701.0</c:v>
                </c:pt>
                <c:pt idx="205">
                  <c:v>42708.0</c:v>
                </c:pt>
                <c:pt idx="206">
                  <c:v>42715.0</c:v>
                </c:pt>
                <c:pt idx="207">
                  <c:v>42722.0</c:v>
                </c:pt>
                <c:pt idx="208">
                  <c:v>42729.0</c:v>
                </c:pt>
                <c:pt idx="209">
                  <c:v>42736.0</c:v>
                </c:pt>
                <c:pt idx="210">
                  <c:v>42743.0</c:v>
                </c:pt>
                <c:pt idx="211">
                  <c:v>42750.0</c:v>
                </c:pt>
                <c:pt idx="212">
                  <c:v>42757.0</c:v>
                </c:pt>
                <c:pt idx="213">
                  <c:v>42764.0</c:v>
                </c:pt>
                <c:pt idx="214">
                  <c:v>42771.0</c:v>
                </c:pt>
                <c:pt idx="215">
                  <c:v>42778.0</c:v>
                </c:pt>
                <c:pt idx="216">
                  <c:v>42785.0</c:v>
                </c:pt>
                <c:pt idx="217">
                  <c:v>42792.0</c:v>
                </c:pt>
                <c:pt idx="218">
                  <c:v>42799.0</c:v>
                </c:pt>
                <c:pt idx="219">
                  <c:v>42806.0</c:v>
                </c:pt>
              </c:numCache>
            </c:numRef>
          </c:cat>
          <c:val>
            <c:numRef>
              <c:f>'Rolling 12 Months'!$I$2:$I$221</c:f>
              <c:numCache>
                <c:formatCode>_(* #,##0.00_);_(* \(#,##0.00\);_(* "-"??_);_(@_)</c:formatCode>
                <c:ptCount val="220"/>
                <c:pt idx="0">
                  <c:v>3.0</c:v>
                </c:pt>
                <c:pt idx="1">
                  <c:v>2.6</c:v>
                </c:pt>
                <c:pt idx="2">
                  <c:v>1.8</c:v>
                </c:pt>
                <c:pt idx="3">
                  <c:v>1.6</c:v>
                </c:pt>
                <c:pt idx="4">
                  <c:v>1.4</c:v>
                </c:pt>
                <c:pt idx="5">
                  <c:v>1.85</c:v>
                </c:pt>
                <c:pt idx="6">
                  <c:v>2.8</c:v>
                </c:pt>
                <c:pt idx="7">
                  <c:v>1.4</c:v>
                </c:pt>
                <c:pt idx="8">
                  <c:v>0.8</c:v>
                </c:pt>
                <c:pt idx="9">
                  <c:v>1.4</c:v>
                </c:pt>
                <c:pt idx="10">
                  <c:v>1.3</c:v>
                </c:pt>
                <c:pt idx="11">
                  <c:v>1.35</c:v>
                </c:pt>
                <c:pt idx="12">
                  <c:v>1.65</c:v>
                </c:pt>
                <c:pt idx="13">
                  <c:v>2.0</c:v>
                </c:pt>
                <c:pt idx="14">
                  <c:v>1.708333333333333</c:v>
                </c:pt>
                <c:pt idx="15">
                  <c:v>1.8</c:v>
                </c:pt>
                <c:pt idx="16">
                  <c:v>1.1</c:v>
                </c:pt>
                <c:pt idx="17">
                  <c:v>1.75</c:v>
                </c:pt>
                <c:pt idx="18">
                  <c:v>2.25</c:v>
                </c:pt>
                <c:pt idx="19">
                  <c:v>1.3</c:v>
                </c:pt>
                <c:pt idx="20">
                  <c:v>2.35</c:v>
                </c:pt>
                <c:pt idx="21">
                  <c:v>2.4</c:v>
                </c:pt>
                <c:pt idx="22">
                  <c:v>2.95</c:v>
                </c:pt>
                <c:pt idx="23">
                  <c:v>2.166666666666666</c:v>
                </c:pt>
                <c:pt idx="24">
                  <c:v>2.75</c:v>
                </c:pt>
                <c:pt idx="25">
                  <c:v>1.208333333333333</c:v>
                </c:pt>
                <c:pt idx="26">
                  <c:v>1.65</c:v>
                </c:pt>
                <c:pt idx="27">
                  <c:v>2.0</c:v>
                </c:pt>
                <c:pt idx="28">
                  <c:v>2.333333333333333</c:v>
                </c:pt>
                <c:pt idx="29">
                  <c:v>2.833333333333333</c:v>
                </c:pt>
                <c:pt idx="30">
                  <c:v>2.208333333333333</c:v>
                </c:pt>
                <c:pt idx="31">
                  <c:v>2.75</c:v>
                </c:pt>
                <c:pt idx="32">
                  <c:v>1.75</c:v>
                </c:pt>
                <c:pt idx="33">
                  <c:v>2.291666666666666</c:v>
                </c:pt>
                <c:pt idx="34">
                  <c:v>3.1</c:v>
                </c:pt>
                <c:pt idx="35">
                  <c:v>2.541666666666667</c:v>
                </c:pt>
                <c:pt idx="36">
                  <c:v>2.708333333333333</c:v>
                </c:pt>
                <c:pt idx="37">
                  <c:v>1.416666666666667</c:v>
                </c:pt>
                <c:pt idx="38">
                  <c:v>3.166666666666666</c:v>
                </c:pt>
                <c:pt idx="39">
                  <c:v>1.65</c:v>
                </c:pt>
                <c:pt idx="40">
                  <c:v>3.0</c:v>
                </c:pt>
                <c:pt idx="41">
                  <c:v>2.541666666666667</c:v>
                </c:pt>
                <c:pt idx="42">
                  <c:v>1.291666666666667</c:v>
                </c:pt>
                <c:pt idx="43">
                  <c:v>2.291666666666666</c:v>
                </c:pt>
                <c:pt idx="44">
                  <c:v>1.9</c:v>
                </c:pt>
                <c:pt idx="45">
                  <c:v>2.25</c:v>
                </c:pt>
                <c:pt idx="46">
                  <c:v>3.041666666666667</c:v>
                </c:pt>
                <c:pt idx="47">
                  <c:v>3.291666666666666</c:v>
                </c:pt>
                <c:pt idx="48">
                  <c:v>2.357142857142857</c:v>
                </c:pt>
                <c:pt idx="49">
                  <c:v>1.375</c:v>
                </c:pt>
                <c:pt idx="50">
                  <c:v>3.125</c:v>
                </c:pt>
                <c:pt idx="51">
                  <c:v>2.625</c:v>
                </c:pt>
                <c:pt idx="52">
                  <c:v>2.375</c:v>
                </c:pt>
                <c:pt idx="53">
                  <c:v>1.541666666666667</c:v>
                </c:pt>
                <c:pt idx="54">
                  <c:v>2.375</c:v>
                </c:pt>
                <c:pt idx="55">
                  <c:v>2.791666666666666</c:v>
                </c:pt>
                <c:pt idx="56">
                  <c:v>2.5</c:v>
                </c:pt>
                <c:pt idx="57">
                  <c:v>2.208333333333333</c:v>
                </c:pt>
                <c:pt idx="58">
                  <c:v>2.166666666666666</c:v>
                </c:pt>
                <c:pt idx="59">
                  <c:v>3.25</c:v>
                </c:pt>
                <c:pt idx="60">
                  <c:v>3.458333333333333</c:v>
                </c:pt>
                <c:pt idx="61">
                  <c:v>2.583333333333333</c:v>
                </c:pt>
                <c:pt idx="62">
                  <c:v>3.375</c:v>
                </c:pt>
                <c:pt idx="63">
                  <c:v>2.416666666666666</c:v>
                </c:pt>
                <c:pt idx="64">
                  <c:v>1.75</c:v>
                </c:pt>
                <c:pt idx="65">
                  <c:v>3.916666666666666</c:v>
                </c:pt>
                <c:pt idx="66">
                  <c:v>1.625</c:v>
                </c:pt>
                <c:pt idx="67">
                  <c:v>1.958333333333333</c:v>
                </c:pt>
                <c:pt idx="68">
                  <c:v>3.0</c:v>
                </c:pt>
                <c:pt idx="69">
                  <c:v>2.208333333333333</c:v>
                </c:pt>
                <c:pt idx="70">
                  <c:v>1.833333333333333</c:v>
                </c:pt>
                <c:pt idx="71">
                  <c:v>2.75</c:v>
                </c:pt>
                <c:pt idx="72">
                  <c:v>1.666666666666667</c:v>
                </c:pt>
                <c:pt idx="73">
                  <c:v>3.333333333333333</c:v>
                </c:pt>
                <c:pt idx="74">
                  <c:v>2.083333333333333</c:v>
                </c:pt>
                <c:pt idx="75">
                  <c:v>1.541666666666667</c:v>
                </c:pt>
                <c:pt idx="76">
                  <c:v>0.958333333333333</c:v>
                </c:pt>
                <c:pt idx="77">
                  <c:v>1.85</c:v>
                </c:pt>
                <c:pt idx="78">
                  <c:v>1.7</c:v>
                </c:pt>
                <c:pt idx="79">
                  <c:v>0.958333333333333</c:v>
                </c:pt>
                <c:pt idx="80">
                  <c:v>1.958333333333333</c:v>
                </c:pt>
                <c:pt idx="81">
                  <c:v>2.125</c:v>
                </c:pt>
                <c:pt idx="82">
                  <c:v>2.0</c:v>
                </c:pt>
                <c:pt idx="83">
                  <c:v>3.0</c:v>
                </c:pt>
                <c:pt idx="84">
                  <c:v>2.083333333333333</c:v>
                </c:pt>
                <c:pt idx="85">
                  <c:v>3.875</c:v>
                </c:pt>
                <c:pt idx="86">
                  <c:v>3.833333333333333</c:v>
                </c:pt>
                <c:pt idx="87">
                  <c:v>2.458333333333333</c:v>
                </c:pt>
                <c:pt idx="88">
                  <c:v>2.791666666666666</c:v>
                </c:pt>
                <c:pt idx="89">
                  <c:v>2.375</c:v>
                </c:pt>
                <c:pt idx="90">
                  <c:v>2.583333333333333</c:v>
                </c:pt>
                <c:pt idx="91">
                  <c:v>2.708333333333333</c:v>
                </c:pt>
                <c:pt idx="92">
                  <c:v>1.875</c:v>
                </c:pt>
                <c:pt idx="93">
                  <c:v>2.166666666666666</c:v>
                </c:pt>
                <c:pt idx="94">
                  <c:v>1.375</c:v>
                </c:pt>
                <c:pt idx="95">
                  <c:v>2.416666666666666</c:v>
                </c:pt>
                <c:pt idx="96">
                  <c:v>2.208333333333333</c:v>
                </c:pt>
                <c:pt idx="97">
                  <c:v>3.125</c:v>
                </c:pt>
                <c:pt idx="98">
                  <c:v>1.791666666666667</c:v>
                </c:pt>
                <c:pt idx="99">
                  <c:v>4.0</c:v>
                </c:pt>
                <c:pt idx="100">
                  <c:v>3.25</c:v>
                </c:pt>
                <c:pt idx="101">
                  <c:v>1.625</c:v>
                </c:pt>
                <c:pt idx="102">
                  <c:v>2.458333333333333</c:v>
                </c:pt>
                <c:pt idx="103">
                  <c:v>1.958333333333333</c:v>
                </c:pt>
                <c:pt idx="104">
                  <c:v>2.583333333333333</c:v>
                </c:pt>
                <c:pt idx="105">
                  <c:v>3.25</c:v>
                </c:pt>
                <c:pt idx="106">
                  <c:v>2.333333333333333</c:v>
                </c:pt>
                <c:pt idx="107">
                  <c:v>3.791666666666666</c:v>
                </c:pt>
                <c:pt idx="108">
                  <c:v>2.291666666666666</c:v>
                </c:pt>
                <c:pt idx="109">
                  <c:v>3.0</c:v>
                </c:pt>
                <c:pt idx="110">
                  <c:v>1.5</c:v>
                </c:pt>
                <c:pt idx="111">
                  <c:v>2.666666666666666</c:v>
                </c:pt>
                <c:pt idx="112">
                  <c:v>2.5</c:v>
                </c:pt>
                <c:pt idx="113">
                  <c:v>2.541666666666667</c:v>
                </c:pt>
                <c:pt idx="114">
                  <c:v>0.458333333333333</c:v>
                </c:pt>
                <c:pt idx="115">
                  <c:v>1.666666666666667</c:v>
                </c:pt>
                <c:pt idx="116">
                  <c:v>2.125</c:v>
                </c:pt>
                <c:pt idx="117">
                  <c:v>2.916666666666666</c:v>
                </c:pt>
                <c:pt idx="118">
                  <c:v>4.0</c:v>
                </c:pt>
                <c:pt idx="119">
                  <c:v>1.916666666666667</c:v>
                </c:pt>
                <c:pt idx="120">
                  <c:v>2.333333333333333</c:v>
                </c:pt>
                <c:pt idx="121">
                  <c:v>4.333333333333332</c:v>
                </c:pt>
                <c:pt idx="122">
                  <c:v>2.041666666666667</c:v>
                </c:pt>
                <c:pt idx="123">
                  <c:v>2.666666666666666</c:v>
                </c:pt>
                <c:pt idx="124">
                  <c:v>3.125</c:v>
                </c:pt>
                <c:pt idx="125">
                  <c:v>5.083333333333333</c:v>
                </c:pt>
                <c:pt idx="126">
                  <c:v>2.708333333333333</c:v>
                </c:pt>
                <c:pt idx="127">
                  <c:v>2.708333333333333</c:v>
                </c:pt>
                <c:pt idx="128">
                  <c:v>2.625</c:v>
                </c:pt>
                <c:pt idx="129">
                  <c:v>3.833333333333333</c:v>
                </c:pt>
                <c:pt idx="130">
                  <c:v>3.416666666666666</c:v>
                </c:pt>
                <c:pt idx="131">
                  <c:v>2.5</c:v>
                </c:pt>
                <c:pt idx="132">
                  <c:v>2.25</c:v>
                </c:pt>
                <c:pt idx="133">
                  <c:v>3.75</c:v>
                </c:pt>
                <c:pt idx="134">
                  <c:v>3.958333333333333</c:v>
                </c:pt>
                <c:pt idx="135">
                  <c:v>1.666666666666667</c:v>
                </c:pt>
                <c:pt idx="136">
                  <c:v>2.166666666666666</c:v>
                </c:pt>
                <c:pt idx="137">
                  <c:v>2.708333333333333</c:v>
                </c:pt>
                <c:pt idx="138">
                  <c:v>3.0</c:v>
                </c:pt>
                <c:pt idx="139">
                  <c:v>3.333333333333333</c:v>
                </c:pt>
                <c:pt idx="140">
                  <c:v>3.625</c:v>
                </c:pt>
                <c:pt idx="141">
                  <c:v>3.333333333333333</c:v>
                </c:pt>
                <c:pt idx="142">
                  <c:v>2.625</c:v>
                </c:pt>
                <c:pt idx="143">
                  <c:v>2.291666666666666</c:v>
                </c:pt>
                <c:pt idx="144">
                  <c:v>1.875</c:v>
                </c:pt>
                <c:pt idx="145">
                  <c:v>1.125</c:v>
                </c:pt>
                <c:pt idx="146">
                  <c:v>3.875</c:v>
                </c:pt>
                <c:pt idx="147">
                  <c:v>2.833333333333333</c:v>
                </c:pt>
                <c:pt idx="148">
                  <c:v>3.041666666666667</c:v>
                </c:pt>
                <c:pt idx="149">
                  <c:v>1.875</c:v>
                </c:pt>
                <c:pt idx="150">
                  <c:v>5.416666666666666</c:v>
                </c:pt>
                <c:pt idx="151">
                  <c:v>2.916666666666666</c:v>
                </c:pt>
                <c:pt idx="152">
                  <c:v>1.583333333333333</c:v>
                </c:pt>
                <c:pt idx="153">
                  <c:v>2.666666666666666</c:v>
                </c:pt>
                <c:pt idx="154">
                  <c:v>1.583333333333333</c:v>
                </c:pt>
                <c:pt idx="155">
                  <c:v>1.958333333333333</c:v>
                </c:pt>
                <c:pt idx="156">
                  <c:v>1.5</c:v>
                </c:pt>
                <c:pt idx="157">
                  <c:v>3.125</c:v>
                </c:pt>
                <c:pt idx="158">
                  <c:v>3.75</c:v>
                </c:pt>
                <c:pt idx="159">
                  <c:v>3.875</c:v>
                </c:pt>
                <c:pt idx="160">
                  <c:v>4.166666666666667</c:v>
                </c:pt>
                <c:pt idx="161">
                  <c:v>4.291666666666666</c:v>
                </c:pt>
                <c:pt idx="162">
                  <c:v>3.208333333333333</c:v>
                </c:pt>
                <c:pt idx="163">
                  <c:v>4.583333333333333</c:v>
                </c:pt>
                <c:pt idx="164">
                  <c:v>3.458333333333333</c:v>
                </c:pt>
                <c:pt idx="165">
                  <c:v>4.583333333333333</c:v>
                </c:pt>
                <c:pt idx="166">
                  <c:v>3.125</c:v>
                </c:pt>
                <c:pt idx="167">
                  <c:v>4.083333333333333</c:v>
                </c:pt>
                <c:pt idx="168">
                  <c:v>3.041666666666667</c:v>
                </c:pt>
                <c:pt idx="169">
                  <c:v>2.7</c:v>
                </c:pt>
                <c:pt idx="170">
                  <c:v>2.208333333333333</c:v>
                </c:pt>
                <c:pt idx="171">
                  <c:v>3.375</c:v>
                </c:pt>
                <c:pt idx="172">
                  <c:v>4.375</c:v>
                </c:pt>
                <c:pt idx="173">
                  <c:v>4.75</c:v>
                </c:pt>
                <c:pt idx="174">
                  <c:v>3.166666666666666</c:v>
                </c:pt>
                <c:pt idx="175">
                  <c:v>2.833333333333333</c:v>
                </c:pt>
                <c:pt idx="176">
                  <c:v>3.291666666666666</c:v>
                </c:pt>
                <c:pt idx="177">
                  <c:v>4.583333333333333</c:v>
                </c:pt>
                <c:pt idx="178">
                  <c:v>3.916666666666666</c:v>
                </c:pt>
                <c:pt idx="179">
                  <c:v>5.75</c:v>
                </c:pt>
                <c:pt idx="180">
                  <c:v>3.958333333333333</c:v>
                </c:pt>
                <c:pt idx="181">
                  <c:v>3.583333333333333</c:v>
                </c:pt>
                <c:pt idx="182">
                  <c:v>3.875</c:v>
                </c:pt>
                <c:pt idx="183">
                  <c:v>3.875</c:v>
                </c:pt>
                <c:pt idx="184">
                  <c:v>2.875</c:v>
                </c:pt>
                <c:pt idx="185">
                  <c:v>2.291666666666666</c:v>
                </c:pt>
                <c:pt idx="186">
                  <c:v>4.583333333333333</c:v>
                </c:pt>
                <c:pt idx="187">
                  <c:v>4.708333333333332</c:v>
                </c:pt>
                <c:pt idx="188">
                  <c:v>2.041666666666667</c:v>
                </c:pt>
                <c:pt idx="189">
                  <c:v>3.291666666666666</c:v>
                </c:pt>
                <c:pt idx="190">
                  <c:v>2.458333333333333</c:v>
                </c:pt>
                <c:pt idx="191">
                  <c:v>4.583333333333333</c:v>
                </c:pt>
                <c:pt idx="192">
                  <c:v>3.666666666666666</c:v>
                </c:pt>
                <c:pt idx="193">
                  <c:v>2.791666666666666</c:v>
                </c:pt>
                <c:pt idx="194">
                  <c:v>2.208333333333333</c:v>
                </c:pt>
                <c:pt idx="195">
                  <c:v>4.5</c:v>
                </c:pt>
                <c:pt idx="196">
                  <c:v>4.041666666666666</c:v>
                </c:pt>
                <c:pt idx="197">
                  <c:v>2.208333333333333</c:v>
                </c:pt>
                <c:pt idx="198">
                  <c:v>2.416666666666666</c:v>
                </c:pt>
                <c:pt idx="199">
                  <c:v>4.666666666666667</c:v>
                </c:pt>
                <c:pt idx="200">
                  <c:v>5.208333333333333</c:v>
                </c:pt>
                <c:pt idx="201">
                  <c:v>3.083333333333333</c:v>
                </c:pt>
                <c:pt idx="202">
                  <c:v>5.583333333333333</c:v>
                </c:pt>
                <c:pt idx="203">
                  <c:v>2.541666666666667</c:v>
                </c:pt>
                <c:pt idx="204">
                  <c:v>3.708333333333333</c:v>
                </c:pt>
                <c:pt idx="205">
                  <c:v>2.0</c:v>
                </c:pt>
                <c:pt idx="206">
                  <c:v>2.208333333333333</c:v>
                </c:pt>
                <c:pt idx="207">
                  <c:v>1.375</c:v>
                </c:pt>
                <c:pt idx="208">
                  <c:v>3.625</c:v>
                </c:pt>
                <c:pt idx="209">
                  <c:v>5.5</c:v>
                </c:pt>
                <c:pt idx="210">
                  <c:v>4.125</c:v>
                </c:pt>
                <c:pt idx="211">
                  <c:v>5.166666666666667</c:v>
                </c:pt>
                <c:pt idx="212">
                  <c:v>5.458333333333333</c:v>
                </c:pt>
                <c:pt idx="213">
                  <c:v>3.083333333333333</c:v>
                </c:pt>
                <c:pt idx="214">
                  <c:v>3.416666666666666</c:v>
                </c:pt>
                <c:pt idx="215">
                  <c:v>3.125</c:v>
                </c:pt>
                <c:pt idx="216">
                  <c:v>2.958333333333333</c:v>
                </c:pt>
                <c:pt idx="217">
                  <c:v>5.208333333333333</c:v>
                </c:pt>
                <c:pt idx="218">
                  <c:v>2.791666666666666</c:v>
                </c:pt>
                <c:pt idx="219">
                  <c:v>3.416666666666666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'Rolling 12 Months'!$H$1</c:f>
              <c:strCache>
                <c:ptCount val="1"/>
                <c:pt idx="0">
                  <c:v>Average Plays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'Rolling 12 Months'!$A$2:$A$221</c:f>
              <c:numCache>
                <c:formatCode>m/d/yy</c:formatCode>
                <c:ptCount val="220"/>
                <c:pt idx="0">
                  <c:v>41273.0</c:v>
                </c:pt>
                <c:pt idx="1">
                  <c:v>41280.0</c:v>
                </c:pt>
                <c:pt idx="2">
                  <c:v>41287.0</c:v>
                </c:pt>
                <c:pt idx="3">
                  <c:v>41294.0</c:v>
                </c:pt>
                <c:pt idx="4">
                  <c:v>41301.0</c:v>
                </c:pt>
                <c:pt idx="5">
                  <c:v>41308.0</c:v>
                </c:pt>
                <c:pt idx="6">
                  <c:v>41315.0</c:v>
                </c:pt>
                <c:pt idx="7">
                  <c:v>41322.0</c:v>
                </c:pt>
                <c:pt idx="8">
                  <c:v>41329.0</c:v>
                </c:pt>
                <c:pt idx="9">
                  <c:v>41336.0</c:v>
                </c:pt>
                <c:pt idx="10">
                  <c:v>41343.0</c:v>
                </c:pt>
                <c:pt idx="11">
                  <c:v>41350.0</c:v>
                </c:pt>
                <c:pt idx="12">
                  <c:v>41357.0</c:v>
                </c:pt>
                <c:pt idx="13">
                  <c:v>41364.0</c:v>
                </c:pt>
                <c:pt idx="14">
                  <c:v>41371.0</c:v>
                </c:pt>
                <c:pt idx="15">
                  <c:v>41378.0</c:v>
                </c:pt>
                <c:pt idx="16">
                  <c:v>41385.0</c:v>
                </c:pt>
                <c:pt idx="17">
                  <c:v>41392.0</c:v>
                </c:pt>
                <c:pt idx="18">
                  <c:v>41399.0</c:v>
                </c:pt>
                <c:pt idx="19">
                  <c:v>41406.0</c:v>
                </c:pt>
                <c:pt idx="20">
                  <c:v>41413.0</c:v>
                </c:pt>
                <c:pt idx="21">
                  <c:v>41420.0</c:v>
                </c:pt>
                <c:pt idx="22">
                  <c:v>41427.0</c:v>
                </c:pt>
                <c:pt idx="23">
                  <c:v>41434.0</c:v>
                </c:pt>
                <c:pt idx="24">
                  <c:v>41441.0</c:v>
                </c:pt>
                <c:pt idx="25">
                  <c:v>41448.0</c:v>
                </c:pt>
                <c:pt idx="26">
                  <c:v>41455.0</c:v>
                </c:pt>
                <c:pt idx="27">
                  <c:v>41462.0</c:v>
                </c:pt>
                <c:pt idx="28">
                  <c:v>41469.0</c:v>
                </c:pt>
                <c:pt idx="29">
                  <c:v>41476.0</c:v>
                </c:pt>
                <c:pt idx="30">
                  <c:v>41483.0</c:v>
                </c:pt>
                <c:pt idx="31">
                  <c:v>41490.0</c:v>
                </c:pt>
                <c:pt idx="32">
                  <c:v>41497.0</c:v>
                </c:pt>
                <c:pt idx="33">
                  <c:v>41504.0</c:v>
                </c:pt>
                <c:pt idx="34">
                  <c:v>41511.0</c:v>
                </c:pt>
                <c:pt idx="35">
                  <c:v>41518.0</c:v>
                </c:pt>
                <c:pt idx="36">
                  <c:v>41525.0</c:v>
                </c:pt>
                <c:pt idx="37">
                  <c:v>41532.0</c:v>
                </c:pt>
                <c:pt idx="38">
                  <c:v>41539.0</c:v>
                </c:pt>
                <c:pt idx="39">
                  <c:v>41546.0</c:v>
                </c:pt>
                <c:pt idx="40">
                  <c:v>41553.0</c:v>
                </c:pt>
                <c:pt idx="41">
                  <c:v>41560.0</c:v>
                </c:pt>
                <c:pt idx="42">
                  <c:v>41567.0</c:v>
                </c:pt>
                <c:pt idx="43">
                  <c:v>41574.0</c:v>
                </c:pt>
                <c:pt idx="44">
                  <c:v>41581.0</c:v>
                </c:pt>
                <c:pt idx="45">
                  <c:v>41588.0</c:v>
                </c:pt>
                <c:pt idx="46">
                  <c:v>41595.0</c:v>
                </c:pt>
                <c:pt idx="47">
                  <c:v>41602.0</c:v>
                </c:pt>
                <c:pt idx="48">
                  <c:v>41609.0</c:v>
                </c:pt>
                <c:pt idx="49">
                  <c:v>41616.0</c:v>
                </c:pt>
                <c:pt idx="50">
                  <c:v>41623.0</c:v>
                </c:pt>
                <c:pt idx="51">
                  <c:v>41630.0</c:v>
                </c:pt>
                <c:pt idx="52">
                  <c:v>41637.0</c:v>
                </c:pt>
                <c:pt idx="53">
                  <c:v>41644.0</c:v>
                </c:pt>
                <c:pt idx="54">
                  <c:v>41651.0</c:v>
                </c:pt>
                <c:pt idx="55">
                  <c:v>41658.0</c:v>
                </c:pt>
                <c:pt idx="56">
                  <c:v>41665.0</c:v>
                </c:pt>
                <c:pt idx="57">
                  <c:v>41672.0</c:v>
                </c:pt>
                <c:pt idx="58">
                  <c:v>41679.0</c:v>
                </c:pt>
                <c:pt idx="59">
                  <c:v>41686.0</c:v>
                </c:pt>
                <c:pt idx="60">
                  <c:v>41693.0</c:v>
                </c:pt>
                <c:pt idx="61">
                  <c:v>41700.0</c:v>
                </c:pt>
                <c:pt idx="62">
                  <c:v>41707.0</c:v>
                </c:pt>
                <c:pt idx="63">
                  <c:v>41714.0</c:v>
                </c:pt>
                <c:pt idx="64">
                  <c:v>41721.0</c:v>
                </c:pt>
                <c:pt idx="65">
                  <c:v>41728.0</c:v>
                </c:pt>
                <c:pt idx="66">
                  <c:v>41735.0</c:v>
                </c:pt>
                <c:pt idx="67">
                  <c:v>41742.0</c:v>
                </c:pt>
                <c:pt idx="68">
                  <c:v>41749.0</c:v>
                </c:pt>
                <c:pt idx="69">
                  <c:v>41756.0</c:v>
                </c:pt>
                <c:pt idx="70">
                  <c:v>41763.0</c:v>
                </c:pt>
                <c:pt idx="71">
                  <c:v>41770.0</c:v>
                </c:pt>
                <c:pt idx="72">
                  <c:v>41777.0</c:v>
                </c:pt>
                <c:pt idx="73">
                  <c:v>41784.0</c:v>
                </c:pt>
                <c:pt idx="74">
                  <c:v>41791.0</c:v>
                </c:pt>
                <c:pt idx="75">
                  <c:v>41798.0</c:v>
                </c:pt>
                <c:pt idx="76">
                  <c:v>41805.0</c:v>
                </c:pt>
                <c:pt idx="77">
                  <c:v>41812.0</c:v>
                </c:pt>
                <c:pt idx="78">
                  <c:v>41819.0</c:v>
                </c:pt>
                <c:pt idx="79">
                  <c:v>41826.0</c:v>
                </c:pt>
                <c:pt idx="80">
                  <c:v>41833.0</c:v>
                </c:pt>
                <c:pt idx="81">
                  <c:v>41840.0</c:v>
                </c:pt>
                <c:pt idx="82">
                  <c:v>41847.0</c:v>
                </c:pt>
                <c:pt idx="83">
                  <c:v>41854.0</c:v>
                </c:pt>
                <c:pt idx="84">
                  <c:v>41861.0</c:v>
                </c:pt>
                <c:pt idx="85">
                  <c:v>41868.0</c:v>
                </c:pt>
                <c:pt idx="86">
                  <c:v>41875.0</c:v>
                </c:pt>
                <c:pt idx="87">
                  <c:v>41882.0</c:v>
                </c:pt>
                <c:pt idx="88">
                  <c:v>41889.0</c:v>
                </c:pt>
                <c:pt idx="89">
                  <c:v>41896.0</c:v>
                </c:pt>
                <c:pt idx="90">
                  <c:v>41903.0</c:v>
                </c:pt>
                <c:pt idx="91">
                  <c:v>41910.0</c:v>
                </c:pt>
                <c:pt idx="92">
                  <c:v>41917.0</c:v>
                </c:pt>
                <c:pt idx="93">
                  <c:v>41924.0</c:v>
                </c:pt>
                <c:pt idx="94">
                  <c:v>41931.0</c:v>
                </c:pt>
                <c:pt idx="95">
                  <c:v>41938.0</c:v>
                </c:pt>
                <c:pt idx="96">
                  <c:v>41945.0</c:v>
                </c:pt>
                <c:pt idx="97">
                  <c:v>41952.0</c:v>
                </c:pt>
                <c:pt idx="98">
                  <c:v>41959.0</c:v>
                </c:pt>
                <c:pt idx="99">
                  <c:v>41966.0</c:v>
                </c:pt>
                <c:pt idx="100">
                  <c:v>41973.0</c:v>
                </c:pt>
                <c:pt idx="101">
                  <c:v>41980.0</c:v>
                </c:pt>
                <c:pt idx="102">
                  <c:v>41987.0</c:v>
                </c:pt>
                <c:pt idx="103">
                  <c:v>41994.0</c:v>
                </c:pt>
                <c:pt idx="104">
                  <c:v>42001.0</c:v>
                </c:pt>
                <c:pt idx="105">
                  <c:v>42008.0</c:v>
                </c:pt>
                <c:pt idx="106">
                  <c:v>42015.0</c:v>
                </c:pt>
                <c:pt idx="107">
                  <c:v>42022.0</c:v>
                </c:pt>
                <c:pt idx="108">
                  <c:v>42029.0</c:v>
                </c:pt>
                <c:pt idx="109">
                  <c:v>42036.0</c:v>
                </c:pt>
                <c:pt idx="110">
                  <c:v>42043.0</c:v>
                </c:pt>
                <c:pt idx="111">
                  <c:v>42050.0</c:v>
                </c:pt>
                <c:pt idx="112">
                  <c:v>42057.0</c:v>
                </c:pt>
                <c:pt idx="113">
                  <c:v>42064.0</c:v>
                </c:pt>
                <c:pt idx="114">
                  <c:v>42071.0</c:v>
                </c:pt>
                <c:pt idx="115">
                  <c:v>42078.0</c:v>
                </c:pt>
                <c:pt idx="116">
                  <c:v>42085.0</c:v>
                </c:pt>
                <c:pt idx="117">
                  <c:v>42092.0</c:v>
                </c:pt>
                <c:pt idx="118">
                  <c:v>42099.0</c:v>
                </c:pt>
                <c:pt idx="119">
                  <c:v>42106.0</c:v>
                </c:pt>
                <c:pt idx="120">
                  <c:v>42113.0</c:v>
                </c:pt>
                <c:pt idx="121">
                  <c:v>42120.0</c:v>
                </c:pt>
                <c:pt idx="122">
                  <c:v>42127.0</c:v>
                </c:pt>
                <c:pt idx="123">
                  <c:v>42134.0</c:v>
                </c:pt>
                <c:pt idx="124">
                  <c:v>42141.0</c:v>
                </c:pt>
                <c:pt idx="125">
                  <c:v>42148.0</c:v>
                </c:pt>
                <c:pt idx="126">
                  <c:v>42155.0</c:v>
                </c:pt>
                <c:pt idx="127">
                  <c:v>42162.0</c:v>
                </c:pt>
                <c:pt idx="128">
                  <c:v>42169.0</c:v>
                </c:pt>
                <c:pt idx="129">
                  <c:v>42176.0</c:v>
                </c:pt>
                <c:pt idx="130">
                  <c:v>42183.0</c:v>
                </c:pt>
                <c:pt idx="131">
                  <c:v>42190.0</c:v>
                </c:pt>
                <c:pt idx="132">
                  <c:v>42197.0</c:v>
                </c:pt>
                <c:pt idx="133">
                  <c:v>42204.0</c:v>
                </c:pt>
                <c:pt idx="134">
                  <c:v>42211.0</c:v>
                </c:pt>
                <c:pt idx="135">
                  <c:v>42218.0</c:v>
                </c:pt>
                <c:pt idx="136">
                  <c:v>42225.0</c:v>
                </c:pt>
                <c:pt idx="137">
                  <c:v>42232.0</c:v>
                </c:pt>
                <c:pt idx="138">
                  <c:v>42239.0</c:v>
                </c:pt>
                <c:pt idx="139">
                  <c:v>42246.0</c:v>
                </c:pt>
                <c:pt idx="140">
                  <c:v>42253.0</c:v>
                </c:pt>
                <c:pt idx="141">
                  <c:v>42260.0</c:v>
                </c:pt>
                <c:pt idx="142">
                  <c:v>42267.0</c:v>
                </c:pt>
                <c:pt idx="143">
                  <c:v>42274.0</c:v>
                </c:pt>
                <c:pt idx="144">
                  <c:v>42281.0</c:v>
                </c:pt>
                <c:pt idx="145">
                  <c:v>42288.0</c:v>
                </c:pt>
                <c:pt idx="146">
                  <c:v>42295.0</c:v>
                </c:pt>
                <c:pt idx="147">
                  <c:v>42302.0</c:v>
                </c:pt>
                <c:pt idx="148">
                  <c:v>42309.0</c:v>
                </c:pt>
                <c:pt idx="149">
                  <c:v>42316.0</c:v>
                </c:pt>
                <c:pt idx="150">
                  <c:v>42323.0</c:v>
                </c:pt>
                <c:pt idx="151">
                  <c:v>42330.0</c:v>
                </c:pt>
                <c:pt idx="152">
                  <c:v>42337.0</c:v>
                </c:pt>
                <c:pt idx="153">
                  <c:v>42344.0</c:v>
                </c:pt>
                <c:pt idx="154">
                  <c:v>42351.0</c:v>
                </c:pt>
                <c:pt idx="155">
                  <c:v>42358.0</c:v>
                </c:pt>
                <c:pt idx="156">
                  <c:v>42365.0</c:v>
                </c:pt>
                <c:pt idx="157">
                  <c:v>42372.0</c:v>
                </c:pt>
                <c:pt idx="158">
                  <c:v>42379.0</c:v>
                </c:pt>
                <c:pt idx="159">
                  <c:v>42386.0</c:v>
                </c:pt>
                <c:pt idx="160">
                  <c:v>42393.0</c:v>
                </c:pt>
                <c:pt idx="161">
                  <c:v>42400.0</c:v>
                </c:pt>
                <c:pt idx="162">
                  <c:v>42407.0</c:v>
                </c:pt>
                <c:pt idx="163">
                  <c:v>42414.0</c:v>
                </c:pt>
                <c:pt idx="164">
                  <c:v>42421.0</c:v>
                </c:pt>
                <c:pt idx="165">
                  <c:v>42428.0</c:v>
                </c:pt>
                <c:pt idx="166">
                  <c:v>42435.0</c:v>
                </c:pt>
                <c:pt idx="167">
                  <c:v>42442.0</c:v>
                </c:pt>
                <c:pt idx="168">
                  <c:v>42449.0</c:v>
                </c:pt>
                <c:pt idx="169">
                  <c:v>42456.0</c:v>
                </c:pt>
                <c:pt idx="170">
                  <c:v>42463.0</c:v>
                </c:pt>
                <c:pt idx="171">
                  <c:v>42470.0</c:v>
                </c:pt>
                <c:pt idx="172">
                  <c:v>42477.0</c:v>
                </c:pt>
                <c:pt idx="173">
                  <c:v>42484.0</c:v>
                </c:pt>
                <c:pt idx="174">
                  <c:v>42491.0</c:v>
                </c:pt>
                <c:pt idx="175">
                  <c:v>42498.0</c:v>
                </c:pt>
                <c:pt idx="176">
                  <c:v>42505.0</c:v>
                </c:pt>
                <c:pt idx="177">
                  <c:v>42512.0</c:v>
                </c:pt>
                <c:pt idx="178">
                  <c:v>42519.0</c:v>
                </c:pt>
                <c:pt idx="179">
                  <c:v>42526.0</c:v>
                </c:pt>
                <c:pt idx="180">
                  <c:v>42533.0</c:v>
                </c:pt>
                <c:pt idx="181">
                  <c:v>42540.0</c:v>
                </c:pt>
                <c:pt idx="182">
                  <c:v>42547.0</c:v>
                </c:pt>
                <c:pt idx="183">
                  <c:v>42554.0</c:v>
                </c:pt>
                <c:pt idx="184">
                  <c:v>42561.0</c:v>
                </c:pt>
                <c:pt idx="185">
                  <c:v>42568.0</c:v>
                </c:pt>
                <c:pt idx="186">
                  <c:v>42575.0</c:v>
                </c:pt>
                <c:pt idx="187">
                  <c:v>42582.0</c:v>
                </c:pt>
                <c:pt idx="188">
                  <c:v>42589.0</c:v>
                </c:pt>
                <c:pt idx="189">
                  <c:v>42596.0</c:v>
                </c:pt>
                <c:pt idx="190">
                  <c:v>42603.0</c:v>
                </c:pt>
                <c:pt idx="191">
                  <c:v>42610.0</c:v>
                </c:pt>
                <c:pt idx="192">
                  <c:v>42617.0</c:v>
                </c:pt>
                <c:pt idx="193">
                  <c:v>42624.0</c:v>
                </c:pt>
                <c:pt idx="194">
                  <c:v>42631.0</c:v>
                </c:pt>
                <c:pt idx="195">
                  <c:v>42638.0</c:v>
                </c:pt>
                <c:pt idx="196">
                  <c:v>42645.0</c:v>
                </c:pt>
                <c:pt idx="197">
                  <c:v>42652.0</c:v>
                </c:pt>
                <c:pt idx="198">
                  <c:v>42659.0</c:v>
                </c:pt>
                <c:pt idx="199">
                  <c:v>42666.0</c:v>
                </c:pt>
                <c:pt idx="200">
                  <c:v>42673.0</c:v>
                </c:pt>
                <c:pt idx="201">
                  <c:v>42680.0</c:v>
                </c:pt>
                <c:pt idx="202">
                  <c:v>42687.0</c:v>
                </c:pt>
                <c:pt idx="203">
                  <c:v>42694.0</c:v>
                </c:pt>
                <c:pt idx="204">
                  <c:v>42701.0</c:v>
                </c:pt>
                <c:pt idx="205">
                  <c:v>42708.0</c:v>
                </c:pt>
                <c:pt idx="206">
                  <c:v>42715.0</c:v>
                </c:pt>
                <c:pt idx="207">
                  <c:v>42722.0</c:v>
                </c:pt>
                <c:pt idx="208">
                  <c:v>42729.0</c:v>
                </c:pt>
                <c:pt idx="209">
                  <c:v>42736.0</c:v>
                </c:pt>
                <c:pt idx="210">
                  <c:v>42743.0</c:v>
                </c:pt>
                <c:pt idx="211">
                  <c:v>42750.0</c:v>
                </c:pt>
                <c:pt idx="212">
                  <c:v>42757.0</c:v>
                </c:pt>
                <c:pt idx="213">
                  <c:v>42764.0</c:v>
                </c:pt>
                <c:pt idx="214">
                  <c:v>42771.0</c:v>
                </c:pt>
                <c:pt idx="215">
                  <c:v>42778.0</c:v>
                </c:pt>
                <c:pt idx="216">
                  <c:v>42785.0</c:v>
                </c:pt>
                <c:pt idx="217">
                  <c:v>42792.0</c:v>
                </c:pt>
                <c:pt idx="218">
                  <c:v>42799.0</c:v>
                </c:pt>
                <c:pt idx="219">
                  <c:v>42806.0</c:v>
                </c:pt>
              </c:numCache>
            </c:numRef>
          </c:cat>
          <c:val>
            <c:numRef>
              <c:f>'Rolling 12 Months'!$H$2:$H$221</c:f>
              <c:numCache>
                <c:formatCode>_(* #,##0.00_);_(* \(#,##0.00\);_(* "-"??_);_(@_)</c:formatCode>
                <c:ptCount val="220"/>
                <c:pt idx="0">
                  <c:v>2.21311475409836</c:v>
                </c:pt>
                <c:pt idx="1">
                  <c:v>2.195121951219512</c:v>
                </c:pt>
                <c:pt idx="2">
                  <c:v>2.16</c:v>
                </c:pt>
                <c:pt idx="3">
                  <c:v>2.125984251968504</c:v>
                </c:pt>
                <c:pt idx="4">
                  <c:v>2.152</c:v>
                </c:pt>
                <c:pt idx="5">
                  <c:v>2.169354838709677</c:v>
                </c:pt>
                <c:pt idx="6">
                  <c:v>2.152</c:v>
                </c:pt>
                <c:pt idx="7">
                  <c:v>2.134920634920635</c:v>
                </c:pt>
                <c:pt idx="8">
                  <c:v>2.118110236220472</c:v>
                </c:pt>
                <c:pt idx="9">
                  <c:v>2.085271317829457</c:v>
                </c:pt>
                <c:pt idx="10">
                  <c:v>2.085271317829457</c:v>
                </c:pt>
                <c:pt idx="11">
                  <c:v>2.134920634920635</c:v>
                </c:pt>
                <c:pt idx="12">
                  <c:v>2.085271317829457</c:v>
                </c:pt>
                <c:pt idx="13">
                  <c:v>2.092307692307692</c:v>
                </c:pt>
                <c:pt idx="14">
                  <c:v>2.1</c:v>
                </c:pt>
                <c:pt idx="15">
                  <c:v>2.149606299212599</c:v>
                </c:pt>
                <c:pt idx="16">
                  <c:v>2.1328125</c:v>
                </c:pt>
                <c:pt idx="17">
                  <c:v>2.116279069767442</c:v>
                </c:pt>
                <c:pt idx="18">
                  <c:v>2.083969465648855</c:v>
                </c:pt>
                <c:pt idx="19">
                  <c:v>2.052631578947368</c:v>
                </c:pt>
                <c:pt idx="20">
                  <c:v>2.037313432835821</c:v>
                </c:pt>
                <c:pt idx="21">
                  <c:v>2.052631578947368</c:v>
                </c:pt>
                <c:pt idx="22">
                  <c:v>2.052631578947368</c:v>
                </c:pt>
                <c:pt idx="23">
                  <c:v>2.06015037593985</c:v>
                </c:pt>
                <c:pt idx="24">
                  <c:v>2.044776119402985</c:v>
                </c:pt>
                <c:pt idx="25">
                  <c:v>2.037037037037037</c:v>
                </c:pt>
                <c:pt idx="26">
                  <c:v>2.052238805970149</c:v>
                </c:pt>
                <c:pt idx="27">
                  <c:v>2.037037037037037</c:v>
                </c:pt>
                <c:pt idx="28">
                  <c:v>2.037037037037037</c:v>
                </c:pt>
                <c:pt idx="29">
                  <c:v>2.074074074074074</c:v>
                </c:pt>
                <c:pt idx="30">
                  <c:v>2.081481481481481</c:v>
                </c:pt>
                <c:pt idx="31">
                  <c:v>2.088888888888889</c:v>
                </c:pt>
                <c:pt idx="32">
                  <c:v>2.12781954887218</c:v>
                </c:pt>
                <c:pt idx="33">
                  <c:v>2.119402985074627</c:v>
                </c:pt>
                <c:pt idx="34">
                  <c:v>2.135338345864662</c:v>
                </c:pt>
                <c:pt idx="35">
                  <c:v>2.159090909090909</c:v>
                </c:pt>
                <c:pt idx="36">
                  <c:v>2.166666666666666</c:v>
                </c:pt>
                <c:pt idx="37">
                  <c:v>2.14179104477612</c:v>
                </c:pt>
                <c:pt idx="38">
                  <c:v>2.149253731343284</c:v>
                </c:pt>
                <c:pt idx="39">
                  <c:v>2.198473282442748</c:v>
                </c:pt>
                <c:pt idx="40">
                  <c:v>2.206106870229008</c:v>
                </c:pt>
                <c:pt idx="41">
                  <c:v>2.213740458015267</c:v>
                </c:pt>
                <c:pt idx="42">
                  <c:v>2.171641791044776</c:v>
                </c:pt>
                <c:pt idx="43">
                  <c:v>2.18796992481203</c:v>
                </c:pt>
                <c:pt idx="44">
                  <c:v>2.155555555555555</c:v>
                </c:pt>
                <c:pt idx="45">
                  <c:v>2.147058823529412</c:v>
                </c:pt>
                <c:pt idx="46">
                  <c:v>2.138686131386861</c:v>
                </c:pt>
                <c:pt idx="47">
                  <c:v>2.161764705882352</c:v>
                </c:pt>
                <c:pt idx="48">
                  <c:v>2.176470588235294</c:v>
                </c:pt>
                <c:pt idx="49">
                  <c:v>2.167883211678832</c:v>
                </c:pt>
                <c:pt idx="50">
                  <c:v>2.175182481751825</c:v>
                </c:pt>
                <c:pt idx="51">
                  <c:v>2.151079136690647</c:v>
                </c:pt>
                <c:pt idx="52">
                  <c:v>2.175182481751825</c:v>
                </c:pt>
                <c:pt idx="53">
                  <c:v>2.198529411764706</c:v>
                </c:pt>
                <c:pt idx="54">
                  <c:v>2.205882352941176</c:v>
                </c:pt>
                <c:pt idx="55">
                  <c:v>2.246268656716418</c:v>
                </c:pt>
                <c:pt idx="56">
                  <c:v>2.270676691729323</c:v>
                </c:pt>
                <c:pt idx="57">
                  <c:v>2.278195488721805</c:v>
                </c:pt>
                <c:pt idx="58">
                  <c:v>2.26865671641791</c:v>
                </c:pt>
                <c:pt idx="59">
                  <c:v>2.310606060606061</c:v>
                </c:pt>
                <c:pt idx="60">
                  <c:v>2.300751879699248</c:v>
                </c:pt>
                <c:pt idx="61">
                  <c:v>2.308270676691729</c:v>
                </c:pt>
                <c:pt idx="62">
                  <c:v>2.333333333333333</c:v>
                </c:pt>
                <c:pt idx="63">
                  <c:v>2.323308270676692</c:v>
                </c:pt>
                <c:pt idx="64">
                  <c:v>2.296296296296296</c:v>
                </c:pt>
                <c:pt idx="65">
                  <c:v>2.286764705882352</c:v>
                </c:pt>
                <c:pt idx="66">
                  <c:v>2.311111111111111</c:v>
                </c:pt>
                <c:pt idx="67">
                  <c:v>2.294117647058823</c:v>
                </c:pt>
                <c:pt idx="68">
                  <c:v>2.301470588235294</c:v>
                </c:pt>
                <c:pt idx="69">
                  <c:v>2.291970802919708</c:v>
                </c:pt>
                <c:pt idx="70">
                  <c:v>2.316176470588235</c:v>
                </c:pt>
                <c:pt idx="71">
                  <c:v>2.306569343065693</c:v>
                </c:pt>
                <c:pt idx="72">
                  <c:v>2.297101449275362</c:v>
                </c:pt>
                <c:pt idx="73">
                  <c:v>2.321167883211679</c:v>
                </c:pt>
                <c:pt idx="74">
                  <c:v>2.311594202898551</c:v>
                </c:pt>
                <c:pt idx="75">
                  <c:v>2.352941176470588</c:v>
                </c:pt>
                <c:pt idx="76">
                  <c:v>2.302158273381295</c:v>
                </c:pt>
                <c:pt idx="77">
                  <c:v>2.302158273381295</c:v>
                </c:pt>
                <c:pt idx="78">
                  <c:v>2.278571428571428</c:v>
                </c:pt>
                <c:pt idx="79">
                  <c:v>2.253521126760563</c:v>
                </c:pt>
                <c:pt idx="80">
                  <c:v>2.253521126760563</c:v>
                </c:pt>
                <c:pt idx="81">
                  <c:v>2.253521126760563</c:v>
                </c:pt>
                <c:pt idx="82">
                  <c:v>2.237762237762238</c:v>
                </c:pt>
                <c:pt idx="83">
                  <c:v>2.237762237762238</c:v>
                </c:pt>
                <c:pt idx="84">
                  <c:v>2.222222222222222</c:v>
                </c:pt>
                <c:pt idx="85">
                  <c:v>2.237762237762238</c:v>
                </c:pt>
                <c:pt idx="86">
                  <c:v>2.237762237762238</c:v>
                </c:pt>
                <c:pt idx="87">
                  <c:v>2.244755244755245</c:v>
                </c:pt>
                <c:pt idx="88">
                  <c:v>2.244755244755245</c:v>
                </c:pt>
                <c:pt idx="89">
                  <c:v>2.244755244755245</c:v>
                </c:pt>
                <c:pt idx="90">
                  <c:v>2.244755244755245</c:v>
                </c:pt>
                <c:pt idx="91">
                  <c:v>2.26056338028169</c:v>
                </c:pt>
                <c:pt idx="92">
                  <c:v>2.267605633802817</c:v>
                </c:pt>
                <c:pt idx="93">
                  <c:v>2.236111111111111</c:v>
                </c:pt>
                <c:pt idx="94">
                  <c:v>2.205479452054794</c:v>
                </c:pt>
                <c:pt idx="95">
                  <c:v>2.205479452054794</c:v>
                </c:pt>
                <c:pt idx="96">
                  <c:v>2.220689655172413</c:v>
                </c:pt>
                <c:pt idx="97">
                  <c:v>2.227586206896551</c:v>
                </c:pt>
                <c:pt idx="98">
                  <c:v>2.212328767123288</c:v>
                </c:pt>
                <c:pt idx="99">
                  <c:v>2.243055555555555</c:v>
                </c:pt>
                <c:pt idx="100">
                  <c:v>2.227586206896551</c:v>
                </c:pt>
                <c:pt idx="101">
                  <c:v>2.205479452054794</c:v>
                </c:pt>
                <c:pt idx="102">
                  <c:v>2.220689655172413</c:v>
                </c:pt>
                <c:pt idx="103">
                  <c:v>2.190476190476191</c:v>
                </c:pt>
                <c:pt idx="104">
                  <c:v>2.191780821917808</c:v>
                </c:pt>
                <c:pt idx="105">
                  <c:v>2.191780821917808</c:v>
                </c:pt>
                <c:pt idx="106">
                  <c:v>2.237762237762238</c:v>
                </c:pt>
                <c:pt idx="107">
                  <c:v>2.285714285714286</c:v>
                </c:pt>
                <c:pt idx="108">
                  <c:v>2.237762237762238</c:v>
                </c:pt>
                <c:pt idx="109">
                  <c:v>2.237762237762238</c:v>
                </c:pt>
                <c:pt idx="110">
                  <c:v>2.285714285714286</c:v>
                </c:pt>
                <c:pt idx="111">
                  <c:v>2.302158273381295</c:v>
                </c:pt>
                <c:pt idx="112">
                  <c:v>2.318840579710145</c:v>
                </c:pt>
                <c:pt idx="113">
                  <c:v>2.318840579710145</c:v>
                </c:pt>
                <c:pt idx="114">
                  <c:v>2.269503546099291</c:v>
                </c:pt>
                <c:pt idx="115">
                  <c:v>2.253521126760563</c:v>
                </c:pt>
                <c:pt idx="116">
                  <c:v>2.237762237762238</c:v>
                </c:pt>
                <c:pt idx="117">
                  <c:v>2.191780821917808</c:v>
                </c:pt>
                <c:pt idx="118">
                  <c:v>2.241379310344827</c:v>
                </c:pt>
                <c:pt idx="119">
                  <c:v>2.256944444444445</c:v>
                </c:pt>
                <c:pt idx="120">
                  <c:v>2.256944444444445</c:v>
                </c:pt>
                <c:pt idx="121">
                  <c:v>2.256944444444445</c:v>
                </c:pt>
                <c:pt idx="122">
                  <c:v>2.272727272727272</c:v>
                </c:pt>
                <c:pt idx="123">
                  <c:v>2.272727272727272</c:v>
                </c:pt>
                <c:pt idx="124">
                  <c:v>2.272727272727272</c:v>
                </c:pt>
                <c:pt idx="125">
                  <c:v>2.288732394366197</c:v>
                </c:pt>
                <c:pt idx="126">
                  <c:v>2.272727272727272</c:v>
                </c:pt>
                <c:pt idx="127">
                  <c:v>2.288732394366197</c:v>
                </c:pt>
                <c:pt idx="128">
                  <c:v>2.288732394366197</c:v>
                </c:pt>
                <c:pt idx="129">
                  <c:v>2.338129496402878</c:v>
                </c:pt>
                <c:pt idx="130">
                  <c:v>2.345323741007194</c:v>
                </c:pt>
                <c:pt idx="131">
                  <c:v>2.386861313868613</c:v>
                </c:pt>
                <c:pt idx="132">
                  <c:v>2.386861313868613</c:v>
                </c:pt>
                <c:pt idx="133">
                  <c:v>2.422222222222222</c:v>
                </c:pt>
                <c:pt idx="134">
                  <c:v>2.422222222222222</c:v>
                </c:pt>
                <c:pt idx="135">
                  <c:v>2.369565217391304</c:v>
                </c:pt>
                <c:pt idx="136">
                  <c:v>2.352517985611511</c:v>
                </c:pt>
                <c:pt idx="137">
                  <c:v>2.369565217391304</c:v>
                </c:pt>
                <c:pt idx="138">
                  <c:v>2.369565217391304</c:v>
                </c:pt>
                <c:pt idx="139">
                  <c:v>2.386861313868613</c:v>
                </c:pt>
                <c:pt idx="140">
                  <c:v>2.404411764705882</c:v>
                </c:pt>
                <c:pt idx="141">
                  <c:v>2.404411764705882</c:v>
                </c:pt>
                <c:pt idx="142">
                  <c:v>2.369565217391304</c:v>
                </c:pt>
                <c:pt idx="143">
                  <c:v>2.352517985611511</c:v>
                </c:pt>
                <c:pt idx="144">
                  <c:v>2.352517985611511</c:v>
                </c:pt>
                <c:pt idx="145">
                  <c:v>2.335714285714286</c:v>
                </c:pt>
                <c:pt idx="146">
                  <c:v>2.372262773722628</c:v>
                </c:pt>
                <c:pt idx="147">
                  <c:v>2.355072463768116</c:v>
                </c:pt>
                <c:pt idx="148">
                  <c:v>2.338129496402878</c:v>
                </c:pt>
                <c:pt idx="149">
                  <c:v>2.321428571428572</c:v>
                </c:pt>
                <c:pt idx="150">
                  <c:v>2.338129496402878</c:v>
                </c:pt>
                <c:pt idx="151">
                  <c:v>2.338129496402878</c:v>
                </c:pt>
                <c:pt idx="152">
                  <c:v>2.321428571428572</c:v>
                </c:pt>
                <c:pt idx="153">
                  <c:v>2.321428571428572</c:v>
                </c:pt>
                <c:pt idx="154">
                  <c:v>2.372262773722628</c:v>
                </c:pt>
                <c:pt idx="155">
                  <c:v>2.355072463768116</c:v>
                </c:pt>
                <c:pt idx="156">
                  <c:v>2.338129496402878</c:v>
                </c:pt>
                <c:pt idx="157">
                  <c:v>2.372262773722628</c:v>
                </c:pt>
                <c:pt idx="158">
                  <c:v>2.355072463768116</c:v>
                </c:pt>
                <c:pt idx="159">
                  <c:v>2.389705882352941</c:v>
                </c:pt>
                <c:pt idx="160">
                  <c:v>2.407407407407407</c:v>
                </c:pt>
                <c:pt idx="161">
                  <c:v>2.407407407407407</c:v>
                </c:pt>
                <c:pt idx="162">
                  <c:v>2.389705882352941</c:v>
                </c:pt>
                <c:pt idx="163">
                  <c:v>2.389705882352941</c:v>
                </c:pt>
                <c:pt idx="164">
                  <c:v>2.407407407407407</c:v>
                </c:pt>
                <c:pt idx="165">
                  <c:v>2.425373134328358</c:v>
                </c:pt>
                <c:pt idx="166">
                  <c:v>2.407407407407407</c:v>
                </c:pt>
                <c:pt idx="167">
                  <c:v>2.425373134328358</c:v>
                </c:pt>
                <c:pt idx="168">
                  <c:v>2.407407407407407</c:v>
                </c:pt>
                <c:pt idx="169">
                  <c:v>2.474074074074074</c:v>
                </c:pt>
                <c:pt idx="170">
                  <c:v>2.462121212121212</c:v>
                </c:pt>
                <c:pt idx="171">
                  <c:v>2.473684210526316</c:v>
                </c:pt>
                <c:pt idx="172">
                  <c:v>2.492424242424242</c:v>
                </c:pt>
                <c:pt idx="173">
                  <c:v>2.492424242424242</c:v>
                </c:pt>
                <c:pt idx="174">
                  <c:v>2.473684210526316</c:v>
                </c:pt>
                <c:pt idx="175">
                  <c:v>2.511450381679389</c:v>
                </c:pt>
                <c:pt idx="176">
                  <c:v>2.530769230769231</c:v>
                </c:pt>
                <c:pt idx="177">
                  <c:v>2.530769230769231</c:v>
                </c:pt>
                <c:pt idx="178">
                  <c:v>2.530769230769231</c:v>
                </c:pt>
                <c:pt idx="179">
                  <c:v>2.550387596899225</c:v>
                </c:pt>
                <c:pt idx="180">
                  <c:v>2.550387596899225</c:v>
                </c:pt>
                <c:pt idx="181">
                  <c:v>2.5703125</c:v>
                </c:pt>
                <c:pt idx="182">
                  <c:v>2.550387596899225</c:v>
                </c:pt>
                <c:pt idx="183">
                  <c:v>2.550387596899225</c:v>
                </c:pt>
                <c:pt idx="184">
                  <c:v>2.530769230769231</c:v>
                </c:pt>
                <c:pt idx="185">
                  <c:v>2.530769230769231</c:v>
                </c:pt>
                <c:pt idx="186">
                  <c:v>2.550387596899225</c:v>
                </c:pt>
                <c:pt idx="187">
                  <c:v>2.5703125</c:v>
                </c:pt>
                <c:pt idx="188">
                  <c:v>2.590551181102362</c:v>
                </c:pt>
                <c:pt idx="189">
                  <c:v>2.590551181102362</c:v>
                </c:pt>
                <c:pt idx="190">
                  <c:v>2.5703125</c:v>
                </c:pt>
                <c:pt idx="191">
                  <c:v>2.5703125</c:v>
                </c:pt>
                <c:pt idx="192">
                  <c:v>2.590551181102362</c:v>
                </c:pt>
                <c:pt idx="193">
                  <c:v>2.611111111111111</c:v>
                </c:pt>
                <c:pt idx="194">
                  <c:v>2.653225806451613</c:v>
                </c:pt>
                <c:pt idx="195">
                  <c:v>2.69672131147541</c:v>
                </c:pt>
                <c:pt idx="196">
                  <c:v>2.69672131147541</c:v>
                </c:pt>
                <c:pt idx="197">
                  <c:v>2.69672131147541</c:v>
                </c:pt>
                <c:pt idx="198">
                  <c:v>2.69672131147541</c:v>
                </c:pt>
                <c:pt idx="199">
                  <c:v>2.71311475409836</c:v>
                </c:pt>
                <c:pt idx="200">
                  <c:v>2.758333333333333</c:v>
                </c:pt>
                <c:pt idx="201">
                  <c:v>2.829059829059829</c:v>
                </c:pt>
                <c:pt idx="202">
                  <c:v>2.878260869565217</c:v>
                </c:pt>
                <c:pt idx="203">
                  <c:v>2.853448275862069</c:v>
                </c:pt>
                <c:pt idx="204">
                  <c:v>2.829059829059829</c:v>
                </c:pt>
                <c:pt idx="205">
                  <c:v>2.853448275862069</c:v>
                </c:pt>
                <c:pt idx="206">
                  <c:v>2.853448275862069</c:v>
                </c:pt>
                <c:pt idx="207">
                  <c:v>2.805084745762712</c:v>
                </c:pt>
                <c:pt idx="208">
                  <c:v>2.78813559322034</c:v>
                </c:pt>
                <c:pt idx="209">
                  <c:v>2.827586206896551</c:v>
                </c:pt>
                <c:pt idx="210">
                  <c:v>2.852173913043478</c:v>
                </c:pt>
                <c:pt idx="211">
                  <c:v>2.87719298245614</c:v>
                </c:pt>
                <c:pt idx="212">
                  <c:v>2.87719298245614</c:v>
                </c:pt>
                <c:pt idx="213">
                  <c:v>2.87719298245614</c:v>
                </c:pt>
                <c:pt idx="214">
                  <c:v>2.902654867256637</c:v>
                </c:pt>
                <c:pt idx="215">
                  <c:v>2.87719298245614</c:v>
                </c:pt>
                <c:pt idx="216">
                  <c:v>2.87719298245614</c:v>
                </c:pt>
                <c:pt idx="217">
                  <c:v>2.902654867256637</c:v>
                </c:pt>
                <c:pt idx="218">
                  <c:v>2.852173913043478</c:v>
                </c:pt>
                <c:pt idx="219">
                  <c:v>#N/A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'Rolling 12 Months'!$J$1</c:f>
              <c:strCache>
                <c:ptCount val="1"/>
                <c:pt idx="0">
                  <c:v>Familiarity Rolling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'Rolling 12 Months'!$A$2:$A$221</c:f>
              <c:numCache>
                <c:formatCode>m/d/yy</c:formatCode>
                <c:ptCount val="220"/>
                <c:pt idx="0">
                  <c:v>41273.0</c:v>
                </c:pt>
                <c:pt idx="1">
                  <c:v>41280.0</c:v>
                </c:pt>
                <c:pt idx="2">
                  <c:v>41287.0</c:v>
                </c:pt>
                <c:pt idx="3">
                  <c:v>41294.0</c:v>
                </c:pt>
                <c:pt idx="4">
                  <c:v>41301.0</c:v>
                </c:pt>
                <c:pt idx="5">
                  <c:v>41308.0</c:v>
                </c:pt>
                <c:pt idx="6">
                  <c:v>41315.0</c:v>
                </c:pt>
                <c:pt idx="7">
                  <c:v>41322.0</c:v>
                </c:pt>
                <c:pt idx="8">
                  <c:v>41329.0</c:v>
                </c:pt>
                <c:pt idx="9">
                  <c:v>41336.0</c:v>
                </c:pt>
                <c:pt idx="10">
                  <c:v>41343.0</c:v>
                </c:pt>
                <c:pt idx="11">
                  <c:v>41350.0</c:v>
                </c:pt>
                <c:pt idx="12">
                  <c:v>41357.0</c:v>
                </c:pt>
                <c:pt idx="13">
                  <c:v>41364.0</c:v>
                </c:pt>
                <c:pt idx="14">
                  <c:v>41371.0</c:v>
                </c:pt>
                <c:pt idx="15">
                  <c:v>41378.0</c:v>
                </c:pt>
                <c:pt idx="16">
                  <c:v>41385.0</c:v>
                </c:pt>
                <c:pt idx="17">
                  <c:v>41392.0</c:v>
                </c:pt>
                <c:pt idx="18">
                  <c:v>41399.0</c:v>
                </c:pt>
                <c:pt idx="19">
                  <c:v>41406.0</c:v>
                </c:pt>
                <c:pt idx="20">
                  <c:v>41413.0</c:v>
                </c:pt>
                <c:pt idx="21">
                  <c:v>41420.0</c:v>
                </c:pt>
                <c:pt idx="22">
                  <c:v>41427.0</c:v>
                </c:pt>
                <c:pt idx="23">
                  <c:v>41434.0</c:v>
                </c:pt>
                <c:pt idx="24">
                  <c:v>41441.0</c:v>
                </c:pt>
                <c:pt idx="25">
                  <c:v>41448.0</c:v>
                </c:pt>
                <c:pt idx="26">
                  <c:v>41455.0</c:v>
                </c:pt>
                <c:pt idx="27">
                  <c:v>41462.0</c:v>
                </c:pt>
                <c:pt idx="28">
                  <c:v>41469.0</c:v>
                </c:pt>
                <c:pt idx="29">
                  <c:v>41476.0</c:v>
                </c:pt>
                <c:pt idx="30">
                  <c:v>41483.0</c:v>
                </c:pt>
                <c:pt idx="31">
                  <c:v>41490.0</c:v>
                </c:pt>
                <c:pt idx="32">
                  <c:v>41497.0</c:v>
                </c:pt>
                <c:pt idx="33">
                  <c:v>41504.0</c:v>
                </c:pt>
                <c:pt idx="34">
                  <c:v>41511.0</c:v>
                </c:pt>
                <c:pt idx="35">
                  <c:v>41518.0</c:v>
                </c:pt>
                <c:pt idx="36">
                  <c:v>41525.0</c:v>
                </c:pt>
                <c:pt idx="37">
                  <c:v>41532.0</c:v>
                </c:pt>
                <c:pt idx="38">
                  <c:v>41539.0</c:v>
                </c:pt>
                <c:pt idx="39">
                  <c:v>41546.0</c:v>
                </c:pt>
                <c:pt idx="40">
                  <c:v>41553.0</c:v>
                </c:pt>
                <c:pt idx="41">
                  <c:v>41560.0</c:v>
                </c:pt>
                <c:pt idx="42">
                  <c:v>41567.0</c:v>
                </c:pt>
                <c:pt idx="43">
                  <c:v>41574.0</c:v>
                </c:pt>
                <c:pt idx="44">
                  <c:v>41581.0</c:v>
                </c:pt>
                <c:pt idx="45">
                  <c:v>41588.0</c:v>
                </c:pt>
                <c:pt idx="46">
                  <c:v>41595.0</c:v>
                </c:pt>
                <c:pt idx="47">
                  <c:v>41602.0</c:v>
                </c:pt>
                <c:pt idx="48">
                  <c:v>41609.0</c:v>
                </c:pt>
                <c:pt idx="49">
                  <c:v>41616.0</c:v>
                </c:pt>
                <c:pt idx="50">
                  <c:v>41623.0</c:v>
                </c:pt>
                <c:pt idx="51">
                  <c:v>41630.0</c:v>
                </c:pt>
                <c:pt idx="52">
                  <c:v>41637.0</c:v>
                </c:pt>
                <c:pt idx="53">
                  <c:v>41644.0</c:v>
                </c:pt>
                <c:pt idx="54">
                  <c:v>41651.0</c:v>
                </c:pt>
                <c:pt idx="55">
                  <c:v>41658.0</c:v>
                </c:pt>
                <c:pt idx="56">
                  <c:v>41665.0</c:v>
                </c:pt>
                <c:pt idx="57">
                  <c:v>41672.0</c:v>
                </c:pt>
                <c:pt idx="58">
                  <c:v>41679.0</c:v>
                </c:pt>
                <c:pt idx="59">
                  <c:v>41686.0</c:v>
                </c:pt>
                <c:pt idx="60">
                  <c:v>41693.0</c:v>
                </c:pt>
                <c:pt idx="61">
                  <c:v>41700.0</c:v>
                </c:pt>
                <c:pt idx="62">
                  <c:v>41707.0</c:v>
                </c:pt>
                <c:pt idx="63">
                  <c:v>41714.0</c:v>
                </c:pt>
                <c:pt idx="64">
                  <c:v>41721.0</c:v>
                </c:pt>
                <c:pt idx="65">
                  <c:v>41728.0</c:v>
                </c:pt>
                <c:pt idx="66">
                  <c:v>41735.0</c:v>
                </c:pt>
                <c:pt idx="67">
                  <c:v>41742.0</c:v>
                </c:pt>
                <c:pt idx="68">
                  <c:v>41749.0</c:v>
                </c:pt>
                <c:pt idx="69">
                  <c:v>41756.0</c:v>
                </c:pt>
                <c:pt idx="70">
                  <c:v>41763.0</c:v>
                </c:pt>
                <c:pt idx="71">
                  <c:v>41770.0</c:v>
                </c:pt>
                <c:pt idx="72">
                  <c:v>41777.0</c:v>
                </c:pt>
                <c:pt idx="73">
                  <c:v>41784.0</c:v>
                </c:pt>
                <c:pt idx="74">
                  <c:v>41791.0</c:v>
                </c:pt>
                <c:pt idx="75">
                  <c:v>41798.0</c:v>
                </c:pt>
                <c:pt idx="76">
                  <c:v>41805.0</c:v>
                </c:pt>
                <c:pt idx="77">
                  <c:v>41812.0</c:v>
                </c:pt>
                <c:pt idx="78">
                  <c:v>41819.0</c:v>
                </c:pt>
                <c:pt idx="79">
                  <c:v>41826.0</c:v>
                </c:pt>
                <c:pt idx="80">
                  <c:v>41833.0</c:v>
                </c:pt>
                <c:pt idx="81">
                  <c:v>41840.0</c:v>
                </c:pt>
                <c:pt idx="82">
                  <c:v>41847.0</c:v>
                </c:pt>
                <c:pt idx="83">
                  <c:v>41854.0</c:v>
                </c:pt>
                <c:pt idx="84">
                  <c:v>41861.0</c:v>
                </c:pt>
                <c:pt idx="85">
                  <c:v>41868.0</c:v>
                </c:pt>
                <c:pt idx="86">
                  <c:v>41875.0</c:v>
                </c:pt>
                <c:pt idx="87">
                  <c:v>41882.0</c:v>
                </c:pt>
                <c:pt idx="88">
                  <c:v>41889.0</c:v>
                </c:pt>
                <c:pt idx="89">
                  <c:v>41896.0</c:v>
                </c:pt>
                <c:pt idx="90">
                  <c:v>41903.0</c:v>
                </c:pt>
                <c:pt idx="91">
                  <c:v>41910.0</c:v>
                </c:pt>
                <c:pt idx="92">
                  <c:v>41917.0</c:v>
                </c:pt>
                <c:pt idx="93">
                  <c:v>41924.0</c:v>
                </c:pt>
                <c:pt idx="94">
                  <c:v>41931.0</c:v>
                </c:pt>
                <c:pt idx="95">
                  <c:v>41938.0</c:v>
                </c:pt>
                <c:pt idx="96">
                  <c:v>41945.0</c:v>
                </c:pt>
                <c:pt idx="97">
                  <c:v>41952.0</c:v>
                </c:pt>
                <c:pt idx="98">
                  <c:v>41959.0</c:v>
                </c:pt>
                <c:pt idx="99">
                  <c:v>41966.0</c:v>
                </c:pt>
                <c:pt idx="100">
                  <c:v>41973.0</c:v>
                </c:pt>
                <c:pt idx="101">
                  <c:v>41980.0</c:v>
                </c:pt>
                <c:pt idx="102">
                  <c:v>41987.0</c:v>
                </c:pt>
                <c:pt idx="103">
                  <c:v>41994.0</c:v>
                </c:pt>
                <c:pt idx="104">
                  <c:v>42001.0</c:v>
                </c:pt>
                <c:pt idx="105">
                  <c:v>42008.0</c:v>
                </c:pt>
                <c:pt idx="106">
                  <c:v>42015.0</c:v>
                </c:pt>
                <c:pt idx="107">
                  <c:v>42022.0</c:v>
                </c:pt>
                <c:pt idx="108">
                  <c:v>42029.0</c:v>
                </c:pt>
                <c:pt idx="109">
                  <c:v>42036.0</c:v>
                </c:pt>
                <c:pt idx="110">
                  <c:v>42043.0</c:v>
                </c:pt>
                <c:pt idx="111">
                  <c:v>42050.0</c:v>
                </c:pt>
                <c:pt idx="112">
                  <c:v>42057.0</c:v>
                </c:pt>
                <c:pt idx="113">
                  <c:v>42064.0</c:v>
                </c:pt>
                <c:pt idx="114">
                  <c:v>42071.0</c:v>
                </c:pt>
                <c:pt idx="115">
                  <c:v>42078.0</c:v>
                </c:pt>
                <c:pt idx="116">
                  <c:v>42085.0</c:v>
                </c:pt>
                <c:pt idx="117">
                  <c:v>42092.0</c:v>
                </c:pt>
                <c:pt idx="118">
                  <c:v>42099.0</c:v>
                </c:pt>
                <c:pt idx="119">
                  <c:v>42106.0</c:v>
                </c:pt>
                <c:pt idx="120">
                  <c:v>42113.0</c:v>
                </c:pt>
                <c:pt idx="121">
                  <c:v>42120.0</c:v>
                </c:pt>
                <c:pt idx="122">
                  <c:v>42127.0</c:v>
                </c:pt>
                <c:pt idx="123">
                  <c:v>42134.0</c:v>
                </c:pt>
                <c:pt idx="124">
                  <c:v>42141.0</c:v>
                </c:pt>
                <c:pt idx="125">
                  <c:v>42148.0</c:v>
                </c:pt>
                <c:pt idx="126">
                  <c:v>42155.0</c:v>
                </c:pt>
                <c:pt idx="127">
                  <c:v>42162.0</c:v>
                </c:pt>
                <c:pt idx="128">
                  <c:v>42169.0</c:v>
                </c:pt>
                <c:pt idx="129">
                  <c:v>42176.0</c:v>
                </c:pt>
                <c:pt idx="130">
                  <c:v>42183.0</c:v>
                </c:pt>
                <c:pt idx="131">
                  <c:v>42190.0</c:v>
                </c:pt>
                <c:pt idx="132">
                  <c:v>42197.0</c:v>
                </c:pt>
                <c:pt idx="133">
                  <c:v>42204.0</c:v>
                </c:pt>
                <c:pt idx="134">
                  <c:v>42211.0</c:v>
                </c:pt>
                <c:pt idx="135">
                  <c:v>42218.0</c:v>
                </c:pt>
                <c:pt idx="136">
                  <c:v>42225.0</c:v>
                </c:pt>
                <c:pt idx="137">
                  <c:v>42232.0</c:v>
                </c:pt>
                <c:pt idx="138">
                  <c:v>42239.0</c:v>
                </c:pt>
                <c:pt idx="139">
                  <c:v>42246.0</c:v>
                </c:pt>
                <c:pt idx="140">
                  <c:v>42253.0</c:v>
                </c:pt>
                <c:pt idx="141">
                  <c:v>42260.0</c:v>
                </c:pt>
                <c:pt idx="142">
                  <c:v>42267.0</c:v>
                </c:pt>
                <c:pt idx="143">
                  <c:v>42274.0</c:v>
                </c:pt>
                <c:pt idx="144">
                  <c:v>42281.0</c:v>
                </c:pt>
                <c:pt idx="145">
                  <c:v>42288.0</c:v>
                </c:pt>
                <c:pt idx="146">
                  <c:v>42295.0</c:v>
                </c:pt>
                <c:pt idx="147">
                  <c:v>42302.0</c:v>
                </c:pt>
                <c:pt idx="148">
                  <c:v>42309.0</c:v>
                </c:pt>
                <c:pt idx="149">
                  <c:v>42316.0</c:v>
                </c:pt>
                <c:pt idx="150">
                  <c:v>42323.0</c:v>
                </c:pt>
                <c:pt idx="151">
                  <c:v>42330.0</c:v>
                </c:pt>
                <c:pt idx="152">
                  <c:v>42337.0</c:v>
                </c:pt>
                <c:pt idx="153">
                  <c:v>42344.0</c:v>
                </c:pt>
                <c:pt idx="154">
                  <c:v>42351.0</c:v>
                </c:pt>
                <c:pt idx="155">
                  <c:v>42358.0</c:v>
                </c:pt>
                <c:pt idx="156">
                  <c:v>42365.0</c:v>
                </c:pt>
                <c:pt idx="157">
                  <c:v>42372.0</c:v>
                </c:pt>
                <c:pt idx="158">
                  <c:v>42379.0</c:v>
                </c:pt>
                <c:pt idx="159">
                  <c:v>42386.0</c:v>
                </c:pt>
                <c:pt idx="160">
                  <c:v>42393.0</c:v>
                </c:pt>
                <c:pt idx="161">
                  <c:v>42400.0</c:v>
                </c:pt>
                <c:pt idx="162">
                  <c:v>42407.0</c:v>
                </c:pt>
                <c:pt idx="163">
                  <c:v>42414.0</c:v>
                </c:pt>
                <c:pt idx="164">
                  <c:v>42421.0</c:v>
                </c:pt>
                <c:pt idx="165">
                  <c:v>42428.0</c:v>
                </c:pt>
                <c:pt idx="166">
                  <c:v>42435.0</c:v>
                </c:pt>
                <c:pt idx="167">
                  <c:v>42442.0</c:v>
                </c:pt>
                <c:pt idx="168">
                  <c:v>42449.0</c:v>
                </c:pt>
                <c:pt idx="169">
                  <c:v>42456.0</c:v>
                </c:pt>
                <c:pt idx="170">
                  <c:v>42463.0</c:v>
                </c:pt>
                <c:pt idx="171">
                  <c:v>42470.0</c:v>
                </c:pt>
                <c:pt idx="172">
                  <c:v>42477.0</c:v>
                </c:pt>
                <c:pt idx="173">
                  <c:v>42484.0</c:v>
                </c:pt>
                <c:pt idx="174">
                  <c:v>42491.0</c:v>
                </c:pt>
                <c:pt idx="175">
                  <c:v>42498.0</c:v>
                </c:pt>
                <c:pt idx="176">
                  <c:v>42505.0</c:v>
                </c:pt>
                <c:pt idx="177">
                  <c:v>42512.0</c:v>
                </c:pt>
                <c:pt idx="178">
                  <c:v>42519.0</c:v>
                </c:pt>
                <c:pt idx="179">
                  <c:v>42526.0</c:v>
                </c:pt>
                <c:pt idx="180">
                  <c:v>42533.0</c:v>
                </c:pt>
                <c:pt idx="181">
                  <c:v>42540.0</c:v>
                </c:pt>
                <c:pt idx="182">
                  <c:v>42547.0</c:v>
                </c:pt>
                <c:pt idx="183">
                  <c:v>42554.0</c:v>
                </c:pt>
                <c:pt idx="184">
                  <c:v>42561.0</c:v>
                </c:pt>
                <c:pt idx="185">
                  <c:v>42568.0</c:v>
                </c:pt>
                <c:pt idx="186">
                  <c:v>42575.0</c:v>
                </c:pt>
                <c:pt idx="187">
                  <c:v>42582.0</c:v>
                </c:pt>
                <c:pt idx="188">
                  <c:v>42589.0</c:v>
                </c:pt>
                <c:pt idx="189">
                  <c:v>42596.0</c:v>
                </c:pt>
                <c:pt idx="190">
                  <c:v>42603.0</c:v>
                </c:pt>
                <c:pt idx="191">
                  <c:v>42610.0</c:v>
                </c:pt>
                <c:pt idx="192">
                  <c:v>42617.0</c:v>
                </c:pt>
                <c:pt idx="193">
                  <c:v>42624.0</c:v>
                </c:pt>
                <c:pt idx="194">
                  <c:v>42631.0</c:v>
                </c:pt>
                <c:pt idx="195">
                  <c:v>42638.0</c:v>
                </c:pt>
                <c:pt idx="196">
                  <c:v>42645.0</c:v>
                </c:pt>
                <c:pt idx="197">
                  <c:v>42652.0</c:v>
                </c:pt>
                <c:pt idx="198">
                  <c:v>42659.0</c:v>
                </c:pt>
                <c:pt idx="199">
                  <c:v>42666.0</c:v>
                </c:pt>
                <c:pt idx="200">
                  <c:v>42673.0</c:v>
                </c:pt>
                <c:pt idx="201">
                  <c:v>42680.0</c:v>
                </c:pt>
                <c:pt idx="202">
                  <c:v>42687.0</c:v>
                </c:pt>
                <c:pt idx="203">
                  <c:v>42694.0</c:v>
                </c:pt>
                <c:pt idx="204">
                  <c:v>42701.0</c:v>
                </c:pt>
                <c:pt idx="205">
                  <c:v>42708.0</c:v>
                </c:pt>
                <c:pt idx="206">
                  <c:v>42715.0</c:v>
                </c:pt>
                <c:pt idx="207">
                  <c:v>42722.0</c:v>
                </c:pt>
                <c:pt idx="208">
                  <c:v>42729.0</c:v>
                </c:pt>
                <c:pt idx="209">
                  <c:v>42736.0</c:v>
                </c:pt>
                <c:pt idx="210">
                  <c:v>42743.0</c:v>
                </c:pt>
                <c:pt idx="211">
                  <c:v>42750.0</c:v>
                </c:pt>
                <c:pt idx="212">
                  <c:v>42757.0</c:v>
                </c:pt>
                <c:pt idx="213">
                  <c:v>42764.0</c:v>
                </c:pt>
                <c:pt idx="214">
                  <c:v>42771.0</c:v>
                </c:pt>
                <c:pt idx="215">
                  <c:v>42778.0</c:v>
                </c:pt>
                <c:pt idx="216">
                  <c:v>42785.0</c:v>
                </c:pt>
                <c:pt idx="217">
                  <c:v>42792.0</c:v>
                </c:pt>
                <c:pt idx="218">
                  <c:v>42799.0</c:v>
                </c:pt>
                <c:pt idx="219">
                  <c:v>42806.0</c:v>
                </c:pt>
              </c:numCache>
            </c:numRef>
          </c:cat>
          <c:val>
            <c:numRef>
              <c:f>'Rolling 12 Months'!$J$2:$J$221</c:f>
              <c:numCache>
                <c:formatCode>_(* #,##0.00_);_(* \(#,##0.00\);_(* "-"??_);_(@_)</c:formatCode>
                <c:ptCount val="220"/>
                <c:pt idx="0">
                  <c:v>1.014814814814815</c:v>
                </c:pt>
                <c:pt idx="1">
                  <c:v>1.062962962962963</c:v>
                </c:pt>
                <c:pt idx="2">
                  <c:v>1.096296296296296</c:v>
                </c:pt>
                <c:pt idx="3">
                  <c:v>1.118518518518518</c:v>
                </c:pt>
                <c:pt idx="4">
                  <c:v>1.144981412639405</c:v>
                </c:pt>
                <c:pt idx="5">
                  <c:v>1.1682156133829</c:v>
                </c:pt>
                <c:pt idx="6">
                  <c:v>1.20910780669145</c:v>
                </c:pt>
                <c:pt idx="7">
                  <c:v>1.235130111524164</c:v>
                </c:pt>
                <c:pt idx="8">
                  <c:v>1.235130111524164</c:v>
                </c:pt>
                <c:pt idx="9">
                  <c:v>1.242565055762082</c:v>
                </c:pt>
                <c:pt idx="10">
                  <c:v>1.255576208178439</c:v>
                </c:pt>
                <c:pt idx="11">
                  <c:v>1.280669144981413</c:v>
                </c:pt>
                <c:pt idx="12">
                  <c:v>1.307620817843866</c:v>
                </c:pt>
                <c:pt idx="13">
                  <c:v>1.318933823529412</c:v>
                </c:pt>
                <c:pt idx="14">
                  <c:v>1.347985347985348</c:v>
                </c:pt>
                <c:pt idx="15">
                  <c:v>1.380952380952381</c:v>
                </c:pt>
                <c:pt idx="16">
                  <c:v>1.382783882783883</c:v>
                </c:pt>
                <c:pt idx="17">
                  <c:v>1.403846153846154</c:v>
                </c:pt>
                <c:pt idx="18">
                  <c:v>1.426739926739927</c:v>
                </c:pt>
                <c:pt idx="19">
                  <c:v>1.413919413919414</c:v>
                </c:pt>
                <c:pt idx="20">
                  <c:v>1.4496336996337</c:v>
                </c:pt>
                <c:pt idx="21">
                  <c:v>1.475274725274725</c:v>
                </c:pt>
                <c:pt idx="22">
                  <c:v>1.507326007326007</c:v>
                </c:pt>
                <c:pt idx="23">
                  <c:v>1.531021897810219</c:v>
                </c:pt>
                <c:pt idx="24">
                  <c:v>1.566605839416058</c:v>
                </c:pt>
                <c:pt idx="25">
                  <c:v>1.565454545454545</c:v>
                </c:pt>
                <c:pt idx="26">
                  <c:v>1.580909090909091</c:v>
                </c:pt>
                <c:pt idx="27">
                  <c:v>1.602727272727273</c:v>
                </c:pt>
                <c:pt idx="28">
                  <c:v>1.635454545454545</c:v>
                </c:pt>
                <c:pt idx="29">
                  <c:v>1.65625</c:v>
                </c:pt>
                <c:pt idx="30">
                  <c:v>1.672597864768683</c:v>
                </c:pt>
                <c:pt idx="31">
                  <c:v>1.700354609929078</c:v>
                </c:pt>
                <c:pt idx="32">
                  <c:v>1.710247349823321</c:v>
                </c:pt>
                <c:pt idx="33">
                  <c:v>1.735035211267606</c:v>
                </c:pt>
                <c:pt idx="34">
                  <c:v>1.743838028169014</c:v>
                </c:pt>
                <c:pt idx="35">
                  <c:v>1.78421052631579</c:v>
                </c:pt>
                <c:pt idx="36">
                  <c:v>1.820804195804196</c:v>
                </c:pt>
                <c:pt idx="37">
                  <c:v>1.826655052264808</c:v>
                </c:pt>
                <c:pt idx="38">
                  <c:v>1.865451388888889</c:v>
                </c:pt>
                <c:pt idx="39">
                  <c:v>1.859375</c:v>
                </c:pt>
                <c:pt idx="40">
                  <c:v>1.887543252595156</c:v>
                </c:pt>
                <c:pt idx="41">
                  <c:v>1.90948275862069</c:v>
                </c:pt>
                <c:pt idx="42">
                  <c:v>1.905498281786941</c:v>
                </c:pt>
                <c:pt idx="43">
                  <c:v>1.925257731958763</c:v>
                </c:pt>
                <c:pt idx="44">
                  <c:v>1.926975945017182</c:v>
                </c:pt>
                <c:pt idx="45">
                  <c:v>1.939212328767123</c:v>
                </c:pt>
                <c:pt idx="46">
                  <c:v>1.960750853242321</c:v>
                </c:pt>
                <c:pt idx="47">
                  <c:v>2.000850340136054</c:v>
                </c:pt>
                <c:pt idx="48">
                  <c:v>2.019425675675676</c:v>
                </c:pt>
                <c:pt idx="49">
                  <c:v>2.02020202020202</c:v>
                </c:pt>
                <c:pt idx="50">
                  <c:v>2.062919463087248</c:v>
                </c:pt>
                <c:pt idx="51">
                  <c:v>2.075250836120401</c:v>
                </c:pt>
                <c:pt idx="52">
                  <c:v>2.134228187919463</c:v>
                </c:pt>
                <c:pt idx="53">
                  <c:v>2.107859531772575</c:v>
                </c:pt>
                <c:pt idx="54">
                  <c:v>2.105</c:v>
                </c:pt>
                <c:pt idx="55">
                  <c:v>2.12375415282392</c:v>
                </c:pt>
                <c:pt idx="56">
                  <c:v>2.139900662251656</c:v>
                </c:pt>
                <c:pt idx="57">
                  <c:v>2.153465346534654</c:v>
                </c:pt>
                <c:pt idx="58">
                  <c:v>2.158717105263158</c:v>
                </c:pt>
                <c:pt idx="59">
                  <c:v>2.169672131147541</c:v>
                </c:pt>
                <c:pt idx="60">
                  <c:v>2.207516339869281</c:v>
                </c:pt>
                <c:pt idx="61">
                  <c:v>2.237785016286645</c:v>
                </c:pt>
                <c:pt idx="62">
                  <c:v>2.273538961038961</c:v>
                </c:pt>
                <c:pt idx="63">
                  <c:v>2.292071197411003</c:v>
                </c:pt>
                <c:pt idx="64">
                  <c:v>2.296774193548387</c:v>
                </c:pt>
                <c:pt idx="65">
                  <c:v>2.338424437299035</c:v>
                </c:pt>
                <c:pt idx="66">
                  <c:v>2.330128205128205</c:v>
                </c:pt>
                <c:pt idx="67">
                  <c:v>2.334935897435897</c:v>
                </c:pt>
                <c:pt idx="68">
                  <c:v>2.356230031948882</c:v>
                </c:pt>
                <c:pt idx="69">
                  <c:v>2.373407643312102</c:v>
                </c:pt>
                <c:pt idx="70">
                  <c:v>2.373015873015873</c:v>
                </c:pt>
                <c:pt idx="71">
                  <c:v>2.382120253164557</c:v>
                </c:pt>
                <c:pt idx="72">
                  <c:v>2.385646687697161</c:v>
                </c:pt>
                <c:pt idx="73">
                  <c:v>2.404088050314465</c:v>
                </c:pt>
                <c:pt idx="74">
                  <c:v>2.398119122257053</c:v>
                </c:pt>
                <c:pt idx="75">
                  <c:v>2.3734375</c:v>
                </c:pt>
                <c:pt idx="76">
                  <c:v>2.35078125</c:v>
                </c:pt>
                <c:pt idx="77">
                  <c:v>2.33671875</c:v>
                </c:pt>
                <c:pt idx="78">
                  <c:v>2.347962382445141</c:v>
                </c:pt>
                <c:pt idx="79">
                  <c:v>2.3328125</c:v>
                </c:pt>
                <c:pt idx="80">
                  <c:v>2.33203125</c:v>
                </c:pt>
                <c:pt idx="81">
                  <c:v>2.328125</c:v>
                </c:pt>
                <c:pt idx="82">
                  <c:v>2.3125</c:v>
                </c:pt>
                <c:pt idx="83">
                  <c:v>2.32734375</c:v>
                </c:pt>
                <c:pt idx="84">
                  <c:v>2.31484375</c:v>
                </c:pt>
                <c:pt idx="85">
                  <c:v>2.3546875</c:v>
                </c:pt>
                <c:pt idx="86">
                  <c:v>2.38359375</c:v>
                </c:pt>
                <c:pt idx="87">
                  <c:v>2.373831775700934</c:v>
                </c:pt>
                <c:pt idx="88">
                  <c:v>2.378504672897196</c:v>
                </c:pt>
                <c:pt idx="89">
                  <c:v>2.372274143302181</c:v>
                </c:pt>
                <c:pt idx="90">
                  <c:v>2.394080996884735</c:v>
                </c:pt>
                <c:pt idx="91">
                  <c:v>2.385514018691589</c:v>
                </c:pt>
                <c:pt idx="92">
                  <c:v>2.387422360248447</c:v>
                </c:pt>
                <c:pt idx="93">
                  <c:v>2.371894409937888</c:v>
                </c:pt>
                <c:pt idx="94">
                  <c:v>2.350155279503105</c:v>
                </c:pt>
                <c:pt idx="95">
                  <c:v>2.37111801242236</c:v>
                </c:pt>
                <c:pt idx="96">
                  <c:v>2.369565217391304</c:v>
                </c:pt>
                <c:pt idx="97">
                  <c:v>2.390866873065015</c:v>
                </c:pt>
                <c:pt idx="98">
                  <c:v>2.382352941176471</c:v>
                </c:pt>
                <c:pt idx="99">
                  <c:v>2.40015479876161</c:v>
                </c:pt>
                <c:pt idx="100">
                  <c:v>2.39938080495356</c:v>
                </c:pt>
                <c:pt idx="101">
                  <c:v>2.385869565217391</c:v>
                </c:pt>
                <c:pt idx="102">
                  <c:v>2.406055900621118</c:v>
                </c:pt>
                <c:pt idx="103">
                  <c:v>2.384316770186335</c:v>
                </c:pt>
                <c:pt idx="104">
                  <c:v>2.38125</c:v>
                </c:pt>
                <c:pt idx="105">
                  <c:v>2.39765625</c:v>
                </c:pt>
                <c:pt idx="106">
                  <c:v>2.4125</c:v>
                </c:pt>
                <c:pt idx="107">
                  <c:v>2.4390625</c:v>
                </c:pt>
                <c:pt idx="108">
                  <c:v>2.4296875</c:v>
                </c:pt>
                <c:pt idx="109">
                  <c:v>2.4390625</c:v>
                </c:pt>
                <c:pt idx="110">
                  <c:v>2.42578125</c:v>
                </c:pt>
                <c:pt idx="111">
                  <c:v>2.43515625</c:v>
                </c:pt>
                <c:pt idx="112">
                  <c:v>2.42109375</c:v>
                </c:pt>
                <c:pt idx="113">
                  <c:v>2.40390625</c:v>
                </c:pt>
                <c:pt idx="114">
                  <c:v>2.3640625</c:v>
                </c:pt>
                <c:pt idx="115">
                  <c:v>2.33203125</c:v>
                </c:pt>
                <c:pt idx="116">
                  <c:v>2.3265625</c:v>
                </c:pt>
                <c:pt idx="117">
                  <c:v>2.3484375</c:v>
                </c:pt>
                <c:pt idx="118">
                  <c:v>2.334615384615385</c:v>
                </c:pt>
                <c:pt idx="119">
                  <c:v>2.34</c:v>
                </c:pt>
                <c:pt idx="120">
                  <c:v>2.346923076923077</c:v>
                </c:pt>
                <c:pt idx="121">
                  <c:v>2.371538461538461</c:v>
                </c:pt>
                <c:pt idx="122">
                  <c:v>2.368461538461538</c:v>
                </c:pt>
                <c:pt idx="123">
                  <c:v>2.383846153846154</c:v>
                </c:pt>
                <c:pt idx="124">
                  <c:v>2.390769230769231</c:v>
                </c:pt>
                <c:pt idx="125">
                  <c:v>2.453846153846154</c:v>
                </c:pt>
                <c:pt idx="126">
                  <c:v>2.442307692307692</c:v>
                </c:pt>
                <c:pt idx="127">
                  <c:v>2.453846153846154</c:v>
                </c:pt>
                <c:pt idx="128">
                  <c:v>2.473846153846154</c:v>
                </c:pt>
                <c:pt idx="129">
                  <c:v>2.526923076923077</c:v>
                </c:pt>
                <c:pt idx="130">
                  <c:v>2.553680981595092</c:v>
                </c:pt>
                <c:pt idx="131">
                  <c:v>2.565749235474006</c:v>
                </c:pt>
                <c:pt idx="132">
                  <c:v>2.589449541284404</c:v>
                </c:pt>
                <c:pt idx="133">
                  <c:v>2.622324159021406</c:v>
                </c:pt>
                <c:pt idx="134">
                  <c:v>2.655963302752294</c:v>
                </c:pt>
                <c:pt idx="135">
                  <c:v>2.649847094801223</c:v>
                </c:pt>
                <c:pt idx="136">
                  <c:v>2.634556574923547</c:v>
                </c:pt>
                <c:pt idx="137">
                  <c:v>2.646024464831804</c:v>
                </c:pt>
                <c:pt idx="138">
                  <c:v>2.629969418960245</c:v>
                </c:pt>
                <c:pt idx="139">
                  <c:v>2.620795107033639</c:v>
                </c:pt>
                <c:pt idx="140">
                  <c:v>2.642201834862385</c:v>
                </c:pt>
                <c:pt idx="141">
                  <c:v>2.652140672782874</c:v>
                </c:pt>
                <c:pt idx="142">
                  <c:v>2.656727828746177</c:v>
                </c:pt>
                <c:pt idx="143">
                  <c:v>2.651376146788991</c:v>
                </c:pt>
                <c:pt idx="144">
                  <c:v>2.636085626911315</c:v>
                </c:pt>
                <c:pt idx="145">
                  <c:v>2.622324159021406</c:v>
                </c:pt>
                <c:pt idx="146">
                  <c:v>2.646153846153846</c:v>
                </c:pt>
                <c:pt idx="147">
                  <c:v>2.673076923076923</c:v>
                </c:pt>
                <c:pt idx="148">
                  <c:v>2.684615384615384</c:v>
                </c:pt>
                <c:pt idx="149">
                  <c:v>2.678461538461538</c:v>
                </c:pt>
                <c:pt idx="150">
                  <c:v>2.720769230769231</c:v>
                </c:pt>
                <c:pt idx="151">
                  <c:v>2.741538461538461</c:v>
                </c:pt>
                <c:pt idx="152">
                  <c:v>2.696923076923077</c:v>
                </c:pt>
                <c:pt idx="153">
                  <c:v>2.686153846153846</c:v>
                </c:pt>
                <c:pt idx="154">
                  <c:v>2.685384615384615</c:v>
                </c:pt>
                <c:pt idx="155">
                  <c:v>2.676153846153846</c:v>
                </c:pt>
                <c:pt idx="156">
                  <c:v>2.677692307692307</c:v>
                </c:pt>
                <c:pt idx="157">
                  <c:v>2.687692307692307</c:v>
                </c:pt>
                <c:pt idx="158">
                  <c:v>2.696923076923077</c:v>
                </c:pt>
                <c:pt idx="159">
                  <c:v>2.725384615384615</c:v>
                </c:pt>
                <c:pt idx="160">
                  <c:v>2.732307692307692</c:v>
                </c:pt>
                <c:pt idx="161">
                  <c:v>2.76923076923077</c:v>
                </c:pt>
                <c:pt idx="162">
                  <c:v>2.773076923076923</c:v>
                </c:pt>
                <c:pt idx="163">
                  <c:v>2.83</c:v>
                </c:pt>
                <c:pt idx="164">
                  <c:v>2.844615384615384</c:v>
                </c:pt>
                <c:pt idx="165">
                  <c:v>2.883076923076923</c:v>
                </c:pt>
                <c:pt idx="166">
                  <c:v>2.893846153846154</c:v>
                </c:pt>
                <c:pt idx="167">
                  <c:v>2.960769230769231</c:v>
                </c:pt>
                <c:pt idx="168">
                  <c:v>2.986153846153846</c:v>
                </c:pt>
                <c:pt idx="169">
                  <c:v>2.982035928143713</c:v>
                </c:pt>
                <c:pt idx="170">
                  <c:v>2.981538461538462</c:v>
                </c:pt>
                <c:pt idx="171">
                  <c:v>2.982522796352584</c:v>
                </c:pt>
                <c:pt idx="172">
                  <c:v>3.027355623100304</c:v>
                </c:pt>
                <c:pt idx="173">
                  <c:v>3.071428571428572</c:v>
                </c:pt>
                <c:pt idx="174">
                  <c:v>3.050151975683891</c:v>
                </c:pt>
                <c:pt idx="175">
                  <c:v>3.064589665653495</c:v>
                </c:pt>
                <c:pt idx="176">
                  <c:v>3.075987841945289</c:v>
                </c:pt>
                <c:pt idx="177">
                  <c:v>3.10258358662614</c:v>
                </c:pt>
                <c:pt idx="178">
                  <c:v>3.081306990881459</c:v>
                </c:pt>
                <c:pt idx="179">
                  <c:v>3.13677811550152</c:v>
                </c:pt>
                <c:pt idx="180">
                  <c:v>3.159574468085106</c:v>
                </c:pt>
                <c:pt idx="181">
                  <c:v>3.177051671732523</c:v>
                </c:pt>
                <c:pt idx="182">
                  <c:v>3.177811550151975</c:v>
                </c:pt>
                <c:pt idx="183">
                  <c:v>3.186170212765957</c:v>
                </c:pt>
                <c:pt idx="184">
                  <c:v>3.193009118541033</c:v>
                </c:pt>
                <c:pt idx="185">
                  <c:v>3.193768996960486</c:v>
                </c:pt>
                <c:pt idx="186">
                  <c:v>3.208966565349544</c:v>
                </c:pt>
                <c:pt idx="187">
                  <c:v>3.222644376899696</c:v>
                </c:pt>
                <c:pt idx="188">
                  <c:v>3.229483282674772</c:v>
                </c:pt>
                <c:pt idx="189">
                  <c:v>3.25</c:v>
                </c:pt>
                <c:pt idx="190">
                  <c:v>3.245440729483283</c:v>
                </c:pt>
                <c:pt idx="191">
                  <c:v>3.274316109422492</c:v>
                </c:pt>
                <c:pt idx="192">
                  <c:v>3.280395136778115</c:v>
                </c:pt>
                <c:pt idx="193">
                  <c:v>3.265197568389057</c:v>
                </c:pt>
                <c:pt idx="194">
                  <c:v>3.24468085106383</c:v>
                </c:pt>
                <c:pt idx="195">
                  <c:v>3.27887537993921</c:v>
                </c:pt>
                <c:pt idx="196">
                  <c:v>3.310790273556231</c:v>
                </c:pt>
                <c:pt idx="197">
                  <c:v>3.316869300911854</c:v>
                </c:pt>
                <c:pt idx="198">
                  <c:v>3.340425531914894</c:v>
                </c:pt>
                <c:pt idx="199">
                  <c:v>3.358006042296072</c:v>
                </c:pt>
                <c:pt idx="200">
                  <c:v>3.401057401812689</c:v>
                </c:pt>
                <c:pt idx="201">
                  <c:v>3.401812688821752</c:v>
                </c:pt>
                <c:pt idx="202">
                  <c:v>3.469033232628399</c:v>
                </c:pt>
                <c:pt idx="203">
                  <c:v>3.416918429003021</c:v>
                </c:pt>
                <c:pt idx="204">
                  <c:v>3.431268882175226</c:v>
                </c:pt>
                <c:pt idx="205">
                  <c:v>3.438821752265861</c:v>
                </c:pt>
                <c:pt idx="206">
                  <c:v>3.430513595166163</c:v>
                </c:pt>
                <c:pt idx="207">
                  <c:v>3.426737160120846</c:v>
                </c:pt>
                <c:pt idx="208">
                  <c:v>3.452127659574468</c:v>
                </c:pt>
                <c:pt idx="209">
                  <c:v>3.51905487804878</c:v>
                </c:pt>
                <c:pt idx="210">
                  <c:v>3.53734756097561</c:v>
                </c:pt>
                <c:pt idx="211">
                  <c:v>3.563262195121951</c:v>
                </c:pt>
                <c:pt idx="212">
                  <c:v>3.592225609756098</c:v>
                </c:pt>
                <c:pt idx="213">
                  <c:v>3.572408536585366</c:v>
                </c:pt>
                <c:pt idx="214">
                  <c:v>3.55640243902439</c:v>
                </c:pt>
                <c:pt idx="215">
                  <c:v>3.554878048780488</c:v>
                </c:pt>
                <c:pt idx="216">
                  <c:v>3.52515243902439</c:v>
                </c:pt>
                <c:pt idx="217">
                  <c:v>3.557164634146341</c:v>
                </c:pt>
                <c:pt idx="218">
                  <c:v>3.52439024390244</c:v>
                </c:pt>
                <c:pt idx="219">
                  <c:v>3.529725609756098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6594240"/>
        <c:axId val="-146598640"/>
      </c:lineChart>
      <c:dateAx>
        <c:axId val="-14660803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603376"/>
        <c:crosses val="autoZero"/>
        <c:auto val="1"/>
        <c:lblOffset val="100"/>
        <c:baseTimeUnit val="days"/>
      </c:dateAx>
      <c:valAx>
        <c:axId val="-1466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608032"/>
        <c:crosses val="autoZero"/>
        <c:crossBetween val="between"/>
      </c:valAx>
      <c:valAx>
        <c:axId val="-146598640"/>
        <c:scaling>
          <c:orientation val="minMax"/>
        </c:scaling>
        <c:delete val="0"/>
        <c:axPos val="r"/>
        <c:numFmt formatCode="_(* #,##0.00_);_(* \(#,##0.00\);_(* &quot;-&quot;?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594240"/>
        <c:crosses val="max"/>
        <c:crossBetween val="between"/>
      </c:valAx>
      <c:dateAx>
        <c:axId val="-146594240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14659864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All Time Plays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Played Once For The Year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Analysis!$A$3:$A$8</c:f>
              <c:numCache>
                <c:formatCode>General</c:formatCode>
                <c:ptCount val="6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</c:numCache>
            </c:numRef>
          </c:cat>
          <c:val>
            <c:numRef>
              <c:f>Analysis!$N$3:$N$8</c:f>
              <c:numCache>
                <c:formatCode>_(* #,##0.00_);_(* \(#,##0.00\);_(* "-"??_);_(@_)</c:formatCode>
                <c:ptCount val="6"/>
                <c:pt idx="0">
                  <c:v>3.725490196078431</c:v>
                </c:pt>
                <c:pt idx="1">
                  <c:v>4.816666666666666</c:v>
                </c:pt>
                <c:pt idx="2">
                  <c:v>5.913793103448275</c:v>
                </c:pt>
                <c:pt idx="3">
                  <c:v>6.981132075471697</c:v>
                </c:pt>
                <c:pt idx="4">
                  <c:v>7.363636363636363</c:v>
                </c:pt>
                <c:pt idx="5">
                  <c:v>10.65</c:v>
                </c:pt>
              </c:numCache>
            </c:numRef>
          </c:val>
          <c:smooth val="0"/>
        </c:ser>
        <c:ser>
          <c:idx val="1"/>
          <c:order val="1"/>
          <c:tx>
            <c:v>All Played During Year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Analysis!$A$3:$A$8</c:f>
              <c:numCache>
                <c:formatCode>General</c:formatCode>
                <c:ptCount val="6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</c:numCache>
            </c:numRef>
          </c:cat>
          <c:val>
            <c:numRef>
              <c:f>Analysis!$P$3:$P$8</c:f>
              <c:numCache>
                <c:formatCode>_(* #,##0.00_);_(* \(#,##0.00\);_(* "-"??_);_(@_)</c:formatCode>
                <c:ptCount val="6"/>
                <c:pt idx="0">
                  <c:v>6.69672131147541</c:v>
                </c:pt>
                <c:pt idx="1">
                  <c:v>7.639705882352941</c:v>
                </c:pt>
                <c:pt idx="2">
                  <c:v>8.544827586206896</c:v>
                </c:pt>
                <c:pt idx="3">
                  <c:v>9.102189781021897</c:v>
                </c:pt>
                <c:pt idx="4">
                  <c:v>9.86206896551724</c:v>
                </c:pt>
                <c:pt idx="5">
                  <c:v>10.92307692307692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535280"/>
        <c:axId val="-146530592"/>
      </c:lineChart>
      <c:catAx>
        <c:axId val="-146535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530592"/>
        <c:crosses val="autoZero"/>
        <c:auto val="1"/>
        <c:lblAlgn val="ctr"/>
        <c:lblOffset val="100"/>
        <c:noMultiLvlLbl val="0"/>
      </c:catAx>
      <c:valAx>
        <c:axId val="-14653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53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Analysis!$Q$2</c:f>
              <c:strCache>
                <c:ptCount val="1"/>
                <c:pt idx="0">
                  <c:v># Done Once All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Analysis!$A$3:$A$8</c:f>
              <c:numCache>
                <c:formatCode>General</c:formatCode>
                <c:ptCount val="6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</c:numCache>
            </c:numRef>
          </c:cat>
          <c:val>
            <c:numRef>
              <c:f>Analysis!$Q$3:$Q$8</c:f>
              <c:numCache>
                <c:formatCode>General</c:formatCode>
                <c:ptCount val="6"/>
                <c:pt idx="0">
                  <c:v>20.0</c:v>
                </c:pt>
                <c:pt idx="1">
                  <c:v>10.0</c:v>
                </c:pt>
                <c:pt idx="2">
                  <c:v>4.0</c:v>
                </c:pt>
                <c:pt idx="3">
                  <c:v>3.0</c:v>
                </c:pt>
                <c:pt idx="4">
                  <c:v>3.0</c:v>
                </c:pt>
                <c:pt idx="5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462656"/>
        <c:axId val="-146457968"/>
      </c:lineChart>
      <c:catAx>
        <c:axId val="-146462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457968"/>
        <c:crosses val="autoZero"/>
        <c:auto val="1"/>
        <c:lblAlgn val="ctr"/>
        <c:lblOffset val="100"/>
        <c:noMultiLvlLbl val="0"/>
      </c:catAx>
      <c:valAx>
        <c:axId val="-14645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46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English to Spanish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English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Analysis!$A$3:$A$9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Totals</c:v>
                </c:pt>
              </c:strCache>
            </c:strRef>
          </c:cat>
          <c:val>
            <c:numRef>
              <c:f>Analysis!$F$3:$F$9</c:f>
              <c:numCache>
                <c:formatCode>0.0%</c:formatCode>
                <c:ptCount val="7"/>
                <c:pt idx="0">
                  <c:v>0.444444444444444</c:v>
                </c:pt>
                <c:pt idx="1">
                  <c:v>0.368600682593857</c:v>
                </c:pt>
                <c:pt idx="2">
                  <c:v>0.369426751592357</c:v>
                </c:pt>
                <c:pt idx="3">
                  <c:v>0.426332288401254</c:v>
                </c:pt>
                <c:pt idx="4">
                  <c:v>0.368421052631579</c:v>
                </c:pt>
                <c:pt idx="5">
                  <c:v>0.369230769230769</c:v>
                </c:pt>
                <c:pt idx="6">
                  <c:v>0.394338380513496</c:v>
                </c:pt>
              </c:numCache>
            </c:numRef>
          </c:val>
        </c:ser>
        <c:ser>
          <c:idx val="1"/>
          <c:order val="1"/>
          <c:tx>
            <c:v>Spanish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Analysis!$A$3:$A$9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Totals</c:v>
                </c:pt>
              </c:strCache>
            </c:strRef>
          </c:cat>
          <c:val>
            <c:numRef>
              <c:f>Analysis!$H$3:$H$9</c:f>
              <c:numCache>
                <c:formatCode>0.0%</c:formatCode>
                <c:ptCount val="7"/>
                <c:pt idx="0">
                  <c:v>0.385185185185185</c:v>
                </c:pt>
                <c:pt idx="1">
                  <c:v>0.378839590443686</c:v>
                </c:pt>
                <c:pt idx="2">
                  <c:v>0.353503184713376</c:v>
                </c:pt>
                <c:pt idx="3">
                  <c:v>0.382445141065831</c:v>
                </c:pt>
                <c:pt idx="4">
                  <c:v>0.39938080495356</c:v>
                </c:pt>
                <c:pt idx="5">
                  <c:v>0.461538461538462</c:v>
                </c:pt>
                <c:pt idx="6">
                  <c:v>0.379855167873601</c:v>
                </c:pt>
              </c:numCache>
            </c:numRef>
          </c:val>
        </c:ser>
        <c:ser>
          <c:idx val="2"/>
          <c:order val="2"/>
          <c:tx>
            <c:v>Bilingual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Analysis!$A$3:$A$9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Totals</c:v>
                </c:pt>
              </c:strCache>
            </c:strRef>
          </c:cat>
          <c:val>
            <c:numRef>
              <c:f>Analysis!$J$3:$J$9</c:f>
              <c:numCache>
                <c:formatCode>0.0%</c:formatCode>
                <c:ptCount val="7"/>
                <c:pt idx="0">
                  <c:v>0.17037037037037</c:v>
                </c:pt>
                <c:pt idx="1">
                  <c:v>0.252559726962457</c:v>
                </c:pt>
                <c:pt idx="2">
                  <c:v>0.277070063694267</c:v>
                </c:pt>
                <c:pt idx="3">
                  <c:v>0.191222570532915</c:v>
                </c:pt>
                <c:pt idx="4">
                  <c:v>0.232198142414861</c:v>
                </c:pt>
                <c:pt idx="5">
                  <c:v>0.169230769230769</c:v>
                </c:pt>
                <c:pt idx="6">
                  <c:v>0.225806451612903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6386128"/>
        <c:axId val="-146381280"/>
      </c:barChart>
      <c:catAx>
        <c:axId val="-146386128"/>
        <c:scaling>
          <c:orientation val="minMax"/>
        </c:scaling>
        <c:delete val="0"/>
        <c:axPos val="b"/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381280"/>
        <c:crosses val="autoZero"/>
        <c:auto val="1"/>
        <c:lblAlgn val="ctr"/>
        <c:lblOffset val="100"/>
        <c:noMultiLvlLbl val="0"/>
      </c:catAx>
      <c:valAx>
        <c:axId val="-1463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38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Song Picks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Analysis!$M$2</c:f>
              <c:strCache>
                <c:ptCount val="1"/>
                <c:pt idx="0">
                  <c:v># Done Once This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Analysis!$A$3:$A$8</c:f>
              <c:numCache>
                <c:formatCode>General</c:formatCode>
                <c:ptCount val="6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</c:numCache>
            </c:numRef>
          </c:cat>
          <c:val>
            <c:numRef>
              <c:f>Analysis!$M$3:$M$8</c:f>
              <c:numCache>
                <c:formatCode>General</c:formatCode>
                <c:ptCount val="6"/>
                <c:pt idx="0">
                  <c:v>51.0</c:v>
                </c:pt>
                <c:pt idx="1">
                  <c:v>60.0</c:v>
                </c:pt>
                <c:pt idx="2">
                  <c:v>58.0</c:v>
                </c:pt>
                <c:pt idx="3">
                  <c:v>53.0</c:v>
                </c:pt>
                <c:pt idx="4">
                  <c:v>33.0</c:v>
                </c:pt>
                <c:pt idx="5">
                  <c:v>40.0</c:v>
                </c:pt>
              </c:numCache>
            </c:numRef>
          </c:val>
        </c:ser>
        <c:ser>
          <c:idx val="1"/>
          <c:order val="1"/>
          <c:tx>
            <c:strRef>
              <c:f>Analysis!$N$2</c:f>
              <c:strCache>
                <c:ptCount val="1"/>
                <c:pt idx="0">
                  <c:v>Avg All Time # for Singles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Analysis!$A$3:$A$8</c:f>
              <c:numCache>
                <c:formatCode>General</c:formatCode>
                <c:ptCount val="6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</c:numCache>
            </c:numRef>
          </c:cat>
          <c:val>
            <c:numRef>
              <c:f>Analysis!$N$3:$N$8</c:f>
              <c:numCache>
                <c:formatCode>_(* #,##0.00_);_(* \(#,##0.00\);_(* "-"??_);_(@_)</c:formatCode>
                <c:ptCount val="6"/>
                <c:pt idx="0">
                  <c:v>3.725490196078431</c:v>
                </c:pt>
                <c:pt idx="1">
                  <c:v>4.816666666666666</c:v>
                </c:pt>
                <c:pt idx="2">
                  <c:v>5.913793103448275</c:v>
                </c:pt>
                <c:pt idx="3">
                  <c:v>6.981132075471697</c:v>
                </c:pt>
                <c:pt idx="4">
                  <c:v>7.363636363636363</c:v>
                </c:pt>
                <c:pt idx="5">
                  <c:v>10.65</c:v>
                </c:pt>
              </c:numCache>
            </c:numRef>
          </c:val>
        </c:ser>
        <c:ser>
          <c:idx val="2"/>
          <c:order val="2"/>
          <c:tx>
            <c:strRef>
              <c:f>Analysis!$O$2</c:f>
              <c:strCache>
                <c:ptCount val="1"/>
                <c:pt idx="0">
                  <c:v>Max Plays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Analysis!$A$3:$A$8</c:f>
              <c:numCache>
                <c:formatCode>General</c:formatCode>
                <c:ptCount val="6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</c:numCache>
            </c:numRef>
          </c:cat>
          <c:val>
            <c:numRef>
              <c:f>Analysis!$O$3:$O$8</c:f>
              <c:numCache>
                <c:formatCode>_(* #,##0.00_);_(* \(#,##0.00\);_(* "-"??_);_(@_)</c:formatCode>
                <c:ptCount val="6"/>
                <c:pt idx="0">
                  <c:v>7.0</c:v>
                </c:pt>
                <c:pt idx="1">
                  <c:v>7.0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0163952"/>
        <c:axId val="-150159136"/>
      </c:barChart>
      <c:catAx>
        <c:axId val="-15016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159136"/>
        <c:crosses val="autoZero"/>
        <c:auto val="1"/>
        <c:lblAlgn val="ctr"/>
        <c:lblOffset val="100"/>
        <c:noMultiLvlLbl val="0"/>
      </c:catAx>
      <c:valAx>
        <c:axId val="-1501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16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7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620" cy="628315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788" cy="62807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8</xdr:col>
      <xdr:colOff>88900</xdr:colOff>
      <xdr:row>26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8</xdr:col>
      <xdr:colOff>88900</xdr:colOff>
      <xdr:row>42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666750</xdr:colOff>
      <xdr:row>11</xdr:row>
      <xdr:rowOff>0</xdr:rowOff>
    </xdr:from>
    <xdr:to>
      <xdr:col>13</xdr:col>
      <xdr:colOff>19050</xdr:colOff>
      <xdr:row>26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666750</xdr:colOff>
      <xdr:row>27</xdr:row>
      <xdr:rowOff>0</xdr:rowOff>
    </xdr:from>
    <xdr:to>
      <xdr:col>13</xdr:col>
      <xdr:colOff>19050</xdr:colOff>
      <xdr:row>41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Microsoft Office User" refreshedDate="42806.947386689812" createdVersion="4" refreshedVersion="4" minRefreshableVersion="3" recordCount="1584">
  <cacheSource type="worksheet">
    <worksheetSource name="raw"/>
  </cacheSource>
  <cacheFields count="14">
    <cacheField name="Song Title" numFmtId="0">
      <sharedItems containsBlank="1" count="257">
        <s v="Captivated"/>
        <s v="In Christ Alone"/>
        <s v="Nothing but the blood of Jesus"/>
        <s v="Que seria de mi"/>
        <s v="Si hubiera estado alli"/>
        <s v="Create In Me a Clean Heart"/>
        <s v="Dame tus ojos"/>
        <s v="Follow You"/>
        <s v="I am free"/>
        <s v="Tal como soy"/>
        <s v="How He Loves Us"/>
        <s v="No Es Como Yo"/>
        <s v="Our God"/>
        <s v="Aumenta mi fe"/>
        <s v="House of God Forever"/>
        <s v="Mi Herencia"/>
        <s v="The Solid Rock"/>
        <s v="Tu fidelidad"/>
        <s v="Sera Llena La Tierra"/>
        <s v="Your Love Is Strong"/>
        <s v="Beautiful"/>
        <s v="Eres Todopoderoso"/>
        <s v="Take My Life"/>
        <s v="Llenas Mi Ser"/>
        <s v="Lord Reign In Me"/>
        <s v="Me Has Atraido Jesus"/>
        <s v="Mi Jesus Mi Amado"/>
        <s v="Romans 7"/>
        <s v="Free (Hillsong United)"/>
        <s v="Quien nos Separara?"/>
        <s v="Before the Throne"/>
        <s v="Blessed Be Your Name"/>
        <s v="None But Jesus"/>
        <s v="The Potter's Hand"/>
        <s v="Awesome is the Lord Most High"/>
        <s v="Jesus es el Senor"/>
        <s v="Mighty to Save"/>
        <s v="Spirit of the Living God"/>
        <s v="We Speak to Nations"/>
        <s v="Days of Elijah"/>
        <s v="Indescribable"/>
        <s v="Lion of Judah"/>
        <s v="Renuevame"/>
        <s v="Hosanna (Baloche)"/>
        <s v="Mantos y Palmas"/>
        <s v="Sing for Joy"/>
        <s v="Yo Quiero Mas De Ti"/>
        <s v="Because He Lives"/>
        <s v="Christ the Lord is Risen Today"/>
        <s v="He Lives"/>
        <s v="Praise the Name of Jesus"/>
        <s v="Rise"/>
        <s v="Everlasting God"/>
        <s v="Isaiah 43"/>
        <s v="Lead Me To The Cross"/>
        <s v="Prince of Peace"/>
        <s v="Oh Moradora de Sion"/>
        <s v="How Great Thou Art"/>
        <s v="Pan de Vida"/>
        <s v="Revelation Song"/>
        <s v="Refine Me"/>
        <s v="Eres Tu"/>
        <s v="Es Por Tu Gracia"/>
        <s v="How Deep the Father's Love for Us"/>
        <s v="Montana"/>
        <s v="On Jordan's Stormy Banks"/>
        <s v="Desert Song"/>
        <s v="Oh Love That Will Not Let Me Go"/>
        <s v="You Never Let Go"/>
        <s v="God is Alive"/>
        <s v="The One You Need"/>
        <s v="Tengo Libertad"/>
        <s v="This Life"/>
        <s v="El Volvera"/>
        <s v="I Will Rise"/>
        <s v="You'll Come"/>
        <s v="Cuan Bello Es El Senor"/>
        <s v="He Is Faithful"/>
        <s v="Sing to the King"/>
        <s v="Make My Life a Prayer To You"/>
        <s v="Arise My Soul Arise"/>
        <s v="Your Grace Is Enough"/>
        <s v="God Be Merciful to Me"/>
        <s v="Before There Was Time"/>
        <s v="Jehova Senor de los Cielos"/>
        <s v="Jesus All For Jesus"/>
        <s v="Sing Alleluia"/>
        <s v="The Stand"/>
        <s v="By His Wounds"/>
        <s v="Sumergeme"/>
        <s v="A Quien Ire"/>
        <s v="From the Inside Out"/>
        <s v="God is Able"/>
        <s v="Did You Feel the Mountains Tremble"/>
        <s v="Fill Me Up"/>
        <s v="In Remembrance of Me"/>
        <s v="Canaan Bound"/>
        <s v="Doxology"/>
        <s v="Unto the Hills Around Do I Lift Up"/>
        <s v="Blessed Assurance - En Jesucristo"/>
        <s v="Hallelujah"/>
        <s v="Amazing Grace"/>
        <s v="Praise to the Lord Almighty"/>
        <s v="10,000 Reasons"/>
        <s v="Cantare de tu Amor"/>
        <s v="Give Us Clean Hands"/>
        <s v="Gracias"/>
        <s v="Come Thou Long Expected Jesus"/>
        <s v="Joy To The World"/>
        <s v="O Come O Come Emmanuel"/>
        <s v="Great Is Thy Faithfulness"/>
        <s v="He Reigns"/>
        <s v="What Child is This"/>
        <s v="Hark the Herald Angels Sing"/>
        <s v="Suenen Dulces Himnos"/>
        <s v="Go Tell It On The Mountain"/>
        <s v="God of Wonders"/>
        <s v="O Holy Night"/>
        <s v="Silent Night"/>
        <s v="Jingle Bells"/>
        <s v="Angels We Have Heard on High"/>
        <s v="O Come All Ye Faithful"/>
        <s v="King of Glory - Tomlin"/>
        <s v="O Worship the King"/>
        <s v="Better is One Day"/>
        <s v="The Glory of Your Name"/>
        <s v="Como la brisa"/>
        <s v="Eres Fiel"/>
        <s v="Redeemed"/>
        <s v="King of Glory - Third Day"/>
        <s v="How Great is our God"/>
        <s v="Come Thou Fount"/>
        <s v="Be Thou My Vision"/>
        <s v="My Savior, My God"/>
        <s v="Open the Eyes of My Heart"/>
        <s v="Here I Am to Worship"/>
        <s v="Your Great Name"/>
        <s v="Came To My Rescue"/>
        <s v="It Is Well"/>
        <s v="Tu Nos Creaste"/>
        <s v="Love Like Fire"/>
        <s v="Holy, Holy, Holy"/>
        <s v="Hosanna (Hillsong)"/>
        <s v="Jesus Paid It All"/>
        <s v="Beautiful Scandalous Night"/>
        <s v="Hands and Feet"/>
        <s v="Reinas por la Eternidad"/>
        <s v="Show Us Christ"/>
        <s v="Creed"/>
        <s v="Beautiful Savior"/>
        <s v="On Fire"/>
        <s v="Crown Him With Many Crowns"/>
        <s v="Cada Manana"/>
        <s v="I Stand Amazed"/>
        <s v="A Mighty Fortress"/>
        <s v="Forty"/>
        <s v="He Is Exalted"/>
        <s v="Marvelous Light"/>
        <s v="Yahweh"/>
        <s v="Tis So Sweet To Trust In Jesus"/>
        <s v="All Creatures of Our God and King"/>
        <s v="There Is Nothing"/>
        <s v="I Surrender All"/>
        <s v="Dead Man (Carry Me)"/>
        <s v="Tengo Hambre de Ti"/>
        <s v="Turn Your Eyes Upon Jesus"/>
        <s v="Rock of Ages"/>
        <s v="I Will Wait"/>
        <s v="All I Can Say"/>
        <s v="Hear the Call of the Kingdom"/>
        <s v="Let Us Love And Sing and Wonder"/>
        <s v="Maravilloso es el Gran Amor"/>
        <s v="Soon"/>
        <s v="The Revelation of Jesus Christ"/>
        <s v="Tu Dejaste Tu Trono"/>
        <s v="Worthy is the Lamb"/>
        <s v="Not What My Hands Have Done"/>
        <s v="Hello My Name Is"/>
        <s v="Enamorame"/>
        <s v="They Will Know We are Christians"/>
        <s v="Fellowship So Deep"/>
        <s v="Unidos"/>
        <s v="Great I Am"/>
        <s v="Oceans"/>
        <s v="Those Who Trust"/>
        <s v="The Power of the Cross"/>
        <s v="Behold Our God"/>
        <s v="All Hail the Power of Jesus' Name"/>
        <s v="Let Me Be"/>
        <s v="Mi Vida Es Cristo"/>
        <s v="Seek Ye First"/>
        <s v="Overcome"/>
        <s v="Whom Shall I Fear?"/>
        <s v="Me Postro"/>
        <s v="Jesus, Friend of Sinners"/>
        <s v="Tengo Un Refugio"/>
        <s v="El Dios Que Adoramos"/>
        <s v="Forever"/>
        <s v="Sovereign"/>
        <s v="One God"/>
        <s v="Jesus Messiah"/>
        <s v="When I Think About the Lord"/>
        <s v="Give Me Jesus"/>
        <s v="At the Cross (Love Ran Red)"/>
        <s v="Dios Majestuoso"/>
        <s v="Eres el Camino"/>
        <s v="Everything Is Different"/>
        <s v="It Came Upon the Midnight Clear"/>
        <s v="I Heard the Bells on Christmas Day"/>
        <s v="Come and Worship"/>
        <s v="To You Be The Glory"/>
        <s v="Majesty (Here I Am)"/>
        <s v="Eternamente Exaltado"/>
        <s v="Lord I Need You"/>
        <s v="Relentless"/>
        <s v="Come As You Are"/>
        <s v="Tu Palabra Mi Dios"/>
        <s v="Build Your Kingdom Here"/>
        <s v="When I Survey the Wondrous Cross"/>
        <s v="Because He Lives (Amen)"/>
        <s v="Let Me Sing"/>
        <s v="This I Believe (The Creed)"/>
        <s v="Que dulce es estar en tu presencia"/>
        <s v="Famous One"/>
        <s v="How Can It Be"/>
        <s v="Indomable"/>
        <s v="Holy Spirit"/>
        <s v="Conmigo Estás"/>
        <s v="By Faith"/>
        <s v="Angels from the Realms of Glory"/>
        <s v="God Rest Ye Merry Gentlemen"/>
        <s v="All the People Said Amen"/>
        <s v="God of This city"/>
        <s v="Psalm 23 (Surely Goodness Surely Mercy)"/>
        <s v="Praise the King"/>
        <s v="Gracia Sublime Es"/>
        <s v="Death Was Arrested"/>
        <s v="Liberty"/>
        <s v="Good Good Father"/>
        <s v="Psalm 46 (Lord of Hosts)"/>
        <s v="Man of Sorrows (Hallelujah, What a Savior)"/>
        <s v="Consolador"/>
        <s v="Psalm 130"/>
        <s v="Ven a mi corazón, O Cristo"/>
        <s v="Mary Did You Know?"/>
        <s v="O Heart, Bereaved and Lonely"/>
        <s v="Psalm 100"/>
        <s v="Digno y Santo" u="1"/>
        <m u="1"/>
        <s v="A Cristo Coronad" u="1"/>
        <s v="Cada Mañana" u="1"/>
        <s v="Forever Reign" u="1"/>
        <s v="Amor Como Fuego" u="1"/>
        <s v="Todopoderoso" u="1"/>
        <s v="Jehova, Senor de los Cielos" u="1"/>
        <s v="Dios Puede Salvar" u="1"/>
        <s v="Dame a Cristo" u="1"/>
      </sharedItems>
    </cacheField>
    <cacheField name="Date" numFmtId="0">
      <sharedItems containsSemiMixedTypes="0" containsNonDate="0" containsDate="1" containsString="0" minDate="2012-01-01T00:00:00" maxDate="2017-03-13T00:00:00" count="281">
        <d v="2012-01-01T00:00:00"/>
        <d v="2012-01-08T00:00:00"/>
        <d v="2012-01-15T00:00:00"/>
        <d v="2012-01-22T00:00:00"/>
        <d v="2012-01-29T00:00:00"/>
        <d v="2012-02-05T00:00:00"/>
        <d v="2012-02-12T00:00:00"/>
        <d v="2012-02-19T00:00:00"/>
        <d v="2012-02-26T00:00:00"/>
        <d v="2012-03-04T00:00:00"/>
        <d v="2012-03-11T00:00:00"/>
        <d v="2012-03-18T00:00:00"/>
        <d v="2012-03-25T00:00:00"/>
        <d v="2012-04-01T00:00:00"/>
        <d v="2012-04-08T00:00:00"/>
        <d v="2012-04-15T00:00:00"/>
        <d v="2012-04-22T00:00:00"/>
        <d v="2012-04-29T00:00:00"/>
        <d v="2012-05-06T00:00:00"/>
        <d v="2012-05-13T00:00:00"/>
        <d v="2012-05-20T00:00:00"/>
        <d v="2012-05-27T00:00:00"/>
        <d v="2012-06-03T00:00:00"/>
        <d v="2012-06-10T00:00:00"/>
        <d v="2012-06-17T00:00:00"/>
        <d v="2012-06-24T00:00:00"/>
        <d v="2012-07-01T00:00:00"/>
        <d v="2012-07-08T00:00:00"/>
        <d v="2012-07-15T00:00:00"/>
        <d v="2012-07-22T00:00:00"/>
        <d v="2012-07-29T00:00:00"/>
        <d v="2012-08-05T00:00:00"/>
        <d v="2012-08-12T00:00:00"/>
        <d v="2012-08-19T00:00:00"/>
        <d v="2012-08-26T00:00:00"/>
        <d v="2012-09-02T00:00:00"/>
        <d v="2012-09-09T00:00:00"/>
        <d v="2012-09-16T00:00:00"/>
        <d v="2012-09-23T00:00:00"/>
        <d v="2012-09-30T00:00:00"/>
        <d v="2012-10-07T00:00:00"/>
        <d v="2012-10-14T00:00:00"/>
        <d v="2012-10-21T00:00:00"/>
        <d v="2012-10-28T00:00:00"/>
        <d v="2012-11-04T00:00:00"/>
        <d v="2012-11-11T00:00:00"/>
        <d v="2012-11-18T00:00:00"/>
        <d v="2012-11-25T00:00:00"/>
        <d v="2012-12-02T00:00:00"/>
        <d v="2012-12-09T00:00:00"/>
        <d v="2012-12-16T00:00:00"/>
        <d v="2012-12-23T00:00:00"/>
        <d v="2012-12-24T00:00:00"/>
        <d v="2012-12-30T00:00:00"/>
        <d v="2013-01-06T00:00:00"/>
        <d v="2013-01-13T00:00:00"/>
        <d v="2013-01-20T00:00:00"/>
        <d v="2013-01-27T00:00:00"/>
        <d v="2013-02-03T00:00:00"/>
        <d v="2013-02-10T00:00:00"/>
        <d v="2013-02-17T00:00:00"/>
        <d v="2013-02-24T00:00:00"/>
        <d v="2013-03-03T00:00:00"/>
        <d v="2013-03-10T00:00:00"/>
        <d v="2013-03-17T00:00:00"/>
        <d v="2013-03-24T00:00:00"/>
        <d v="2013-03-31T00:00:00"/>
        <d v="2013-04-07T00:00:00"/>
        <d v="2013-04-14T00:00:00"/>
        <d v="2013-04-21T00:00:00"/>
        <d v="2013-04-28T00:00:00"/>
        <d v="2013-05-05T00:00:00"/>
        <d v="2013-05-12T00:00:00"/>
        <d v="2013-05-19T00:00:00"/>
        <d v="2013-05-26T00:00:00"/>
        <d v="2013-06-02T00:00:00"/>
        <d v="2013-06-09T00:00:00"/>
        <d v="2013-06-16T00:00:00"/>
        <d v="2013-06-23T00:00:00"/>
        <d v="2013-06-30T00:00:00"/>
        <d v="2013-07-07T00:00:00"/>
        <d v="2013-07-14T00:00:00"/>
        <d v="2013-07-21T00:00:00"/>
        <d v="2013-07-28T00:00:00"/>
        <d v="2013-08-04T00:00:00"/>
        <d v="2013-08-11T00:00:00"/>
        <d v="2013-08-18T00:00:00"/>
        <d v="2013-08-25T00:00:00"/>
        <d v="2013-09-01T00:00:00"/>
        <d v="2013-09-08T00:00:00"/>
        <d v="2013-09-15T00:00:00"/>
        <d v="2013-09-22T00:00:00"/>
        <d v="2013-09-29T00:00:00"/>
        <d v="2013-10-06T00:00:00"/>
        <d v="2013-10-13T00:00:00"/>
        <d v="2013-10-20T00:00:00"/>
        <d v="2013-10-27T00:00:00"/>
        <d v="2013-11-03T00:00:00"/>
        <d v="2013-11-10T00:00:00"/>
        <d v="2013-11-17T00:00:00"/>
        <d v="2013-11-24T00:00:00"/>
        <d v="2013-12-01T00:00:00"/>
        <d v="2013-12-08T00:00:00"/>
        <d v="2013-12-15T00:00:00"/>
        <d v="2013-12-22T00:00:00"/>
        <d v="2013-12-24T00:00:00"/>
        <d v="2013-12-29T00:00:00"/>
        <d v="2014-01-05T00:00:00"/>
        <d v="2014-01-12T00:00:00"/>
        <d v="2014-01-19T00:00:00"/>
        <d v="2014-01-26T00:00:00"/>
        <d v="2014-02-02T00:00:00"/>
        <d v="2014-02-09T00:00:00"/>
        <d v="2014-02-16T00:00:00"/>
        <d v="2014-02-23T00:00:00"/>
        <d v="2014-03-02T00:00:00"/>
        <d v="2014-03-09T00:00:00"/>
        <d v="2014-03-16T00:00:00"/>
        <d v="2014-03-23T00:00:00"/>
        <d v="2014-03-30T00:00:00"/>
        <d v="2014-04-06T00:00:00"/>
        <d v="2014-04-13T00:00:00"/>
        <d v="2014-04-20T00:00:00"/>
        <d v="2014-04-27T00:00:00"/>
        <d v="2014-05-04T00:00:00"/>
        <d v="2014-05-11T00:00:00"/>
        <d v="2014-05-18T00:00:00"/>
        <d v="2014-05-25T00:00:00"/>
        <d v="2014-06-01T00:00:00"/>
        <d v="2014-06-08T00:00:00"/>
        <d v="2014-06-15T00:00:00"/>
        <d v="2014-06-22T00:00:00"/>
        <d v="2014-06-29T00:00:00"/>
        <d v="2014-07-06T00:00:00"/>
        <d v="2014-07-13T00:00:00"/>
        <d v="2014-07-20T00:00:00"/>
        <d v="2014-07-27T00:00:00"/>
        <d v="2014-08-03T00:00:00"/>
        <d v="2014-08-10T00:00:00"/>
        <d v="2014-08-17T00:00:00"/>
        <d v="2014-08-24T00:00:00"/>
        <d v="2014-08-31T00:00:00"/>
        <d v="2014-09-07T00:00:00"/>
        <d v="2014-09-14T00:00:00"/>
        <d v="2014-09-21T00:00:00"/>
        <d v="2014-09-28T00:00:00"/>
        <d v="2014-10-05T00:00:00"/>
        <d v="2014-10-12T00:00:00"/>
        <d v="2014-10-19T00:00:00"/>
        <d v="2014-10-26T00:00:00"/>
        <d v="2014-11-02T00:00:00"/>
        <d v="2014-11-09T00:00:00"/>
        <d v="2014-11-16T00:00:00"/>
        <d v="2014-11-23T00:00:00"/>
        <d v="2014-11-30T00:00:00"/>
        <d v="2014-12-07T00:00:00"/>
        <d v="2014-12-14T00:00:00"/>
        <d v="2014-12-21T00:00:00"/>
        <d v="2014-12-24T00:00:00"/>
        <d v="2014-12-28T00:00:00"/>
        <d v="2015-01-04T00:00:00"/>
        <d v="2015-01-11T00:00:00"/>
        <d v="2015-01-18T00:00:00"/>
        <d v="2015-01-25T00:00:00"/>
        <d v="2015-02-01T00:00:00"/>
        <d v="2015-02-08T00:00:00"/>
        <d v="2015-02-15T00:00:00"/>
        <d v="2015-02-22T00:00:00"/>
        <d v="2015-03-01T00:00:00"/>
        <d v="2015-03-08T00:00:00"/>
        <d v="2015-03-15T00:00:00"/>
        <d v="2015-03-22T00:00:00"/>
        <d v="2015-03-29T00:00:00"/>
        <d v="2015-04-02T00:00:00"/>
        <d v="2015-04-03T00:00:00"/>
        <d v="2015-04-05T00:00:00"/>
        <d v="2015-04-12T00:00:00"/>
        <d v="2015-04-19T00:00:00"/>
        <d v="2015-04-26T00:00:00"/>
        <d v="2015-05-03T00:00:00"/>
        <d v="2015-05-10T00:00:00"/>
        <d v="2015-05-17T00:00:00"/>
        <d v="2015-05-24T00:00:00"/>
        <d v="2015-05-31T00:00:00"/>
        <d v="2015-06-07T00:00:00"/>
        <d v="2015-06-14T00:00:00"/>
        <d v="2015-06-21T00:00:00"/>
        <d v="2015-06-28T00:00:00"/>
        <d v="2015-07-05T00:00:00"/>
        <d v="2015-07-12T00:00:00"/>
        <d v="2015-07-19T00:00:00"/>
        <d v="2015-07-26T00:00:00"/>
        <d v="2015-08-02T00:00:00"/>
        <d v="2015-08-09T00:00:00"/>
        <d v="2015-08-16T00:00:00"/>
        <d v="2015-08-23T00:00:00"/>
        <d v="2015-08-30T00:00:00"/>
        <d v="2015-09-06T00:00:00"/>
        <d v="2015-09-13T00:00:00"/>
        <d v="2015-09-20T00:00:00"/>
        <d v="2015-09-27T00:00:00"/>
        <d v="2015-10-04T00:00:00"/>
        <d v="2015-10-11T00:00:00"/>
        <d v="2015-10-18T00:00:00"/>
        <d v="2015-10-25T00:00:00"/>
        <d v="2015-11-01T00:00:00"/>
        <d v="2015-11-08T00:00:00"/>
        <d v="2015-11-15T00:00:00"/>
        <d v="2015-11-22T00:00:00"/>
        <d v="2015-11-29T00:00:00"/>
        <d v="2015-12-06T00:00:00"/>
        <d v="2015-12-13T00:00:00"/>
        <d v="2015-12-20T00:00:00"/>
        <d v="2015-12-24T00:00:00"/>
        <d v="2015-12-27T00:00:00"/>
        <d v="2016-01-03T00:00:00"/>
        <d v="2016-01-10T00:00:00"/>
        <d v="2016-01-17T00:00:00"/>
        <d v="2016-01-24T00:00:00"/>
        <d v="2016-01-31T00:00:00"/>
        <d v="2016-02-07T00:00:00"/>
        <d v="2016-02-14T00:00:00"/>
        <d v="2016-02-21T00:00:00"/>
        <d v="2016-02-28T00:00:00"/>
        <d v="2016-03-06T00:00:00"/>
        <d v="2016-03-13T00:00:00"/>
        <d v="2016-03-20T00:00:00"/>
        <d v="2016-03-24T00:00:00"/>
        <d v="2016-03-25T00:00:00"/>
        <d v="2016-03-27T00:00:00"/>
        <d v="2016-04-03T00:00:00"/>
        <d v="2016-04-10T00:00:00"/>
        <d v="2016-04-17T00:00:00"/>
        <d v="2016-04-24T00:00:00"/>
        <d v="2016-05-01T00:00:00"/>
        <d v="2016-05-08T00:00:00"/>
        <d v="2016-05-15T00:00:00"/>
        <d v="2016-05-22T00:00:00"/>
        <d v="2016-05-29T00:00:00"/>
        <d v="2016-06-05T00:00:00"/>
        <d v="2016-06-12T00:00:00"/>
        <d v="2016-06-19T00:00:00"/>
        <d v="2016-06-26T00:00:00"/>
        <d v="2016-07-03T00:00:00"/>
        <d v="2016-07-10T00:00:00"/>
        <d v="2016-07-17T00:00:00"/>
        <d v="2016-07-24T00:00:00"/>
        <d v="2016-07-31T00:00:00"/>
        <d v="2016-08-07T00:00:00"/>
        <d v="2016-08-14T00:00:00"/>
        <d v="2016-08-21T00:00:00"/>
        <d v="2016-08-28T00:00:00"/>
        <d v="2016-09-04T00:00:00"/>
        <d v="2016-09-11T00:00:00"/>
        <d v="2016-09-18T00:00:00"/>
        <d v="2016-09-25T00:00:00"/>
        <d v="2016-10-02T00:00:00"/>
        <d v="2016-10-09T00:00:00"/>
        <d v="2016-10-16T00:00:00"/>
        <d v="2016-10-23T00:00:00"/>
        <d v="2016-10-30T00:00:00"/>
        <d v="2016-11-06T00:00:00"/>
        <d v="2016-11-13T00:00:00"/>
        <d v="2016-11-20T00:00:00"/>
        <d v="2016-11-27T00:00:00"/>
        <d v="2016-12-04T00:00:00"/>
        <d v="2016-12-11T00:00:00"/>
        <d v="2016-12-18T00:00:00"/>
        <d v="2016-12-24T00:00:00"/>
        <d v="2016-12-25T00:00:00"/>
        <d v="2017-01-01T00:00:00"/>
        <d v="2017-01-08T00:00:00"/>
        <d v="2017-01-15T00:00:00"/>
        <d v="2017-01-22T00:00:00"/>
        <d v="2017-01-29T00:00:00"/>
        <d v="2017-02-05T00:00:00"/>
        <d v="2017-02-12T00:00:00"/>
        <d v="2017-02-19T00:00:00"/>
        <d v="2017-02-26T00:00:00"/>
        <d v="2017-03-05T00:00:00"/>
        <d v="2017-03-12T00:00:00"/>
      </sharedItems>
    </cacheField>
    <cacheField name="Year" numFmtId="1">
      <sharedItems containsSemiMixedTypes="0" containsString="0" containsNumber="1" containsInteger="1" minValue="2012" maxValue="2017" count="6">
        <n v="2012"/>
        <n v="2013"/>
        <n v="2014"/>
        <n v="2015"/>
        <n v="2016"/>
        <n v="2017"/>
      </sharedItems>
    </cacheField>
    <cacheField name="Month" numFmtId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English" numFmtId="0">
      <sharedItems containsString="0" containsBlank="1" containsNumber="1" containsInteger="1" minValue="1" maxValue="1"/>
    </cacheField>
    <cacheField name="Spanish" numFmtId="0">
      <sharedItems containsString="0" containsBlank="1" containsNumber="1" containsInteger="1" minValue="1" maxValue="1"/>
    </cacheField>
    <cacheField name="Both" numFmtId="0">
      <sharedItems containsString="0" containsBlank="1" containsNumber="1" containsInteger="1" minValue="1" maxValue="1"/>
    </cacheField>
    <cacheField name="Column1" numFmtId="0">
      <sharedItems containsBlank="1"/>
    </cacheField>
    <cacheField name="Column2" numFmtId="0">
      <sharedItems containsSemiMixedTypes="0" containsString="0" containsNumber="1" containsInteger="1" minValue="1" maxValue="1"/>
    </cacheField>
    <cacheField name="Intoduced Today" numFmtId="14">
      <sharedItems/>
    </cacheField>
    <cacheField name="Count Played Before Today" numFmtId="0">
      <sharedItems containsSemiMixedTypes="0" containsString="0" containsNumber="1" containsInteger="1" minValue="0" maxValue="19"/>
    </cacheField>
    <cacheField name="Count Played W/I Last Year" numFmtId="0">
      <sharedItems containsSemiMixedTypes="0" containsString="0" containsNumber="1" containsInteger="1" minValue="0" maxValue="9"/>
    </cacheField>
    <cacheField name="Count Played W/I 2 years" numFmtId="0">
      <sharedItems containsSemiMixedTypes="0" containsString="0" containsNumber="1" containsInteger="1" minValue="0" maxValue="14"/>
    </cacheField>
    <cacheField name="FI" numFmtId="0">
      <sharedItems containsSemiMixedTypes="0" containsString="0" containsNumber="1" minValue="0" maxValue="9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84">
  <r>
    <x v="0"/>
    <x v="0"/>
    <x v="0"/>
    <x v="0"/>
    <n v="1"/>
    <m/>
    <m/>
    <e v="#REF!"/>
    <n v="1"/>
    <b v="1"/>
    <n v="0"/>
    <n v="0"/>
    <n v="0"/>
    <n v="0"/>
  </r>
  <r>
    <x v="1"/>
    <x v="0"/>
    <x v="0"/>
    <x v="0"/>
    <n v="1"/>
    <m/>
    <m/>
    <e v="#REF!"/>
    <n v="1"/>
    <b v="1"/>
    <n v="0"/>
    <n v="0"/>
    <n v="0"/>
    <n v="0"/>
  </r>
  <r>
    <x v="2"/>
    <x v="0"/>
    <x v="0"/>
    <x v="0"/>
    <n v="1"/>
    <m/>
    <m/>
    <e v="#REF!"/>
    <n v="1"/>
    <b v="1"/>
    <n v="0"/>
    <n v="0"/>
    <n v="0"/>
    <n v="0"/>
  </r>
  <r>
    <x v="3"/>
    <x v="0"/>
    <x v="0"/>
    <x v="0"/>
    <m/>
    <n v="1"/>
    <m/>
    <e v="#REF!"/>
    <n v="1"/>
    <b v="1"/>
    <n v="0"/>
    <n v="0"/>
    <n v="0"/>
    <n v="0"/>
  </r>
  <r>
    <x v="4"/>
    <x v="0"/>
    <x v="0"/>
    <x v="0"/>
    <m/>
    <n v="1"/>
    <m/>
    <e v="#REF!"/>
    <n v="1"/>
    <b v="1"/>
    <n v="0"/>
    <n v="0"/>
    <n v="0"/>
    <n v="0"/>
  </r>
  <r>
    <x v="5"/>
    <x v="1"/>
    <x v="0"/>
    <x v="0"/>
    <m/>
    <m/>
    <n v="1"/>
    <e v="#REF!"/>
    <n v="1"/>
    <b v="1"/>
    <n v="0"/>
    <n v="0"/>
    <n v="0"/>
    <n v="0"/>
  </r>
  <r>
    <x v="6"/>
    <x v="1"/>
    <x v="0"/>
    <x v="0"/>
    <m/>
    <n v="1"/>
    <m/>
    <e v="#REF!"/>
    <n v="1"/>
    <b v="1"/>
    <n v="0"/>
    <n v="0"/>
    <n v="0"/>
    <n v="0"/>
  </r>
  <r>
    <x v="7"/>
    <x v="1"/>
    <x v="0"/>
    <x v="0"/>
    <n v="1"/>
    <m/>
    <m/>
    <e v="#REF!"/>
    <n v="1"/>
    <b v="1"/>
    <n v="0"/>
    <n v="0"/>
    <n v="0"/>
    <n v="0"/>
  </r>
  <r>
    <x v="8"/>
    <x v="1"/>
    <x v="0"/>
    <x v="0"/>
    <n v="1"/>
    <m/>
    <m/>
    <e v="#REF!"/>
    <n v="1"/>
    <b v="1"/>
    <n v="0"/>
    <n v="0"/>
    <n v="0"/>
    <n v="0"/>
  </r>
  <r>
    <x v="9"/>
    <x v="1"/>
    <x v="0"/>
    <x v="0"/>
    <m/>
    <n v="1"/>
    <m/>
    <e v="#REF!"/>
    <n v="1"/>
    <b v="1"/>
    <n v="0"/>
    <n v="0"/>
    <n v="0"/>
    <n v="0"/>
  </r>
  <r>
    <x v="10"/>
    <x v="2"/>
    <x v="0"/>
    <x v="0"/>
    <n v="1"/>
    <m/>
    <m/>
    <e v="#REF!"/>
    <n v="1"/>
    <b v="1"/>
    <n v="0"/>
    <n v="0"/>
    <n v="0"/>
    <n v="0"/>
  </r>
  <r>
    <x v="8"/>
    <x v="2"/>
    <x v="0"/>
    <x v="0"/>
    <n v="1"/>
    <m/>
    <m/>
    <e v="#REF!"/>
    <n v="1"/>
    <b v="0"/>
    <n v="1"/>
    <n v="1"/>
    <n v="1"/>
    <n v="1"/>
  </r>
  <r>
    <x v="11"/>
    <x v="2"/>
    <x v="0"/>
    <x v="0"/>
    <m/>
    <n v="1"/>
    <m/>
    <e v="#REF!"/>
    <n v="1"/>
    <b v="1"/>
    <n v="0"/>
    <n v="0"/>
    <n v="0"/>
    <n v="0"/>
  </r>
  <r>
    <x v="12"/>
    <x v="2"/>
    <x v="0"/>
    <x v="0"/>
    <m/>
    <m/>
    <n v="1"/>
    <e v="#REF!"/>
    <n v="1"/>
    <b v="1"/>
    <n v="0"/>
    <n v="0"/>
    <n v="0"/>
    <n v="0"/>
  </r>
  <r>
    <x v="3"/>
    <x v="2"/>
    <x v="0"/>
    <x v="0"/>
    <m/>
    <n v="1"/>
    <m/>
    <e v="#REF!"/>
    <n v="1"/>
    <b v="0"/>
    <n v="1"/>
    <n v="1"/>
    <n v="1"/>
    <n v="1"/>
  </r>
  <r>
    <x v="13"/>
    <x v="3"/>
    <x v="0"/>
    <x v="0"/>
    <m/>
    <n v="1"/>
    <m/>
    <e v="#REF!"/>
    <n v="1"/>
    <b v="1"/>
    <n v="0"/>
    <n v="0"/>
    <n v="0"/>
    <n v="0"/>
  </r>
  <r>
    <x v="14"/>
    <x v="3"/>
    <x v="0"/>
    <x v="0"/>
    <n v="1"/>
    <m/>
    <m/>
    <e v="#REF!"/>
    <n v="1"/>
    <b v="1"/>
    <n v="0"/>
    <n v="0"/>
    <n v="0"/>
    <n v="0"/>
  </r>
  <r>
    <x v="15"/>
    <x v="3"/>
    <x v="0"/>
    <x v="0"/>
    <m/>
    <n v="1"/>
    <m/>
    <e v="#REF!"/>
    <n v="1"/>
    <b v="1"/>
    <n v="0"/>
    <n v="0"/>
    <n v="0"/>
    <n v="0"/>
  </r>
  <r>
    <x v="9"/>
    <x v="3"/>
    <x v="0"/>
    <x v="0"/>
    <m/>
    <n v="1"/>
    <m/>
    <e v="#REF!"/>
    <n v="1"/>
    <b v="0"/>
    <n v="1"/>
    <n v="1"/>
    <n v="1"/>
    <n v="1"/>
  </r>
  <r>
    <x v="16"/>
    <x v="3"/>
    <x v="0"/>
    <x v="0"/>
    <n v="1"/>
    <m/>
    <m/>
    <e v="#REF!"/>
    <n v="1"/>
    <b v="1"/>
    <n v="0"/>
    <n v="0"/>
    <n v="0"/>
    <n v="0"/>
  </r>
  <r>
    <x v="17"/>
    <x v="3"/>
    <x v="0"/>
    <x v="0"/>
    <m/>
    <n v="1"/>
    <m/>
    <e v="#REF!"/>
    <n v="1"/>
    <b v="1"/>
    <n v="0"/>
    <n v="0"/>
    <n v="0"/>
    <n v="0"/>
  </r>
  <r>
    <x v="13"/>
    <x v="4"/>
    <x v="0"/>
    <x v="0"/>
    <m/>
    <n v="1"/>
    <m/>
    <e v="#REF!"/>
    <n v="1"/>
    <b v="0"/>
    <n v="1"/>
    <n v="1"/>
    <n v="1"/>
    <n v="1"/>
  </r>
  <r>
    <x v="6"/>
    <x v="4"/>
    <x v="0"/>
    <x v="0"/>
    <m/>
    <n v="1"/>
    <m/>
    <e v="#REF!"/>
    <n v="1"/>
    <b v="0"/>
    <n v="1"/>
    <n v="1"/>
    <n v="1"/>
    <n v="1"/>
  </r>
  <r>
    <x v="1"/>
    <x v="4"/>
    <x v="0"/>
    <x v="0"/>
    <n v="1"/>
    <m/>
    <m/>
    <e v="#REF!"/>
    <n v="1"/>
    <b v="0"/>
    <n v="1"/>
    <n v="1"/>
    <n v="1"/>
    <n v="1"/>
  </r>
  <r>
    <x v="18"/>
    <x v="4"/>
    <x v="0"/>
    <x v="0"/>
    <m/>
    <n v="1"/>
    <m/>
    <e v="#REF!"/>
    <n v="1"/>
    <b v="1"/>
    <n v="0"/>
    <n v="0"/>
    <n v="0"/>
    <n v="0"/>
  </r>
  <r>
    <x v="19"/>
    <x v="4"/>
    <x v="0"/>
    <x v="0"/>
    <n v="1"/>
    <m/>
    <m/>
    <e v="#REF!"/>
    <n v="1"/>
    <b v="1"/>
    <n v="0"/>
    <n v="0"/>
    <n v="0"/>
    <n v="0"/>
  </r>
  <r>
    <x v="20"/>
    <x v="5"/>
    <x v="0"/>
    <x v="1"/>
    <n v="1"/>
    <m/>
    <m/>
    <e v="#REF!"/>
    <n v="1"/>
    <b v="1"/>
    <n v="0"/>
    <n v="0"/>
    <n v="0"/>
    <n v="0"/>
  </r>
  <r>
    <x v="21"/>
    <x v="5"/>
    <x v="0"/>
    <x v="1"/>
    <m/>
    <n v="1"/>
    <m/>
    <e v="#REF!"/>
    <n v="1"/>
    <b v="1"/>
    <n v="0"/>
    <n v="0"/>
    <n v="0"/>
    <n v="0"/>
  </r>
  <r>
    <x v="8"/>
    <x v="5"/>
    <x v="0"/>
    <x v="1"/>
    <n v="1"/>
    <m/>
    <m/>
    <e v="#REF!"/>
    <n v="1"/>
    <b v="0"/>
    <n v="2"/>
    <n v="2"/>
    <n v="2"/>
    <n v="2"/>
  </r>
  <r>
    <x v="2"/>
    <x v="5"/>
    <x v="0"/>
    <x v="1"/>
    <n v="1"/>
    <m/>
    <m/>
    <e v="#REF!"/>
    <n v="1"/>
    <b v="0"/>
    <n v="1"/>
    <n v="1"/>
    <n v="1"/>
    <n v="1"/>
  </r>
  <r>
    <x v="22"/>
    <x v="5"/>
    <x v="0"/>
    <x v="1"/>
    <m/>
    <n v="1"/>
    <m/>
    <e v="#REF!"/>
    <n v="1"/>
    <b v="1"/>
    <n v="0"/>
    <n v="0"/>
    <n v="0"/>
    <n v="0"/>
  </r>
  <r>
    <x v="23"/>
    <x v="6"/>
    <x v="0"/>
    <x v="1"/>
    <m/>
    <n v="1"/>
    <m/>
    <e v="#REF!"/>
    <n v="1"/>
    <b v="1"/>
    <n v="0"/>
    <n v="0"/>
    <n v="0"/>
    <n v="0"/>
  </r>
  <r>
    <x v="24"/>
    <x v="6"/>
    <x v="0"/>
    <x v="1"/>
    <n v="1"/>
    <m/>
    <m/>
    <e v="#REF!"/>
    <n v="1"/>
    <b v="1"/>
    <n v="0"/>
    <n v="0"/>
    <n v="0"/>
    <n v="0"/>
  </r>
  <r>
    <x v="25"/>
    <x v="6"/>
    <x v="0"/>
    <x v="1"/>
    <m/>
    <n v="1"/>
    <m/>
    <e v="#REF!"/>
    <n v="1"/>
    <b v="1"/>
    <n v="0"/>
    <n v="0"/>
    <n v="0"/>
    <n v="0"/>
  </r>
  <r>
    <x v="26"/>
    <x v="6"/>
    <x v="0"/>
    <x v="1"/>
    <m/>
    <n v="1"/>
    <m/>
    <e v="#REF!"/>
    <n v="1"/>
    <b v="1"/>
    <n v="0"/>
    <n v="0"/>
    <n v="0"/>
    <n v="0"/>
  </r>
  <r>
    <x v="27"/>
    <x v="6"/>
    <x v="0"/>
    <x v="1"/>
    <n v="1"/>
    <m/>
    <m/>
    <e v="#REF!"/>
    <n v="1"/>
    <b v="1"/>
    <n v="0"/>
    <n v="0"/>
    <n v="0"/>
    <n v="0"/>
  </r>
  <r>
    <x v="28"/>
    <x v="7"/>
    <x v="0"/>
    <x v="1"/>
    <n v="1"/>
    <m/>
    <m/>
    <e v="#REF!"/>
    <n v="1"/>
    <b v="1"/>
    <n v="0"/>
    <n v="0"/>
    <n v="0"/>
    <n v="0"/>
  </r>
  <r>
    <x v="24"/>
    <x v="7"/>
    <x v="0"/>
    <x v="1"/>
    <n v="1"/>
    <m/>
    <m/>
    <e v="#REF!"/>
    <n v="1"/>
    <b v="0"/>
    <n v="1"/>
    <n v="1"/>
    <n v="1"/>
    <n v="1"/>
  </r>
  <r>
    <x v="2"/>
    <x v="7"/>
    <x v="0"/>
    <x v="1"/>
    <m/>
    <n v="1"/>
    <m/>
    <e v="#REF!"/>
    <n v="1"/>
    <b v="0"/>
    <n v="2"/>
    <n v="2"/>
    <n v="2"/>
    <n v="2"/>
  </r>
  <r>
    <x v="12"/>
    <x v="7"/>
    <x v="0"/>
    <x v="1"/>
    <m/>
    <m/>
    <n v="1"/>
    <e v="#REF!"/>
    <n v="1"/>
    <b v="0"/>
    <n v="1"/>
    <n v="1"/>
    <n v="1"/>
    <n v="1"/>
  </r>
  <r>
    <x v="29"/>
    <x v="7"/>
    <x v="0"/>
    <x v="1"/>
    <m/>
    <n v="1"/>
    <m/>
    <e v="#REF!"/>
    <n v="1"/>
    <b v="1"/>
    <n v="0"/>
    <n v="0"/>
    <n v="0"/>
    <n v="0"/>
  </r>
  <r>
    <x v="30"/>
    <x v="8"/>
    <x v="0"/>
    <x v="1"/>
    <n v="1"/>
    <m/>
    <m/>
    <e v="#REF!"/>
    <n v="1"/>
    <b v="1"/>
    <n v="0"/>
    <n v="0"/>
    <n v="0"/>
    <n v="0"/>
  </r>
  <r>
    <x v="1"/>
    <x v="8"/>
    <x v="0"/>
    <x v="1"/>
    <n v="1"/>
    <m/>
    <m/>
    <e v="#REF!"/>
    <n v="1"/>
    <b v="0"/>
    <n v="2"/>
    <n v="2"/>
    <n v="2"/>
    <n v="2"/>
  </r>
  <r>
    <x v="25"/>
    <x v="8"/>
    <x v="0"/>
    <x v="1"/>
    <m/>
    <n v="1"/>
    <m/>
    <e v="#REF!"/>
    <n v="1"/>
    <b v="0"/>
    <n v="1"/>
    <n v="1"/>
    <n v="1"/>
    <n v="1"/>
  </r>
  <r>
    <x v="29"/>
    <x v="8"/>
    <x v="0"/>
    <x v="1"/>
    <m/>
    <n v="1"/>
    <m/>
    <e v="#REF!"/>
    <n v="1"/>
    <b v="0"/>
    <n v="1"/>
    <n v="1"/>
    <n v="1"/>
    <n v="1"/>
  </r>
  <r>
    <x v="22"/>
    <x v="8"/>
    <x v="0"/>
    <x v="1"/>
    <m/>
    <n v="1"/>
    <m/>
    <e v="#REF!"/>
    <n v="1"/>
    <b v="0"/>
    <n v="1"/>
    <n v="1"/>
    <n v="1"/>
    <n v="1"/>
  </r>
  <r>
    <x v="13"/>
    <x v="9"/>
    <x v="0"/>
    <x v="2"/>
    <m/>
    <n v="1"/>
    <m/>
    <e v="#REF!"/>
    <n v="1"/>
    <b v="0"/>
    <n v="2"/>
    <n v="2"/>
    <n v="2"/>
    <n v="2"/>
  </r>
  <r>
    <x v="20"/>
    <x v="9"/>
    <x v="0"/>
    <x v="2"/>
    <n v="1"/>
    <m/>
    <m/>
    <e v="#REF!"/>
    <n v="1"/>
    <b v="0"/>
    <n v="1"/>
    <n v="1"/>
    <n v="1"/>
    <n v="1"/>
  </r>
  <r>
    <x v="31"/>
    <x v="9"/>
    <x v="0"/>
    <x v="2"/>
    <m/>
    <m/>
    <n v="1"/>
    <e v="#REF!"/>
    <n v="1"/>
    <b v="1"/>
    <n v="0"/>
    <n v="0"/>
    <n v="0"/>
    <n v="0"/>
  </r>
  <r>
    <x v="32"/>
    <x v="9"/>
    <x v="0"/>
    <x v="2"/>
    <n v="1"/>
    <m/>
    <m/>
    <e v="#REF!"/>
    <n v="1"/>
    <b v="1"/>
    <n v="0"/>
    <n v="0"/>
    <n v="0"/>
    <n v="0"/>
  </r>
  <r>
    <x v="33"/>
    <x v="9"/>
    <x v="0"/>
    <x v="2"/>
    <n v="1"/>
    <m/>
    <m/>
    <e v="#REF!"/>
    <n v="1"/>
    <b v="1"/>
    <n v="0"/>
    <n v="0"/>
    <n v="0"/>
    <n v="0"/>
  </r>
  <r>
    <x v="34"/>
    <x v="10"/>
    <x v="0"/>
    <x v="2"/>
    <n v="1"/>
    <m/>
    <m/>
    <e v="#REF!"/>
    <n v="1"/>
    <b v="1"/>
    <n v="0"/>
    <n v="0"/>
    <n v="0"/>
    <n v="0"/>
  </r>
  <r>
    <x v="35"/>
    <x v="10"/>
    <x v="0"/>
    <x v="2"/>
    <m/>
    <n v="1"/>
    <m/>
    <e v="#REF!"/>
    <n v="1"/>
    <b v="1"/>
    <n v="0"/>
    <n v="0"/>
    <n v="0"/>
    <n v="0"/>
  </r>
  <r>
    <x v="36"/>
    <x v="10"/>
    <x v="0"/>
    <x v="2"/>
    <m/>
    <n v="1"/>
    <m/>
    <e v="#REF!"/>
    <n v="1"/>
    <b v="1"/>
    <n v="0"/>
    <n v="0"/>
    <n v="0"/>
    <n v="0"/>
  </r>
  <r>
    <x v="37"/>
    <x v="10"/>
    <x v="0"/>
    <x v="2"/>
    <n v="1"/>
    <m/>
    <m/>
    <e v="#REF!"/>
    <n v="1"/>
    <b v="1"/>
    <n v="0"/>
    <n v="0"/>
    <n v="0"/>
    <n v="0"/>
  </r>
  <r>
    <x v="38"/>
    <x v="10"/>
    <x v="0"/>
    <x v="2"/>
    <n v="1"/>
    <m/>
    <m/>
    <e v="#REF!"/>
    <n v="1"/>
    <b v="1"/>
    <n v="0"/>
    <n v="0"/>
    <n v="0"/>
    <n v="0"/>
  </r>
  <r>
    <x v="39"/>
    <x v="11"/>
    <x v="0"/>
    <x v="2"/>
    <n v="1"/>
    <m/>
    <m/>
    <e v="#REF!"/>
    <n v="1"/>
    <b v="1"/>
    <n v="0"/>
    <n v="0"/>
    <n v="0"/>
    <n v="0"/>
  </r>
  <r>
    <x v="40"/>
    <x v="11"/>
    <x v="0"/>
    <x v="2"/>
    <n v="1"/>
    <m/>
    <m/>
    <e v="#REF!"/>
    <n v="1"/>
    <b v="1"/>
    <n v="0"/>
    <n v="0"/>
    <n v="0"/>
    <n v="0"/>
  </r>
  <r>
    <x v="41"/>
    <x v="11"/>
    <x v="0"/>
    <x v="2"/>
    <n v="1"/>
    <m/>
    <m/>
    <e v="#REF!"/>
    <n v="1"/>
    <b v="1"/>
    <n v="0"/>
    <n v="0"/>
    <n v="0"/>
    <n v="0"/>
  </r>
  <r>
    <x v="36"/>
    <x v="11"/>
    <x v="0"/>
    <x v="2"/>
    <n v="1"/>
    <m/>
    <m/>
    <e v="#REF!"/>
    <n v="1"/>
    <b v="0"/>
    <n v="1"/>
    <n v="1"/>
    <n v="1"/>
    <n v="1"/>
  </r>
  <r>
    <x v="42"/>
    <x v="11"/>
    <x v="0"/>
    <x v="2"/>
    <m/>
    <n v="1"/>
    <m/>
    <e v="#REF!"/>
    <n v="1"/>
    <b v="1"/>
    <n v="0"/>
    <n v="0"/>
    <n v="0"/>
    <n v="0"/>
  </r>
  <r>
    <x v="22"/>
    <x v="12"/>
    <x v="0"/>
    <x v="2"/>
    <m/>
    <n v="1"/>
    <m/>
    <e v="#REF!"/>
    <n v="1"/>
    <b v="0"/>
    <n v="2"/>
    <n v="2"/>
    <n v="2"/>
    <n v="2"/>
  </r>
  <r>
    <x v="16"/>
    <x v="12"/>
    <x v="0"/>
    <x v="2"/>
    <n v="1"/>
    <m/>
    <m/>
    <e v="#REF!"/>
    <n v="1"/>
    <b v="0"/>
    <n v="1"/>
    <n v="1"/>
    <n v="1"/>
    <n v="1"/>
  </r>
  <r>
    <x v="43"/>
    <x v="13"/>
    <x v="0"/>
    <x v="3"/>
    <n v="1"/>
    <m/>
    <m/>
    <e v="#REF!"/>
    <n v="1"/>
    <b v="1"/>
    <n v="0"/>
    <n v="0"/>
    <n v="0"/>
    <n v="0"/>
  </r>
  <r>
    <x v="44"/>
    <x v="13"/>
    <x v="0"/>
    <x v="3"/>
    <m/>
    <n v="1"/>
    <m/>
    <e v="#REF!"/>
    <n v="1"/>
    <b v="1"/>
    <n v="0"/>
    <n v="0"/>
    <n v="0"/>
    <n v="0"/>
  </r>
  <r>
    <x v="4"/>
    <x v="13"/>
    <x v="0"/>
    <x v="3"/>
    <m/>
    <n v="1"/>
    <m/>
    <e v="#REF!"/>
    <n v="1"/>
    <b v="0"/>
    <n v="1"/>
    <n v="1"/>
    <n v="1"/>
    <n v="1"/>
  </r>
  <r>
    <x v="45"/>
    <x v="13"/>
    <x v="0"/>
    <x v="3"/>
    <n v="1"/>
    <m/>
    <m/>
    <e v="#REF!"/>
    <n v="1"/>
    <b v="1"/>
    <n v="0"/>
    <n v="0"/>
    <n v="0"/>
    <n v="0"/>
  </r>
  <r>
    <x v="46"/>
    <x v="13"/>
    <x v="0"/>
    <x v="3"/>
    <m/>
    <n v="1"/>
    <m/>
    <e v="#REF!"/>
    <n v="1"/>
    <b v="1"/>
    <n v="0"/>
    <n v="0"/>
    <n v="0"/>
    <n v="0"/>
  </r>
  <r>
    <x v="47"/>
    <x v="14"/>
    <x v="0"/>
    <x v="3"/>
    <n v="1"/>
    <m/>
    <m/>
    <e v="#REF!"/>
    <n v="1"/>
    <b v="1"/>
    <n v="0"/>
    <n v="0"/>
    <n v="0"/>
    <n v="0"/>
  </r>
  <r>
    <x v="48"/>
    <x v="14"/>
    <x v="0"/>
    <x v="3"/>
    <n v="1"/>
    <m/>
    <m/>
    <e v="#REF!"/>
    <n v="1"/>
    <b v="1"/>
    <n v="0"/>
    <n v="0"/>
    <n v="0"/>
    <n v="0"/>
  </r>
  <r>
    <x v="49"/>
    <x v="14"/>
    <x v="0"/>
    <x v="3"/>
    <n v="1"/>
    <m/>
    <m/>
    <e v="#REF!"/>
    <n v="1"/>
    <b v="1"/>
    <n v="0"/>
    <n v="0"/>
    <n v="0"/>
    <n v="0"/>
  </r>
  <r>
    <x v="50"/>
    <x v="14"/>
    <x v="0"/>
    <x v="3"/>
    <n v="1"/>
    <m/>
    <m/>
    <e v="#REF!"/>
    <n v="1"/>
    <b v="1"/>
    <n v="0"/>
    <n v="0"/>
    <n v="0"/>
    <n v="0"/>
  </r>
  <r>
    <x v="51"/>
    <x v="14"/>
    <x v="0"/>
    <x v="3"/>
    <n v="1"/>
    <m/>
    <m/>
    <e v="#REF!"/>
    <n v="1"/>
    <b v="1"/>
    <n v="0"/>
    <n v="0"/>
    <n v="0"/>
    <n v="0"/>
  </r>
  <r>
    <x v="52"/>
    <x v="15"/>
    <x v="0"/>
    <x v="3"/>
    <n v="1"/>
    <m/>
    <m/>
    <e v="#REF!"/>
    <n v="1"/>
    <b v="1"/>
    <n v="0"/>
    <n v="0"/>
    <n v="0"/>
    <n v="0"/>
  </r>
  <r>
    <x v="36"/>
    <x v="15"/>
    <x v="0"/>
    <x v="3"/>
    <m/>
    <n v="1"/>
    <m/>
    <e v="#REF!"/>
    <n v="1"/>
    <b v="0"/>
    <n v="2"/>
    <n v="2"/>
    <n v="2"/>
    <n v="2"/>
  </r>
  <r>
    <x v="32"/>
    <x v="15"/>
    <x v="0"/>
    <x v="3"/>
    <m/>
    <n v="1"/>
    <m/>
    <e v="#REF!"/>
    <n v="1"/>
    <b v="0"/>
    <n v="1"/>
    <n v="1"/>
    <n v="1"/>
    <n v="1"/>
  </r>
  <r>
    <x v="45"/>
    <x v="15"/>
    <x v="0"/>
    <x v="3"/>
    <n v="1"/>
    <m/>
    <m/>
    <e v="#REF!"/>
    <n v="1"/>
    <b v="0"/>
    <n v="1"/>
    <n v="1"/>
    <n v="1"/>
    <n v="1"/>
  </r>
  <r>
    <x v="46"/>
    <x v="15"/>
    <x v="0"/>
    <x v="3"/>
    <m/>
    <n v="1"/>
    <m/>
    <e v="#REF!"/>
    <n v="1"/>
    <b v="0"/>
    <n v="1"/>
    <n v="1"/>
    <n v="1"/>
    <n v="1"/>
  </r>
  <r>
    <x v="53"/>
    <x v="16"/>
    <x v="0"/>
    <x v="3"/>
    <n v="1"/>
    <m/>
    <m/>
    <e v="#REF!"/>
    <n v="1"/>
    <b v="1"/>
    <n v="0"/>
    <n v="0"/>
    <n v="0"/>
    <n v="0"/>
  </r>
  <r>
    <x v="54"/>
    <x v="16"/>
    <x v="0"/>
    <x v="3"/>
    <m/>
    <n v="1"/>
    <m/>
    <e v="#REF!"/>
    <n v="1"/>
    <b v="1"/>
    <n v="0"/>
    <n v="0"/>
    <n v="0"/>
    <n v="0"/>
  </r>
  <r>
    <x v="55"/>
    <x v="16"/>
    <x v="0"/>
    <x v="3"/>
    <m/>
    <n v="1"/>
    <m/>
    <e v="#REF!"/>
    <n v="1"/>
    <b v="1"/>
    <n v="0"/>
    <n v="0"/>
    <n v="0"/>
    <n v="0"/>
  </r>
  <r>
    <x v="42"/>
    <x v="16"/>
    <x v="0"/>
    <x v="3"/>
    <m/>
    <n v="1"/>
    <m/>
    <e v="#REF!"/>
    <n v="1"/>
    <b v="0"/>
    <n v="1"/>
    <n v="1"/>
    <n v="1"/>
    <n v="1"/>
  </r>
  <r>
    <x v="16"/>
    <x v="16"/>
    <x v="0"/>
    <x v="3"/>
    <n v="1"/>
    <m/>
    <m/>
    <e v="#REF!"/>
    <n v="1"/>
    <b v="0"/>
    <n v="2"/>
    <n v="2"/>
    <n v="2"/>
    <n v="2"/>
  </r>
  <r>
    <x v="10"/>
    <x v="17"/>
    <x v="0"/>
    <x v="3"/>
    <n v="1"/>
    <m/>
    <m/>
    <e v="#REF!"/>
    <n v="1"/>
    <b v="0"/>
    <n v="1"/>
    <n v="1"/>
    <n v="1"/>
    <n v="1"/>
  </r>
  <r>
    <x v="53"/>
    <x v="17"/>
    <x v="0"/>
    <x v="3"/>
    <n v="1"/>
    <m/>
    <m/>
    <e v="#REF!"/>
    <n v="1"/>
    <b v="0"/>
    <n v="1"/>
    <n v="1"/>
    <n v="1"/>
    <n v="1"/>
  </r>
  <r>
    <x v="56"/>
    <x v="17"/>
    <x v="0"/>
    <x v="3"/>
    <m/>
    <n v="1"/>
    <m/>
    <e v="#REF!"/>
    <n v="1"/>
    <b v="1"/>
    <n v="0"/>
    <n v="0"/>
    <n v="0"/>
    <n v="0"/>
  </r>
  <r>
    <x v="55"/>
    <x v="17"/>
    <x v="0"/>
    <x v="3"/>
    <m/>
    <n v="1"/>
    <m/>
    <e v="#REF!"/>
    <n v="1"/>
    <b v="0"/>
    <n v="1"/>
    <n v="1"/>
    <n v="1"/>
    <n v="1"/>
  </r>
  <r>
    <x v="45"/>
    <x v="17"/>
    <x v="0"/>
    <x v="3"/>
    <n v="1"/>
    <m/>
    <m/>
    <e v="#REF!"/>
    <n v="1"/>
    <b v="0"/>
    <n v="2"/>
    <n v="2"/>
    <n v="2"/>
    <n v="2"/>
  </r>
  <r>
    <x v="20"/>
    <x v="18"/>
    <x v="0"/>
    <x v="4"/>
    <n v="1"/>
    <m/>
    <m/>
    <e v="#REF!"/>
    <n v="1"/>
    <b v="0"/>
    <n v="2"/>
    <n v="2"/>
    <n v="2"/>
    <n v="2"/>
  </r>
  <r>
    <x v="25"/>
    <x v="18"/>
    <x v="0"/>
    <x v="4"/>
    <m/>
    <n v="1"/>
    <m/>
    <e v="#REF!"/>
    <n v="1"/>
    <b v="0"/>
    <n v="2"/>
    <n v="2"/>
    <n v="2"/>
    <n v="2"/>
  </r>
  <r>
    <x v="32"/>
    <x v="18"/>
    <x v="0"/>
    <x v="4"/>
    <m/>
    <n v="1"/>
    <m/>
    <e v="#REF!"/>
    <n v="1"/>
    <b v="0"/>
    <n v="2"/>
    <n v="2"/>
    <n v="2"/>
    <n v="2"/>
  </r>
  <r>
    <x v="12"/>
    <x v="18"/>
    <x v="0"/>
    <x v="4"/>
    <m/>
    <m/>
    <n v="1"/>
    <e v="#REF!"/>
    <n v="1"/>
    <b v="0"/>
    <n v="2"/>
    <n v="2"/>
    <n v="2"/>
    <n v="2"/>
  </r>
  <r>
    <x v="55"/>
    <x v="18"/>
    <x v="0"/>
    <x v="4"/>
    <n v="1"/>
    <m/>
    <m/>
    <e v="#REF!"/>
    <n v="1"/>
    <b v="0"/>
    <n v="2"/>
    <n v="2"/>
    <n v="2"/>
    <n v="2"/>
  </r>
  <r>
    <x v="57"/>
    <x v="19"/>
    <x v="0"/>
    <x v="4"/>
    <m/>
    <m/>
    <n v="1"/>
    <e v="#REF!"/>
    <n v="1"/>
    <b v="1"/>
    <n v="0"/>
    <n v="0"/>
    <n v="0"/>
    <n v="0"/>
  </r>
  <r>
    <x v="40"/>
    <x v="19"/>
    <x v="0"/>
    <x v="4"/>
    <n v="1"/>
    <m/>
    <m/>
    <e v="#REF!"/>
    <n v="1"/>
    <b v="0"/>
    <n v="1"/>
    <n v="1"/>
    <n v="1"/>
    <n v="1"/>
  </r>
  <r>
    <x v="41"/>
    <x v="19"/>
    <x v="0"/>
    <x v="4"/>
    <n v="1"/>
    <m/>
    <m/>
    <e v="#REF!"/>
    <n v="1"/>
    <b v="0"/>
    <n v="1"/>
    <n v="1"/>
    <n v="1"/>
    <n v="1"/>
  </r>
  <r>
    <x v="58"/>
    <x v="19"/>
    <x v="0"/>
    <x v="4"/>
    <m/>
    <n v="1"/>
    <m/>
    <e v="#REF!"/>
    <n v="1"/>
    <b v="1"/>
    <n v="0"/>
    <n v="0"/>
    <n v="0"/>
    <n v="0"/>
  </r>
  <r>
    <x v="59"/>
    <x v="19"/>
    <x v="0"/>
    <x v="4"/>
    <m/>
    <m/>
    <n v="1"/>
    <e v="#REF!"/>
    <n v="1"/>
    <b v="1"/>
    <n v="0"/>
    <n v="0"/>
    <n v="0"/>
    <n v="0"/>
  </r>
  <r>
    <x v="31"/>
    <x v="20"/>
    <x v="0"/>
    <x v="4"/>
    <m/>
    <m/>
    <n v="1"/>
    <e v="#REF!"/>
    <n v="1"/>
    <b v="0"/>
    <n v="1"/>
    <n v="1"/>
    <n v="1"/>
    <n v="1"/>
  </r>
  <r>
    <x v="57"/>
    <x v="20"/>
    <x v="0"/>
    <x v="4"/>
    <m/>
    <m/>
    <n v="1"/>
    <e v="#REF!"/>
    <n v="1"/>
    <b v="0"/>
    <n v="1"/>
    <n v="1"/>
    <n v="1"/>
    <n v="1"/>
  </r>
  <r>
    <x v="53"/>
    <x v="20"/>
    <x v="0"/>
    <x v="4"/>
    <n v="1"/>
    <m/>
    <m/>
    <e v="#REF!"/>
    <n v="1"/>
    <b v="0"/>
    <n v="2"/>
    <n v="2"/>
    <n v="2"/>
    <n v="2"/>
  </r>
  <r>
    <x v="60"/>
    <x v="20"/>
    <x v="0"/>
    <x v="4"/>
    <n v="1"/>
    <m/>
    <m/>
    <e v="#REF!"/>
    <n v="1"/>
    <b v="1"/>
    <n v="0"/>
    <n v="0"/>
    <n v="0"/>
    <n v="0"/>
  </r>
  <r>
    <x v="59"/>
    <x v="20"/>
    <x v="0"/>
    <x v="4"/>
    <m/>
    <n v="1"/>
    <m/>
    <e v="#REF!"/>
    <n v="1"/>
    <b v="0"/>
    <n v="1"/>
    <n v="1"/>
    <n v="1"/>
    <n v="1"/>
  </r>
  <r>
    <x v="20"/>
    <x v="21"/>
    <x v="0"/>
    <x v="4"/>
    <n v="1"/>
    <m/>
    <m/>
    <e v="#REF!"/>
    <n v="1"/>
    <b v="0"/>
    <n v="3"/>
    <n v="3"/>
    <n v="3"/>
    <n v="3"/>
  </r>
  <r>
    <x v="61"/>
    <x v="21"/>
    <x v="0"/>
    <x v="4"/>
    <m/>
    <n v="1"/>
    <m/>
    <e v="#REF!"/>
    <n v="1"/>
    <b v="1"/>
    <n v="0"/>
    <n v="0"/>
    <n v="0"/>
    <n v="0"/>
  </r>
  <r>
    <x v="62"/>
    <x v="21"/>
    <x v="0"/>
    <x v="4"/>
    <m/>
    <n v="1"/>
    <m/>
    <e v="#REF!"/>
    <n v="1"/>
    <b v="1"/>
    <n v="0"/>
    <n v="0"/>
    <n v="0"/>
    <n v="0"/>
  </r>
  <r>
    <x v="63"/>
    <x v="21"/>
    <x v="0"/>
    <x v="4"/>
    <n v="1"/>
    <m/>
    <m/>
    <e v="#REF!"/>
    <n v="1"/>
    <b v="1"/>
    <n v="0"/>
    <n v="0"/>
    <n v="0"/>
    <n v="0"/>
  </r>
  <r>
    <x v="12"/>
    <x v="21"/>
    <x v="0"/>
    <x v="4"/>
    <m/>
    <m/>
    <n v="1"/>
    <e v="#REF!"/>
    <n v="1"/>
    <b v="0"/>
    <n v="3"/>
    <n v="3"/>
    <n v="3"/>
    <n v="3"/>
  </r>
  <r>
    <x v="7"/>
    <x v="22"/>
    <x v="0"/>
    <x v="5"/>
    <n v="1"/>
    <m/>
    <m/>
    <e v="#REF!"/>
    <n v="1"/>
    <b v="0"/>
    <n v="1"/>
    <n v="1"/>
    <n v="1"/>
    <n v="1"/>
  </r>
  <r>
    <x v="8"/>
    <x v="22"/>
    <x v="0"/>
    <x v="5"/>
    <n v="1"/>
    <m/>
    <m/>
    <e v="#REF!"/>
    <n v="1"/>
    <b v="0"/>
    <n v="3"/>
    <n v="3"/>
    <n v="3"/>
    <n v="3"/>
  </r>
  <r>
    <x v="64"/>
    <x v="22"/>
    <x v="0"/>
    <x v="5"/>
    <m/>
    <n v="1"/>
    <m/>
    <e v="#REF!"/>
    <n v="1"/>
    <b v="1"/>
    <n v="0"/>
    <n v="0"/>
    <n v="0"/>
    <n v="0"/>
  </r>
  <r>
    <x v="56"/>
    <x v="22"/>
    <x v="0"/>
    <x v="5"/>
    <m/>
    <n v="1"/>
    <m/>
    <e v="#REF!"/>
    <n v="1"/>
    <b v="0"/>
    <n v="1"/>
    <n v="1"/>
    <n v="1"/>
    <n v="1"/>
  </r>
  <r>
    <x v="65"/>
    <x v="22"/>
    <x v="0"/>
    <x v="5"/>
    <n v="1"/>
    <m/>
    <m/>
    <e v="#REF!"/>
    <n v="1"/>
    <b v="1"/>
    <n v="0"/>
    <n v="0"/>
    <n v="0"/>
    <n v="0"/>
  </r>
  <r>
    <x v="66"/>
    <x v="23"/>
    <x v="0"/>
    <x v="5"/>
    <m/>
    <n v="1"/>
    <m/>
    <e v="#REF!"/>
    <n v="1"/>
    <b v="1"/>
    <n v="0"/>
    <n v="0"/>
    <n v="0"/>
    <n v="0"/>
  </r>
  <r>
    <x v="67"/>
    <x v="23"/>
    <x v="0"/>
    <x v="5"/>
    <m/>
    <n v="1"/>
    <m/>
    <e v="#REF!"/>
    <n v="1"/>
    <b v="1"/>
    <n v="0"/>
    <n v="0"/>
    <n v="0"/>
    <n v="0"/>
  </r>
  <r>
    <x v="65"/>
    <x v="23"/>
    <x v="0"/>
    <x v="5"/>
    <n v="1"/>
    <m/>
    <m/>
    <e v="#REF!"/>
    <n v="1"/>
    <b v="0"/>
    <n v="1"/>
    <n v="1"/>
    <n v="1"/>
    <n v="1"/>
  </r>
  <r>
    <x v="45"/>
    <x v="23"/>
    <x v="0"/>
    <x v="5"/>
    <m/>
    <m/>
    <n v="1"/>
    <e v="#REF!"/>
    <n v="1"/>
    <b v="0"/>
    <n v="3"/>
    <n v="3"/>
    <n v="3"/>
    <n v="3"/>
  </r>
  <r>
    <x v="68"/>
    <x v="23"/>
    <x v="0"/>
    <x v="5"/>
    <n v="1"/>
    <m/>
    <m/>
    <e v="#REF!"/>
    <n v="1"/>
    <b v="1"/>
    <n v="0"/>
    <n v="0"/>
    <n v="0"/>
    <n v="0"/>
  </r>
  <r>
    <x v="69"/>
    <x v="24"/>
    <x v="0"/>
    <x v="5"/>
    <n v="1"/>
    <m/>
    <m/>
    <e v="#REF!"/>
    <n v="1"/>
    <b v="1"/>
    <n v="0"/>
    <n v="0"/>
    <n v="0"/>
    <n v="0"/>
  </r>
  <r>
    <x v="57"/>
    <x v="24"/>
    <x v="0"/>
    <x v="5"/>
    <m/>
    <m/>
    <n v="1"/>
    <e v="#REF!"/>
    <n v="1"/>
    <b v="0"/>
    <n v="2"/>
    <n v="2"/>
    <n v="2"/>
    <n v="2"/>
  </r>
  <r>
    <x v="23"/>
    <x v="24"/>
    <x v="0"/>
    <x v="5"/>
    <m/>
    <n v="1"/>
    <m/>
    <e v="#REF!"/>
    <n v="1"/>
    <b v="0"/>
    <n v="1"/>
    <n v="1"/>
    <n v="1"/>
    <n v="1"/>
  </r>
  <r>
    <x v="55"/>
    <x v="24"/>
    <x v="0"/>
    <x v="5"/>
    <n v="1"/>
    <m/>
    <m/>
    <e v="#REF!"/>
    <n v="1"/>
    <b v="0"/>
    <n v="3"/>
    <n v="3"/>
    <n v="3"/>
    <n v="3"/>
  </r>
  <r>
    <x v="70"/>
    <x v="24"/>
    <x v="0"/>
    <x v="5"/>
    <n v="1"/>
    <m/>
    <m/>
    <e v="#REF!"/>
    <n v="1"/>
    <b v="1"/>
    <n v="0"/>
    <n v="0"/>
    <n v="0"/>
    <n v="0"/>
  </r>
  <r>
    <x v="31"/>
    <x v="25"/>
    <x v="0"/>
    <x v="5"/>
    <m/>
    <m/>
    <n v="1"/>
    <e v="#REF!"/>
    <n v="1"/>
    <b v="0"/>
    <n v="2"/>
    <n v="2"/>
    <n v="2"/>
    <n v="2"/>
  </r>
  <r>
    <x v="66"/>
    <x v="25"/>
    <x v="0"/>
    <x v="5"/>
    <m/>
    <n v="1"/>
    <m/>
    <e v="#REF!"/>
    <n v="1"/>
    <b v="0"/>
    <n v="1"/>
    <n v="1"/>
    <n v="1"/>
    <n v="1"/>
  </r>
  <r>
    <x v="69"/>
    <x v="25"/>
    <x v="0"/>
    <x v="5"/>
    <n v="1"/>
    <m/>
    <m/>
    <e v="#REF!"/>
    <n v="1"/>
    <b v="0"/>
    <n v="1"/>
    <n v="1"/>
    <n v="1"/>
    <n v="1"/>
  </r>
  <r>
    <x v="71"/>
    <x v="25"/>
    <x v="0"/>
    <x v="5"/>
    <m/>
    <n v="1"/>
    <m/>
    <e v="#REF!"/>
    <n v="1"/>
    <b v="1"/>
    <n v="0"/>
    <n v="0"/>
    <n v="0"/>
    <n v="0"/>
  </r>
  <r>
    <x v="72"/>
    <x v="25"/>
    <x v="0"/>
    <x v="5"/>
    <n v="1"/>
    <m/>
    <m/>
    <e v="#REF!"/>
    <n v="1"/>
    <b v="1"/>
    <n v="0"/>
    <n v="0"/>
    <n v="0"/>
    <n v="0"/>
  </r>
  <r>
    <x v="20"/>
    <x v="26"/>
    <x v="0"/>
    <x v="6"/>
    <n v="1"/>
    <m/>
    <m/>
    <e v="#REF!"/>
    <n v="1"/>
    <b v="0"/>
    <n v="4"/>
    <n v="4"/>
    <n v="4"/>
    <n v="4"/>
  </r>
  <r>
    <x v="73"/>
    <x v="26"/>
    <x v="0"/>
    <x v="6"/>
    <m/>
    <n v="1"/>
    <m/>
    <e v="#REF!"/>
    <n v="1"/>
    <b v="1"/>
    <n v="0"/>
    <n v="0"/>
    <n v="0"/>
    <n v="0"/>
  </r>
  <r>
    <x v="21"/>
    <x v="26"/>
    <x v="0"/>
    <x v="6"/>
    <m/>
    <n v="1"/>
    <m/>
    <e v="#REF!"/>
    <n v="1"/>
    <b v="0"/>
    <n v="1"/>
    <n v="1"/>
    <n v="1"/>
    <n v="1"/>
  </r>
  <r>
    <x v="61"/>
    <x v="26"/>
    <x v="0"/>
    <x v="6"/>
    <m/>
    <n v="1"/>
    <m/>
    <e v="#REF!"/>
    <n v="1"/>
    <b v="0"/>
    <n v="1"/>
    <n v="1"/>
    <n v="1"/>
    <n v="1"/>
  </r>
  <r>
    <x v="74"/>
    <x v="26"/>
    <x v="0"/>
    <x v="6"/>
    <n v="1"/>
    <m/>
    <m/>
    <e v="#REF!"/>
    <n v="1"/>
    <b v="1"/>
    <n v="0"/>
    <n v="0"/>
    <n v="0"/>
    <n v="0"/>
  </r>
  <r>
    <x v="75"/>
    <x v="26"/>
    <x v="0"/>
    <x v="6"/>
    <n v="1"/>
    <m/>
    <m/>
    <e v="#REF!"/>
    <n v="1"/>
    <b v="1"/>
    <n v="0"/>
    <n v="0"/>
    <n v="0"/>
    <n v="0"/>
  </r>
  <r>
    <x v="76"/>
    <x v="27"/>
    <x v="0"/>
    <x v="6"/>
    <m/>
    <n v="1"/>
    <m/>
    <e v="#REF!"/>
    <n v="1"/>
    <b v="1"/>
    <n v="0"/>
    <n v="0"/>
    <n v="0"/>
    <n v="0"/>
  </r>
  <r>
    <x v="73"/>
    <x v="27"/>
    <x v="0"/>
    <x v="6"/>
    <m/>
    <n v="1"/>
    <m/>
    <e v="#REF!"/>
    <n v="1"/>
    <b v="0"/>
    <n v="1"/>
    <n v="1"/>
    <n v="1"/>
    <n v="1"/>
  </r>
  <r>
    <x v="52"/>
    <x v="27"/>
    <x v="0"/>
    <x v="6"/>
    <n v="1"/>
    <m/>
    <m/>
    <e v="#REF!"/>
    <n v="1"/>
    <b v="0"/>
    <n v="1"/>
    <n v="1"/>
    <n v="1"/>
    <n v="1"/>
  </r>
  <r>
    <x v="77"/>
    <x v="27"/>
    <x v="0"/>
    <x v="6"/>
    <n v="1"/>
    <m/>
    <m/>
    <e v="#REF!"/>
    <n v="1"/>
    <b v="1"/>
    <n v="0"/>
    <n v="0"/>
    <n v="0"/>
    <n v="0"/>
  </r>
  <r>
    <x v="24"/>
    <x v="27"/>
    <x v="0"/>
    <x v="6"/>
    <n v="1"/>
    <m/>
    <m/>
    <e v="#REF!"/>
    <n v="1"/>
    <b v="0"/>
    <n v="2"/>
    <n v="2"/>
    <n v="2"/>
    <n v="2"/>
  </r>
  <r>
    <x v="75"/>
    <x v="27"/>
    <x v="0"/>
    <x v="6"/>
    <n v="1"/>
    <m/>
    <m/>
    <e v="#REF!"/>
    <n v="1"/>
    <b v="0"/>
    <n v="1"/>
    <n v="1"/>
    <n v="1"/>
    <n v="1"/>
  </r>
  <r>
    <x v="24"/>
    <x v="28"/>
    <x v="0"/>
    <x v="6"/>
    <n v="1"/>
    <m/>
    <m/>
    <e v="#REF!"/>
    <n v="1"/>
    <b v="0"/>
    <n v="3"/>
    <n v="3"/>
    <n v="3"/>
    <n v="3"/>
  </r>
  <r>
    <x v="73"/>
    <x v="29"/>
    <x v="0"/>
    <x v="6"/>
    <m/>
    <n v="1"/>
    <m/>
    <e v="#REF!"/>
    <n v="1"/>
    <b v="0"/>
    <n v="2"/>
    <n v="2"/>
    <n v="2"/>
    <n v="2"/>
  </r>
  <r>
    <x v="65"/>
    <x v="29"/>
    <x v="0"/>
    <x v="6"/>
    <n v="1"/>
    <m/>
    <m/>
    <e v="#REF!"/>
    <n v="1"/>
    <b v="0"/>
    <n v="2"/>
    <n v="2"/>
    <n v="2"/>
    <n v="2"/>
  </r>
  <r>
    <x v="18"/>
    <x v="29"/>
    <x v="0"/>
    <x v="6"/>
    <m/>
    <n v="1"/>
    <m/>
    <e v="#REF!"/>
    <n v="1"/>
    <b v="0"/>
    <n v="1"/>
    <n v="1"/>
    <n v="1"/>
    <n v="1"/>
  </r>
  <r>
    <x v="78"/>
    <x v="29"/>
    <x v="0"/>
    <x v="6"/>
    <m/>
    <m/>
    <n v="1"/>
    <e v="#REF!"/>
    <n v="1"/>
    <b v="1"/>
    <n v="0"/>
    <n v="0"/>
    <n v="0"/>
    <n v="0"/>
  </r>
  <r>
    <x v="75"/>
    <x v="29"/>
    <x v="0"/>
    <x v="6"/>
    <n v="1"/>
    <m/>
    <m/>
    <e v="#REF!"/>
    <n v="1"/>
    <b v="0"/>
    <n v="2"/>
    <n v="2"/>
    <n v="2"/>
    <n v="2"/>
  </r>
  <r>
    <x v="76"/>
    <x v="30"/>
    <x v="0"/>
    <x v="6"/>
    <m/>
    <n v="1"/>
    <m/>
    <e v="#REF!"/>
    <n v="1"/>
    <b v="0"/>
    <n v="1"/>
    <n v="1"/>
    <n v="1"/>
    <n v="1"/>
  </r>
  <r>
    <x v="74"/>
    <x v="30"/>
    <x v="0"/>
    <x v="6"/>
    <n v="1"/>
    <m/>
    <m/>
    <e v="#REF!"/>
    <n v="1"/>
    <b v="0"/>
    <n v="1"/>
    <n v="1"/>
    <n v="1"/>
    <n v="1"/>
  </r>
  <r>
    <x v="79"/>
    <x v="30"/>
    <x v="0"/>
    <x v="6"/>
    <n v="1"/>
    <m/>
    <m/>
    <e v="#REF!"/>
    <n v="1"/>
    <b v="1"/>
    <n v="0"/>
    <n v="0"/>
    <n v="0"/>
    <n v="0"/>
  </r>
  <r>
    <x v="45"/>
    <x v="30"/>
    <x v="0"/>
    <x v="6"/>
    <m/>
    <m/>
    <n v="1"/>
    <e v="#REF!"/>
    <n v="1"/>
    <b v="0"/>
    <n v="4"/>
    <n v="4"/>
    <n v="4"/>
    <n v="4"/>
  </r>
  <r>
    <x v="78"/>
    <x v="30"/>
    <x v="0"/>
    <x v="6"/>
    <m/>
    <m/>
    <n v="1"/>
    <e v="#REF!"/>
    <n v="1"/>
    <b v="0"/>
    <n v="1"/>
    <n v="1"/>
    <n v="1"/>
    <n v="1"/>
  </r>
  <r>
    <x v="80"/>
    <x v="31"/>
    <x v="0"/>
    <x v="7"/>
    <n v="1"/>
    <m/>
    <m/>
    <e v="#REF!"/>
    <n v="1"/>
    <b v="1"/>
    <n v="0"/>
    <n v="0"/>
    <n v="0"/>
    <n v="0"/>
  </r>
  <r>
    <x v="76"/>
    <x v="31"/>
    <x v="0"/>
    <x v="7"/>
    <m/>
    <n v="1"/>
    <m/>
    <e v="#REF!"/>
    <n v="1"/>
    <b v="0"/>
    <n v="2"/>
    <n v="2"/>
    <n v="2"/>
    <n v="2"/>
  </r>
  <r>
    <x v="52"/>
    <x v="31"/>
    <x v="0"/>
    <x v="7"/>
    <n v="1"/>
    <m/>
    <m/>
    <e v="#REF!"/>
    <n v="1"/>
    <b v="0"/>
    <n v="2"/>
    <n v="2"/>
    <n v="2"/>
    <n v="2"/>
  </r>
  <r>
    <x v="56"/>
    <x v="31"/>
    <x v="0"/>
    <x v="7"/>
    <m/>
    <n v="1"/>
    <m/>
    <e v="#REF!"/>
    <n v="1"/>
    <b v="0"/>
    <n v="2"/>
    <n v="2"/>
    <n v="2"/>
    <n v="2"/>
  </r>
  <r>
    <x v="81"/>
    <x v="31"/>
    <x v="0"/>
    <x v="7"/>
    <m/>
    <n v="1"/>
    <m/>
    <e v="#REF!"/>
    <n v="1"/>
    <b v="1"/>
    <n v="0"/>
    <n v="0"/>
    <n v="0"/>
    <n v="0"/>
  </r>
  <r>
    <x v="5"/>
    <x v="32"/>
    <x v="0"/>
    <x v="7"/>
    <m/>
    <m/>
    <n v="1"/>
    <e v="#REF!"/>
    <n v="1"/>
    <b v="0"/>
    <n v="1"/>
    <n v="1"/>
    <n v="1"/>
    <n v="1"/>
  </r>
  <r>
    <x v="82"/>
    <x v="32"/>
    <x v="0"/>
    <x v="7"/>
    <n v="1"/>
    <m/>
    <m/>
    <e v="#REF!"/>
    <n v="1"/>
    <b v="1"/>
    <n v="0"/>
    <n v="0"/>
    <n v="0"/>
    <n v="0"/>
  </r>
  <r>
    <x v="78"/>
    <x v="32"/>
    <x v="0"/>
    <x v="7"/>
    <m/>
    <m/>
    <n v="1"/>
    <e v="#REF!"/>
    <n v="1"/>
    <b v="0"/>
    <n v="2"/>
    <n v="2"/>
    <n v="2"/>
    <n v="2"/>
  </r>
  <r>
    <x v="68"/>
    <x v="32"/>
    <x v="0"/>
    <x v="7"/>
    <n v="1"/>
    <m/>
    <m/>
    <e v="#REF!"/>
    <n v="1"/>
    <b v="0"/>
    <n v="1"/>
    <n v="1"/>
    <n v="1"/>
    <n v="1"/>
  </r>
  <r>
    <x v="81"/>
    <x v="32"/>
    <x v="0"/>
    <x v="7"/>
    <m/>
    <n v="1"/>
    <m/>
    <e v="#REF!"/>
    <n v="1"/>
    <b v="0"/>
    <n v="1"/>
    <n v="1"/>
    <n v="1"/>
    <n v="1"/>
  </r>
  <r>
    <x v="20"/>
    <x v="33"/>
    <x v="0"/>
    <x v="7"/>
    <n v="1"/>
    <m/>
    <m/>
    <e v="#REF!"/>
    <n v="1"/>
    <b v="0"/>
    <n v="5"/>
    <n v="5"/>
    <n v="5"/>
    <n v="5"/>
  </r>
  <r>
    <x v="83"/>
    <x v="33"/>
    <x v="0"/>
    <x v="7"/>
    <n v="1"/>
    <m/>
    <m/>
    <e v="#REF!"/>
    <n v="1"/>
    <b v="1"/>
    <n v="0"/>
    <n v="0"/>
    <n v="0"/>
    <n v="0"/>
  </r>
  <r>
    <x v="31"/>
    <x v="33"/>
    <x v="0"/>
    <x v="7"/>
    <m/>
    <m/>
    <n v="1"/>
    <e v="#REF!"/>
    <n v="1"/>
    <b v="0"/>
    <n v="3"/>
    <n v="3"/>
    <n v="3"/>
    <n v="3"/>
  </r>
  <r>
    <x v="21"/>
    <x v="33"/>
    <x v="0"/>
    <x v="7"/>
    <m/>
    <n v="1"/>
    <m/>
    <e v="#REF!"/>
    <n v="1"/>
    <b v="0"/>
    <n v="2"/>
    <n v="2"/>
    <n v="2"/>
    <n v="2"/>
  </r>
  <r>
    <x v="2"/>
    <x v="33"/>
    <x v="0"/>
    <x v="7"/>
    <m/>
    <n v="1"/>
    <m/>
    <e v="#REF!"/>
    <n v="1"/>
    <b v="0"/>
    <n v="3"/>
    <n v="3"/>
    <n v="3"/>
    <n v="3"/>
  </r>
  <r>
    <x v="40"/>
    <x v="34"/>
    <x v="0"/>
    <x v="7"/>
    <m/>
    <m/>
    <n v="1"/>
    <e v="#REF!"/>
    <n v="1"/>
    <b v="0"/>
    <n v="2"/>
    <n v="2"/>
    <n v="2"/>
    <n v="2"/>
  </r>
  <r>
    <x v="84"/>
    <x v="34"/>
    <x v="0"/>
    <x v="7"/>
    <m/>
    <n v="1"/>
    <m/>
    <e v="#REF!"/>
    <n v="1"/>
    <b v="1"/>
    <n v="0"/>
    <n v="0"/>
    <n v="0"/>
    <n v="0"/>
  </r>
  <r>
    <x v="85"/>
    <x v="34"/>
    <x v="0"/>
    <x v="7"/>
    <n v="1"/>
    <m/>
    <m/>
    <e v="#REF!"/>
    <n v="1"/>
    <b v="1"/>
    <n v="0"/>
    <n v="0"/>
    <n v="0"/>
    <n v="0"/>
  </r>
  <r>
    <x v="86"/>
    <x v="34"/>
    <x v="0"/>
    <x v="7"/>
    <m/>
    <m/>
    <n v="1"/>
    <e v="#REF!"/>
    <n v="1"/>
    <b v="1"/>
    <n v="0"/>
    <n v="0"/>
    <n v="0"/>
    <n v="0"/>
  </r>
  <r>
    <x v="87"/>
    <x v="34"/>
    <x v="0"/>
    <x v="7"/>
    <n v="1"/>
    <m/>
    <m/>
    <e v="#REF!"/>
    <n v="1"/>
    <b v="1"/>
    <n v="0"/>
    <n v="0"/>
    <n v="0"/>
    <n v="0"/>
  </r>
  <r>
    <x v="80"/>
    <x v="35"/>
    <x v="0"/>
    <x v="8"/>
    <n v="1"/>
    <m/>
    <m/>
    <e v="#REF!"/>
    <n v="1"/>
    <b v="0"/>
    <n v="1"/>
    <n v="1"/>
    <n v="1"/>
    <n v="1"/>
  </r>
  <r>
    <x v="30"/>
    <x v="35"/>
    <x v="0"/>
    <x v="8"/>
    <n v="1"/>
    <m/>
    <m/>
    <e v="#REF!"/>
    <n v="1"/>
    <b v="0"/>
    <n v="1"/>
    <n v="1"/>
    <n v="1"/>
    <n v="1"/>
  </r>
  <r>
    <x v="88"/>
    <x v="35"/>
    <x v="0"/>
    <x v="8"/>
    <n v="1"/>
    <m/>
    <m/>
    <e v="#REF!"/>
    <n v="1"/>
    <b v="1"/>
    <n v="0"/>
    <n v="0"/>
    <n v="0"/>
    <n v="0"/>
  </r>
  <r>
    <x v="89"/>
    <x v="35"/>
    <x v="0"/>
    <x v="8"/>
    <m/>
    <n v="1"/>
    <m/>
    <e v="#REF!"/>
    <n v="1"/>
    <b v="1"/>
    <n v="0"/>
    <n v="0"/>
    <n v="0"/>
    <n v="0"/>
  </r>
  <r>
    <x v="81"/>
    <x v="35"/>
    <x v="0"/>
    <x v="8"/>
    <m/>
    <n v="1"/>
    <m/>
    <e v="#REF!"/>
    <n v="1"/>
    <b v="0"/>
    <n v="2"/>
    <n v="2"/>
    <n v="2"/>
    <n v="2"/>
  </r>
  <r>
    <x v="90"/>
    <x v="36"/>
    <x v="0"/>
    <x v="8"/>
    <m/>
    <n v="1"/>
    <m/>
    <e v="#REF!"/>
    <n v="1"/>
    <b v="1"/>
    <n v="0"/>
    <n v="0"/>
    <n v="0"/>
    <n v="0"/>
  </r>
  <r>
    <x v="91"/>
    <x v="36"/>
    <x v="0"/>
    <x v="8"/>
    <m/>
    <m/>
    <n v="1"/>
    <e v="#REF!"/>
    <n v="1"/>
    <b v="1"/>
    <n v="0"/>
    <n v="0"/>
    <n v="0"/>
    <n v="0"/>
  </r>
  <r>
    <x v="92"/>
    <x v="36"/>
    <x v="0"/>
    <x v="8"/>
    <n v="1"/>
    <m/>
    <m/>
    <e v="#REF!"/>
    <n v="1"/>
    <b v="1"/>
    <n v="0"/>
    <n v="0"/>
    <n v="0"/>
    <n v="0"/>
  </r>
  <r>
    <x v="74"/>
    <x v="36"/>
    <x v="0"/>
    <x v="8"/>
    <n v="1"/>
    <m/>
    <m/>
    <e v="#REF!"/>
    <n v="1"/>
    <b v="0"/>
    <n v="2"/>
    <n v="2"/>
    <n v="2"/>
    <n v="2"/>
  </r>
  <r>
    <x v="36"/>
    <x v="36"/>
    <x v="0"/>
    <x v="8"/>
    <m/>
    <n v="1"/>
    <m/>
    <e v="#REF!"/>
    <n v="1"/>
    <b v="0"/>
    <n v="3"/>
    <n v="3"/>
    <n v="3"/>
    <n v="3"/>
  </r>
  <r>
    <x v="93"/>
    <x v="37"/>
    <x v="0"/>
    <x v="8"/>
    <n v="1"/>
    <m/>
    <m/>
    <e v="#REF!"/>
    <n v="1"/>
    <b v="1"/>
    <n v="0"/>
    <n v="0"/>
    <n v="0"/>
    <n v="0"/>
  </r>
  <r>
    <x v="91"/>
    <x v="37"/>
    <x v="0"/>
    <x v="8"/>
    <m/>
    <n v="1"/>
    <m/>
    <e v="#REF!"/>
    <n v="1"/>
    <b v="0"/>
    <n v="1"/>
    <n v="1"/>
    <n v="1"/>
    <n v="1"/>
  </r>
  <r>
    <x v="92"/>
    <x v="37"/>
    <x v="0"/>
    <x v="8"/>
    <n v="1"/>
    <m/>
    <m/>
    <e v="#REF!"/>
    <n v="1"/>
    <b v="0"/>
    <n v="1"/>
    <n v="1"/>
    <n v="1"/>
    <n v="1"/>
  </r>
  <r>
    <x v="89"/>
    <x v="37"/>
    <x v="0"/>
    <x v="8"/>
    <m/>
    <n v="1"/>
    <m/>
    <e v="#REF!"/>
    <n v="1"/>
    <b v="0"/>
    <n v="1"/>
    <n v="1"/>
    <n v="1"/>
    <n v="1"/>
  </r>
  <r>
    <x v="81"/>
    <x v="37"/>
    <x v="0"/>
    <x v="8"/>
    <m/>
    <n v="1"/>
    <m/>
    <e v="#REF!"/>
    <n v="1"/>
    <b v="0"/>
    <n v="3"/>
    <n v="3"/>
    <n v="3"/>
    <n v="3"/>
  </r>
  <r>
    <x v="13"/>
    <x v="38"/>
    <x v="0"/>
    <x v="8"/>
    <m/>
    <n v="1"/>
    <m/>
    <e v="#REF!"/>
    <n v="1"/>
    <b v="0"/>
    <n v="3"/>
    <n v="3"/>
    <n v="3"/>
    <n v="3"/>
  </r>
  <r>
    <x v="66"/>
    <x v="38"/>
    <x v="0"/>
    <x v="8"/>
    <m/>
    <n v="1"/>
    <m/>
    <e v="#REF!"/>
    <n v="1"/>
    <b v="0"/>
    <n v="2"/>
    <n v="2"/>
    <n v="2"/>
    <n v="2"/>
  </r>
  <r>
    <x v="14"/>
    <x v="38"/>
    <x v="0"/>
    <x v="8"/>
    <n v="1"/>
    <m/>
    <m/>
    <e v="#REF!"/>
    <n v="1"/>
    <b v="0"/>
    <n v="1"/>
    <n v="1"/>
    <n v="1"/>
    <n v="1"/>
  </r>
  <r>
    <x v="64"/>
    <x v="38"/>
    <x v="0"/>
    <x v="8"/>
    <m/>
    <n v="1"/>
    <m/>
    <e v="#REF!"/>
    <n v="1"/>
    <b v="0"/>
    <n v="1"/>
    <n v="1"/>
    <n v="1"/>
    <n v="1"/>
  </r>
  <r>
    <x v="16"/>
    <x v="38"/>
    <x v="0"/>
    <x v="8"/>
    <n v="1"/>
    <m/>
    <m/>
    <e v="#REF!"/>
    <n v="1"/>
    <b v="0"/>
    <n v="3"/>
    <n v="3"/>
    <n v="3"/>
    <n v="3"/>
  </r>
  <r>
    <x v="13"/>
    <x v="39"/>
    <x v="0"/>
    <x v="8"/>
    <m/>
    <n v="1"/>
    <m/>
    <e v="#REF!"/>
    <n v="1"/>
    <b v="0"/>
    <n v="4"/>
    <n v="4"/>
    <n v="4"/>
    <n v="4"/>
  </r>
  <r>
    <x v="39"/>
    <x v="39"/>
    <x v="0"/>
    <x v="8"/>
    <m/>
    <m/>
    <n v="1"/>
    <e v="#REF!"/>
    <n v="1"/>
    <b v="0"/>
    <n v="1"/>
    <n v="1"/>
    <n v="1"/>
    <n v="1"/>
  </r>
  <r>
    <x v="94"/>
    <x v="39"/>
    <x v="0"/>
    <x v="8"/>
    <n v="1"/>
    <m/>
    <m/>
    <e v="#REF!"/>
    <n v="1"/>
    <b v="1"/>
    <n v="0"/>
    <n v="0"/>
    <n v="0"/>
    <n v="0"/>
  </r>
  <r>
    <x v="95"/>
    <x v="39"/>
    <x v="0"/>
    <x v="8"/>
    <n v="1"/>
    <m/>
    <m/>
    <e v="#REF!"/>
    <n v="1"/>
    <b v="1"/>
    <n v="0"/>
    <n v="0"/>
    <n v="0"/>
    <n v="0"/>
  </r>
  <r>
    <x v="56"/>
    <x v="39"/>
    <x v="0"/>
    <x v="8"/>
    <m/>
    <n v="1"/>
    <m/>
    <e v="#REF!"/>
    <n v="1"/>
    <b v="0"/>
    <n v="3"/>
    <n v="3"/>
    <n v="3"/>
    <n v="3"/>
  </r>
  <r>
    <x v="96"/>
    <x v="40"/>
    <x v="0"/>
    <x v="9"/>
    <n v="1"/>
    <m/>
    <m/>
    <e v="#REF!"/>
    <n v="1"/>
    <b v="1"/>
    <n v="0"/>
    <n v="0"/>
    <n v="0"/>
    <n v="0"/>
  </r>
  <r>
    <x v="93"/>
    <x v="40"/>
    <x v="0"/>
    <x v="9"/>
    <n v="1"/>
    <m/>
    <m/>
    <e v="#REF!"/>
    <n v="1"/>
    <b v="0"/>
    <n v="1"/>
    <n v="1"/>
    <n v="1"/>
    <n v="1"/>
  </r>
  <r>
    <x v="73"/>
    <x v="40"/>
    <x v="0"/>
    <x v="9"/>
    <m/>
    <n v="1"/>
    <m/>
    <e v="#REF!"/>
    <n v="1"/>
    <b v="0"/>
    <n v="3"/>
    <n v="3"/>
    <n v="3"/>
    <n v="3"/>
  </r>
  <r>
    <x v="94"/>
    <x v="40"/>
    <x v="0"/>
    <x v="9"/>
    <n v="1"/>
    <m/>
    <m/>
    <e v="#REF!"/>
    <n v="1"/>
    <b v="0"/>
    <n v="1"/>
    <n v="1"/>
    <n v="1"/>
    <n v="1"/>
  </r>
  <r>
    <x v="92"/>
    <x v="40"/>
    <x v="0"/>
    <x v="9"/>
    <m/>
    <n v="1"/>
    <m/>
    <e v="#REF!"/>
    <n v="1"/>
    <b v="0"/>
    <n v="2"/>
    <n v="2"/>
    <n v="2"/>
    <n v="2"/>
  </r>
  <r>
    <x v="5"/>
    <x v="41"/>
    <x v="0"/>
    <x v="9"/>
    <m/>
    <m/>
    <n v="1"/>
    <e v="#REF!"/>
    <n v="1"/>
    <b v="0"/>
    <n v="2"/>
    <n v="2"/>
    <n v="2"/>
    <n v="2"/>
  </r>
  <r>
    <x v="97"/>
    <x v="41"/>
    <x v="0"/>
    <x v="9"/>
    <n v="1"/>
    <m/>
    <m/>
    <e v="#REF!"/>
    <n v="1"/>
    <b v="1"/>
    <n v="0"/>
    <n v="0"/>
    <n v="0"/>
    <n v="0"/>
  </r>
  <r>
    <x v="91"/>
    <x v="41"/>
    <x v="0"/>
    <x v="9"/>
    <m/>
    <n v="1"/>
    <m/>
    <e v="#REF!"/>
    <n v="1"/>
    <b v="0"/>
    <n v="2"/>
    <n v="2"/>
    <n v="2"/>
    <n v="2"/>
  </r>
  <r>
    <x v="22"/>
    <x v="41"/>
    <x v="0"/>
    <x v="9"/>
    <n v="1"/>
    <m/>
    <m/>
    <e v="#REF!"/>
    <n v="1"/>
    <b v="0"/>
    <n v="3"/>
    <n v="3"/>
    <n v="3"/>
    <n v="3"/>
  </r>
  <r>
    <x v="98"/>
    <x v="41"/>
    <x v="0"/>
    <x v="9"/>
    <n v="1"/>
    <m/>
    <m/>
    <e v="#REF!"/>
    <n v="1"/>
    <b v="1"/>
    <n v="0"/>
    <n v="0"/>
    <n v="0"/>
    <n v="0"/>
  </r>
  <r>
    <x v="99"/>
    <x v="42"/>
    <x v="0"/>
    <x v="9"/>
    <m/>
    <m/>
    <n v="1"/>
    <e v="#REF!"/>
    <n v="1"/>
    <b v="1"/>
    <n v="0"/>
    <n v="0"/>
    <n v="0"/>
    <n v="0"/>
  </r>
  <r>
    <x v="92"/>
    <x v="42"/>
    <x v="0"/>
    <x v="9"/>
    <m/>
    <n v="1"/>
    <m/>
    <e v="#REF!"/>
    <n v="1"/>
    <b v="0"/>
    <n v="3"/>
    <n v="3"/>
    <n v="3"/>
    <n v="3"/>
  </r>
  <r>
    <x v="100"/>
    <x v="42"/>
    <x v="0"/>
    <x v="9"/>
    <m/>
    <n v="1"/>
    <m/>
    <e v="#REF!"/>
    <n v="1"/>
    <b v="1"/>
    <n v="0"/>
    <n v="0"/>
    <n v="0"/>
    <n v="0"/>
  </r>
  <r>
    <x v="10"/>
    <x v="42"/>
    <x v="0"/>
    <x v="9"/>
    <n v="1"/>
    <m/>
    <m/>
    <e v="#REF!"/>
    <n v="1"/>
    <b v="0"/>
    <n v="2"/>
    <n v="2"/>
    <n v="2"/>
    <n v="2"/>
  </r>
  <r>
    <x v="87"/>
    <x v="42"/>
    <x v="0"/>
    <x v="9"/>
    <m/>
    <n v="1"/>
    <m/>
    <e v="#REF!"/>
    <n v="1"/>
    <b v="0"/>
    <n v="1"/>
    <n v="1"/>
    <n v="1"/>
    <n v="1"/>
  </r>
  <r>
    <x v="68"/>
    <x v="42"/>
    <x v="0"/>
    <x v="9"/>
    <n v="1"/>
    <m/>
    <m/>
    <e v="#REF!"/>
    <n v="1"/>
    <b v="0"/>
    <n v="2"/>
    <n v="2"/>
    <n v="2"/>
    <n v="2"/>
  </r>
  <r>
    <x v="101"/>
    <x v="43"/>
    <x v="0"/>
    <x v="9"/>
    <n v="1"/>
    <m/>
    <m/>
    <e v="#REF!"/>
    <n v="1"/>
    <b v="1"/>
    <n v="0"/>
    <n v="0"/>
    <n v="0"/>
    <n v="0"/>
  </r>
  <r>
    <x v="57"/>
    <x v="43"/>
    <x v="0"/>
    <x v="9"/>
    <m/>
    <m/>
    <n v="1"/>
    <e v="#REF!"/>
    <n v="1"/>
    <b v="0"/>
    <n v="3"/>
    <n v="3"/>
    <n v="3"/>
    <n v="3"/>
  </r>
  <r>
    <x v="102"/>
    <x v="43"/>
    <x v="0"/>
    <x v="9"/>
    <n v="1"/>
    <m/>
    <m/>
    <e v="#REF!"/>
    <n v="1"/>
    <b v="1"/>
    <n v="0"/>
    <n v="0"/>
    <n v="0"/>
    <n v="0"/>
  </r>
  <r>
    <x v="55"/>
    <x v="43"/>
    <x v="0"/>
    <x v="9"/>
    <m/>
    <n v="1"/>
    <m/>
    <e v="#REF!"/>
    <n v="1"/>
    <b v="0"/>
    <n v="4"/>
    <n v="4"/>
    <n v="4"/>
    <n v="4"/>
  </r>
  <r>
    <x v="59"/>
    <x v="43"/>
    <x v="0"/>
    <x v="9"/>
    <m/>
    <n v="1"/>
    <m/>
    <e v="#REF!"/>
    <n v="1"/>
    <b v="0"/>
    <n v="2"/>
    <n v="2"/>
    <n v="2"/>
    <n v="2"/>
  </r>
  <r>
    <x v="103"/>
    <x v="44"/>
    <x v="0"/>
    <x v="10"/>
    <n v="1"/>
    <m/>
    <m/>
    <e v="#REF!"/>
    <n v="1"/>
    <b v="1"/>
    <n v="0"/>
    <n v="0"/>
    <n v="0"/>
    <n v="0"/>
  </r>
  <r>
    <x v="101"/>
    <x v="44"/>
    <x v="0"/>
    <x v="10"/>
    <m/>
    <n v="1"/>
    <m/>
    <e v="#REF!"/>
    <n v="1"/>
    <b v="0"/>
    <n v="1"/>
    <n v="1"/>
    <n v="1"/>
    <n v="1"/>
  </r>
  <r>
    <x v="8"/>
    <x v="44"/>
    <x v="0"/>
    <x v="10"/>
    <n v="1"/>
    <m/>
    <m/>
    <e v="#REF!"/>
    <n v="1"/>
    <b v="0"/>
    <n v="4"/>
    <n v="4"/>
    <n v="4"/>
    <n v="4"/>
  </r>
  <r>
    <x v="85"/>
    <x v="44"/>
    <x v="0"/>
    <x v="10"/>
    <m/>
    <m/>
    <n v="1"/>
    <e v="#REF!"/>
    <n v="1"/>
    <b v="0"/>
    <n v="1"/>
    <n v="1"/>
    <n v="1"/>
    <n v="1"/>
  </r>
  <r>
    <x v="23"/>
    <x v="44"/>
    <x v="0"/>
    <x v="10"/>
    <m/>
    <n v="1"/>
    <m/>
    <e v="#REF!"/>
    <n v="1"/>
    <b v="0"/>
    <n v="2"/>
    <n v="2"/>
    <n v="2"/>
    <n v="2"/>
  </r>
  <r>
    <x v="103"/>
    <x v="45"/>
    <x v="0"/>
    <x v="10"/>
    <n v="1"/>
    <m/>
    <m/>
    <e v="#REF!"/>
    <n v="1"/>
    <b v="0"/>
    <n v="1"/>
    <n v="1"/>
    <n v="1"/>
    <n v="1"/>
  </r>
  <r>
    <x v="1"/>
    <x v="45"/>
    <x v="0"/>
    <x v="10"/>
    <n v="1"/>
    <m/>
    <m/>
    <e v="#REF!"/>
    <n v="1"/>
    <b v="0"/>
    <n v="3"/>
    <n v="3"/>
    <n v="3"/>
    <n v="3"/>
  </r>
  <r>
    <x v="11"/>
    <x v="45"/>
    <x v="0"/>
    <x v="10"/>
    <m/>
    <n v="1"/>
    <m/>
    <e v="#REF!"/>
    <n v="1"/>
    <b v="0"/>
    <n v="1"/>
    <n v="1"/>
    <n v="1"/>
    <n v="1"/>
  </r>
  <r>
    <x v="59"/>
    <x v="45"/>
    <x v="0"/>
    <x v="10"/>
    <m/>
    <n v="1"/>
    <m/>
    <e v="#REF!"/>
    <n v="1"/>
    <b v="0"/>
    <n v="3"/>
    <n v="3"/>
    <n v="3"/>
    <n v="3"/>
  </r>
  <r>
    <x v="18"/>
    <x v="45"/>
    <x v="0"/>
    <x v="10"/>
    <m/>
    <n v="1"/>
    <m/>
    <e v="#REF!"/>
    <n v="1"/>
    <b v="0"/>
    <n v="2"/>
    <n v="2"/>
    <n v="2"/>
    <n v="2"/>
  </r>
  <r>
    <x v="104"/>
    <x v="46"/>
    <x v="0"/>
    <x v="10"/>
    <m/>
    <n v="1"/>
    <m/>
    <e v="#REF!"/>
    <n v="1"/>
    <b v="1"/>
    <n v="0"/>
    <n v="0"/>
    <n v="0"/>
    <n v="0"/>
  </r>
  <r>
    <x v="105"/>
    <x v="46"/>
    <x v="0"/>
    <x v="10"/>
    <n v="1"/>
    <m/>
    <m/>
    <e v="#REF!"/>
    <n v="1"/>
    <b v="1"/>
    <n v="0"/>
    <n v="0"/>
    <n v="0"/>
    <n v="0"/>
  </r>
  <r>
    <x v="106"/>
    <x v="46"/>
    <x v="0"/>
    <x v="10"/>
    <m/>
    <n v="1"/>
    <m/>
    <e v="#REF!"/>
    <n v="1"/>
    <b v="1"/>
    <n v="0"/>
    <n v="0"/>
    <n v="0"/>
    <n v="0"/>
  </r>
  <r>
    <x v="10"/>
    <x v="46"/>
    <x v="0"/>
    <x v="10"/>
    <n v="1"/>
    <m/>
    <m/>
    <e v="#REF!"/>
    <n v="1"/>
    <b v="0"/>
    <n v="3"/>
    <n v="3"/>
    <n v="3"/>
    <n v="3"/>
  </r>
  <r>
    <x v="21"/>
    <x v="46"/>
    <x v="0"/>
    <x v="10"/>
    <m/>
    <n v="1"/>
    <m/>
    <e v="#REF!"/>
    <n v="1"/>
    <b v="0"/>
    <n v="3"/>
    <n v="3"/>
    <n v="3"/>
    <n v="3"/>
  </r>
  <r>
    <x v="107"/>
    <x v="47"/>
    <x v="0"/>
    <x v="10"/>
    <n v="1"/>
    <m/>
    <m/>
    <e v="#REF!"/>
    <n v="1"/>
    <b v="1"/>
    <n v="0"/>
    <n v="0"/>
    <n v="0"/>
    <n v="0"/>
  </r>
  <r>
    <x v="92"/>
    <x v="47"/>
    <x v="0"/>
    <x v="10"/>
    <m/>
    <n v="1"/>
    <m/>
    <e v="#REF!"/>
    <n v="1"/>
    <b v="0"/>
    <n v="4"/>
    <n v="4"/>
    <n v="4"/>
    <n v="4"/>
  </r>
  <r>
    <x v="108"/>
    <x v="47"/>
    <x v="0"/>
    <x v="10"/>
    <m/>
    <m/>
    <n v="1"/>
    <e v="#REF!"/>
    <n v="1"/>
    <b v="1"/>
    <n v="0"/>
    <n v="0"/>
    <n v="0"/>
    <n v="0"/>
  </r>
  <r>
    <x v="109"/>
    <x v="47"/>
    <x v="0"/>
    <x v="10"/>
    <m/>
    <m/>
    <n v="1"/>
    <e v="#REF!"/>
    <n v="1"/>
    <b v="1"/>
    <n v="0"/>
    <n v="0"/>
    <n v="0"/>
    <n v="0"/>
  </r>
  <r>
    <x v="75"/>
    <x v="47"/>
    <x v="0"/>
    <x v="10"/>
    <n v="1"/>
    <m/>
    <m/>
    <e v="#REF!"/>
    <n v="1"/>
    <b v="0"/>
    <n v="3"/>
    <n v="3"/>
    <n v="3"/>
    <n v="3"/>
  </r>
  <r>
    <x v="110"/>
    <x v="48"/>
    <x v="0"/>
    <x v="11"/>
    <m/>
    <m/>
    <n v="1"/>
    <e v="#REF!"/>
    <n v="1"/>
    <b v="1"/>
    <n v="0"/>
    <n v="0"/>
    <n v="0"/>
    <n v="0"/>
  </r>
  <r>
    <x v="111"/>
    <x v="48"/>
    <x v="0"/>
    <x v="11"/>
    <n v="1"/>
    <m/>
    <m/>
    <e v="#REF!"/>
    <n v="1"/>
    <b v="1"/>
    <n v="0"/>
    <n v="0"/>
    <n v="0"/>
    <n v="0"/>
  </r>
  <r>
    <x v="108"/>
    <x v="48"/>
    <x v="0"/>
    <x v="11"/>
    <m/>
    <m/>
    <n v="1"/>
    <e v="#REF!"/>
    <n v="1"/>
    <b v="0"/>
    <n v="1"/>
    <n v="1"/>
    <n v="1"/>
    <n v="1"/>
  </r>
  <r>
    <x v="45"/>
    <x v="48"/>
    <x v="0"/>
    <x v="11"/>
    <m/>
    <n v="1"/>
    <m/>
    <e v="#REF!"/>
    <n v="1"/>
    <b v="0"/>
    <n v="5"/>
    <n v="5"/>
    <n v="5"/>
    <n v="5"/>
  </r>
  <r>
    <x v="112"/>
    <x v="48"/>
    <x v="0"/>
    <x v="11"/>
    <m/>
    <m/>
    <n v="1"/>
    <e v="#REF!"/>
    <n v="1"/>
    <b v="1"/>
    <n v="0"/>
    <n v="0"/>
    <n v="0"/>
    <n v="0"/>
  </r>
  <r>
    <x v="90"/>
    <x v="49"/>
    <x v="0"/>
    <x v="11"/>
    <m/>
    <n v="1"/>
    <m/>
    <e v="#REF!"/>
    <n v="1"/>
    <b v="0"/>
    <n v="1"/>
    <n v="1"/>
    <n v="1"/>
    <n v="1"/>
  </r>
  <r>
    <x v="113"/>
    <x v="49"/>
    <x v="0"/>
    <x v="11"/>
    <m/>
    <m/>
    <n v="1"/>
    <e v="#REF!"/>
    <n v="1"/>
    <b v="1"/>
    <n v="0"/>
    <n v="0"/>
    <n v="0"/>
    <n v="0"/>
  </r>
  <r>
    <x v="111"/>
    <x v="49"/>
    <x v="0"/>
    <x v="11"/>
    <n v="1"/>
    <m/>
    <m/>
    <e v="#REF!"/>
    <n v="1"/>
    <b v="0"/>
    <n v="1"/>
    <n v="1"/>
    <n v="1"/>
    <n v="1"/>
  </r>
  <r>
    <x v="41"/>
    <x v="49"/>
    <x v="0"/>
    <x v="11"/>
    <n v="1"/>
    <m/>
    <m/>
    <e v="#REF!"/>
    <n v="1"/>
    <b v="0"/>
    <n v="2"/>
    <n v="2"/>
    <n v="2"/>
    <n v="2"/>
  </r>
  <r>
    <x v="114"/>
    <x v="49"/>
    <x v="0"/>
    <x v="11"/>
    <m/>
    <n v="1"/>
    <m/>
    <e v="#REF!"/>
    <n v="1"/>
    <b v="1"/>
    <n v="0"/>
    <n v="0"/>
    <n v="0"/>
    <n v="0"/>
  </r>
  <r>
    <x v="105"/>
    <x v="50"/>
    <x v="0"/>
    <x v="11"/>
    <n v="1"/>
    <m/>
    <m/>
    <e v="#REF!"/>
    <n v="1"/>
    <b v="0"/>
    <n v="1"/>
    <n v="1"/>
    <n v="1"/>
    <n v="1"/>
  </r>
  <r>
    <x v="92"/>
    <x v="50"/>
    <x v="0"/>
    <x v="11"/>
    <n v="1"/>
    <m/>
    <m/>
    <e v="#REF!"/>
    <n v="1"/>
    <b v="0"/>
    <n v="5"/>
    <n v="5"/>
    <n v="5"/>
    <n v="5"/>
  </r>
  <r>
    <x v="113"/>
    <x v="50"/>
    <x v="0"/>
    <x v="11"/>
    <m/>
    <m/>
    <n v="1"/>
    <e v="#REF!"/>
    <n v="1"/>
    <b v="0"/>
    <n v="1"/>
    <n v="1"/>
    <n v="1"/>
    <n v="1"/>
  </r>
  <r>
    <x v="42"/>
    <x v="50"/>
    <x v="0"/>
    <x v="11"/>
    <m/>
    <n v="1"/>
    <m/>
    <e v="#REF!"/>
    <n v="1"/>
    <b v="0"/>
    <n v="2"/>
    <n v="2"/>
    <n v="2"/>
    <n v="2"/>
  </r>
  <r>
    <x v="114"/>
    <x v="50"/>
    <x v="0"/>
    <x v="11"/>
    <m/>
    <n v="1"/>
    <m/>
    <e v="#REF!"/>
    <n v="1"/>
    <b v="0"/>
    <n v="1"/>
    <n v="1"/>
    <n v="1"/>
    <n v="1"/>
  </r>
  <r>
    <x v="39"/>
    <x v="51"/>
    <x v="0"/>
    <x v="11"/>
    <m/>
    <m/>
    <n v="1"/>
    <e v="#REF!"/>
    <n v="1"/>
    <b v="0"/>
    <n v="2"/>
    <n v="2"/>
    <n v="2"/>
    <n v="2"/>
  </r>
  <r>
    <x v="115"/>
    <x v="51"/>
    <x v="0"/>
    <x v="11"/>
    <m/>
    <m/>
    <n v="1"/>
    <e v="#REF!"/>
    <n v="1"/>
    <b v="1"/>
    <n v="0"/>
    <n v="0"/>
    <n v="0"/>
    <n v="0"/>
  </r>
  <r>
    <x v="116"/>
    <x v="51"/>
    <x v="0"/>
    <x v="11"/>
    <n v="1"/>
    <m/>
    <m/>
    <e v="#REF!"/>
    <n v="1"/>
    <b v="1"/>
    <n v="0"/>
    <n v="0"/>
    <n v="0"/>
    <n v="0"/>
  </r>
  <r>
    <x v="108"/>
    <x v="51"/>
    <x v="0"/>
    <x v="11"/>
    <m/>
    <m/>
    <n v="1"/>
    <e v="#REF!"/>
    <n v="1"/>
    <b v="0"/>
    <n v="2"/>
    <n v="2"/>
    <n v="2"/>
    <n v="2"/>
  </r>
  <r>
    <x v="109"/>
    <x v="51"/>
    <x v="0"/>
    <x v="11"/>
    <m/>
    <m/>
    <n v="1"/>
    <e v="#REF!"/>
    <n v="1"/>
    <b v="0"/>
    <n v="1"/>
    <n v="1"/>
    <n v="1"/>
    <n v="1"/>
  </r>
  <r>
    <x v="109"/>
    <x v="52"/>
    <x v="0"/>
    <x v="11"/>
    <m/>
    <m/>
    <n v="1"/>
    <e v="#REF!"/>
    <n v="1"/>
    <b v="0"/>
    <n v="2"/>
    <n v="2"/>
    <n v="2"/>
    <n v="2"/>
  </r>
  <r>
    <x v="112"/>
    <x v="52"/>
    <x v="0"/>
    <x v="11"/>
    <m/>
    <m/>
    <n v="1"/>
    <e v="#REF!"/>
    <n v="1"/>
    <b v="0"/>
    <n v="1"/>
    <n v="1"/>
    <n v="1"/>
    <n v="1"/>
  </r>
  <r>
    <x v="117"/>
    <x v="52"/>
    <x v="0"/>
    <x v="11"/>
    <m/>
    <m/>
    <n v="1"/>
    <e v="#REF!"/>
    <n v="1"/>
    <b v="1"/>
    <n v="0"/>
    <n v="0"/>
    <n v="0"/>
    <n v="0"/>
  </r>
  <r>
    <x v="118"/>
    <x v="52"/>
    <x v="0"/>
    <x v="11"/>
    <m/>
    <m/>
    <n v="1"/>
    <e v="#REF!"/>
    <n v="1"/>
    <b v="1"/>
    <n v="0"/>
    <n v="0"/>
    <n v="0"/>
    <n v="0"/>
  </r>
  <r>
    <x v="119"/>
    <x v="52"/>
    <x v="0"/>
    <x v="11"/>
    <m/>
    <m/>
    <n v="1"/>
    <e v="#REF!"/>
    <n v="1"/>
    <b v="1"/>
    <n v="0"/>
    <n v="0"/>
    <n v="0"/>
    <n v="0"/>
  </r>
  <r>
    <x v="115"/>
    <x v="52"/>
    <x v="0"/>
    <x v="11"/>
    <m/>
    <m/>
    <n v="1"/>
    <e v="#REF!"/>
    <n v="1"/>
    <b v="0"/>
    <n v="1"/>
    <n v="1"/>
    <n v="1"/>
    <n v="1"/>
  </r>
  <r>
    <x v="120"/>
    <x v="52"/>
    <x v="0"/>
    <x v="11"/>
    <m/>
    <m/>
    <n v="1"/>
    <e v="#REF!"/>
    <n v="1"/>
    <b v="1"/>
    <n v="0"/>
    <n v="0"/>
    <n v="0"/>
    <n v="0"/>
  </r>
  <r>
    <x v="121"/>
    <x v="52"/>
    <x v="0"/>
    <x v="11"/>
    <m/>
    <m/>
    <n v="1"/>
    <e v="#REF!"/>
    <n v="1"/>
    <b v="1"/>
    <n v="0"/>
    <n v="0"/>
    <n v="0"/>
    <n v="0"/>
  </r>
  <r>
    <x v="103"/>
    <x v="53"/>
    <x v="0"/>
    <x v="11"/>
    <n v="1"/>
    <m/>
    <m/>
    <e v="#REF!"/>
    <n v="1"/>
    <b v="0"/>
    <n v="2"/>
    <n v="2"/>
    <n v="2"/>
    <n v="2"/>
  </r>
  <r>
    <x v="93"/>
    <x v="53"/>
    <x v="0"/>
    <x v="11"/>
    <n v="1"/>
    <m/>
    <m/>
    <e v="#REF!"/>
    <n v="1"/>
    <b v="0"/>
    <n v="2"/>
    <n v="2"/>
    <n v="2"/>
    <n v="2"/>
  </r>
  <r>
    <x v="73"/>
    <x v="53"/>
    <x v="0"/>
    <x v="11"/>
    <m/>
    <n v="1"/>
    <m/>
    <e v="#REF!"/>
    <n v="1"/>
    <b v="0"/>
    <n v="4"/>
    <n v="4"/>
    <n v="4"/>
    <n v="4"/>
  </r>
  <r>
    <x v="62"/>
    <x v="53"/>
    <x v="0"/>
    <x v="11"/>
    <m/>
    <n v="1"/>
    <m/>
    <e v="#REF!"/>
    <n v="1"/>
    <b v="0"/>
    <n v="1"/>
    <n v="1"/>
    <n v="1"/>
    <n v="1"/>
  </r>
  <r>
    <x v="45"/>
    <x v="53"/>
    <x v="0"/>
    <x v="11"/>
    <m/>
    <n v="1"/>
    <m/>
    <e v="#REF!"/>
    <n v="1"/>
    <b v="0"/>
    <n v="6"/>
    <n v="6"/>
    <n v="6"/>
    <n v="6"/>
  </r>
  <r>
    <x v="92"/>
    <x v="54"/>
    <x v="1"/>
    <x v="0"/>
    <m/>
    <n v="1"/>
    <m/>
    <e v="#REF!"/>
    <n v="1"/>
    <b v="0"/>
    <n v="6"/>
    <n v="6"/>
    <n v="6"/>
    <n v="6"/>
  </r>
  <r>
    <x v="122"/>
    <x v="54"/>
    <x v="1"/>
    <x v="0"/>
    <n v="1"/>
    <m/>
    <m/>
    <e v="#REF!"/>
    <n v="1"/>
    <b v="1"/>
    <n v="0"/>
    <n v="0"/>
    <n v="0"/>
    <n v="0"/>
  </r>
  <r>
    <x v="32"/>
    <x v="54"/>
    <x v="1"/>
    <x v="0"/>
    <m/>
    <n v="1"/>
    <m/>
    <e v="#REF!"/>
    <n v="1"/>
    <b v="0"/>
    <n v="3"/>
    <n v="3"/>
    <n v="3"/>
    <n v="3"/>
  </r>
  <r>
    <x v="123"/>
    <x v="54"/>
    <x v="1"/>
    <x v="0"/>
    <n v="1"/>
    <m/>
    <m/>
    <e v="#REF!"/>
    <n v="1"/>
    <b v="1"/>
    <n v="0"/>
    <n v="0"/>
    <n v="0"/>
    <n v="0"/>
  </r>
  <r>
    <x v="12"/>
    <x v="54"/>
    <x v="1"/>
    <x v="0"/>
    <m/>
    <m/>
    <n v="1"/>
    <e v="#REF!"/>
    <n v="1"/>
    <b v="0"/>
    <n v="4"/>
    <n v="4"/>
    <n v="4"/>
    <n v="4"/>
  </r>
  <r>
    <x v="124"/>
    <x v="55"/>
    <x v="1"/>
    <x v="0"/>
    <m/>
    <n v="1"/>
    <m/>
    <e v="#REF!"/>
    <n v="1"/>
    <b v="1"/>
    <n v="0"/>
    <n v="0"/>
    <n v="0"/>
    <n v="0"/>
  </r>
  <r>
    <x v="122"/>
    <x v="55"/>
    <x v="1"/>
    <x v="0"/>
    <n v="1"/>
    <m/>
    <m/>
    <e v="#REF!"/>
    <n v="1"/>
    <b v="0"/>
    <n v="1"/>
    <n v="1"/>
    <n v="1"/>
    <n v="1"/>
  </r>
  <r>
    <x v="55"/>
    <x v="55"/>
    <x v="1"/>
    <x v="0"/>
    <m/>
    <n v="1"/>
    <m/>
    <e v="#REF!"/>
    <n v="1"/>
    <b v="0"/>
    <n v="5"/>
    <n v="5"/>
    <n v="5"/>
    <n v="5"/>
  </r>
  <r>
    <x v="18"/>
    <x v="55"/>
    <x v="1"/>
    <x v="0"/>
    <m/>
    <n v="1"/>
    <m/>
    <e v="#REF!"/>
    <n v="1"/>
    <b v="0"/>
    <n v="3"/>
    <n v="3"/>
    <n v="3"/>
    <n v="3"/>
  </r>
  <r>
    <x v="125"/>
    <x v="55"/>
    <x v="1"/>
    <x v="0"/>
    <n v="1"/>
    <m/>
    <m/>
    <e v="#REF!"/>
    <n v="1"/>
    <b v="1"/>
    <n v="0"/>
    <n v="0"/>
    <n v="0"/>
    <n v="0"/>
  </r>
  <r>
    <x v="101"/>
    <x v="56"/>
    <x v="1"/>
    <x v="0"/>
    <n v="1"/>
    <m/>
    <m/>
    <e v="#REF!"/>
    <n v="1"/>
    <b v="0"/>
    <n v="2"/>
    <n v="2"/>
    <n v="2"/>
    <n v="2"/>
  </r>
  <r>
    <x v="126"/>
    <x v="56"/>
    <x v="1"/>
    <x v="0"/>
    <m/>
    <n v="1"/>
    <m/>
    <e v="#REF!"/>
    <n v="1"/>
    <b v="1"/>
    <n v="0"/>
    <n v="0"/>
    <n v="0"/>
    <n v="0"/>
  </r>
  <r>
    <x v="127"/>
    <x v="56"/>
    <x v="1"/>
    <x v="0"/>
    <m/>
    <n v="1"/>
    <m/>
    <e v="#REF!"/>
    <n v="1"/>
    <b v="1"/>
    <n v="0"/>
    <n v="0"/>
    <n v="0"/>
    <n v="0"/>
  </r>
  <r>
    <x v="55"/>
    <x v="56"/>
    <x v="1"/>
    <x v="0"/>
    <m/>
    <n v="1"/>
    <m/>
    <e v="#REF!"/>
    <n v="1"/>
    <b v="0"/>
    <n v="6"/>
    <n v="6"/>
    <n v="6"/>
    <n v="6"/>
  </r>
  <r>
    <x v="128"/>
    <x v="56"/>
    <x v="1"/>
    <x v="0"/>
    <n v="1"/>
    <m/>
    <m/>
    <e v="#REF!"/>
    <n v="1"/>
    <b v="1"/>
    <n v="0"/>
    <n v="0"/>
    <n v="0"/>
    <n v="0"/>
  </r>
  <r>
    <x v="66"/>
    <x v="57"/>
    <x v="1"/>
    <x v="0"/>
    <m/>
    <n v="1"/>
    <m/>
    <e v="#REF!"/>
    <n v="1"/>
    <b v="0"/>
    <n v="3"/>
    <n v="3"/>
    <n v="3"/>
    <n v="3"/>
  </r>
  <r>
    <x v="127"/>
    <x v="57"/>
    <x v="1"/>
    <x v="0"/>
    <m/>
    <n v="1"/>
    <m/>
    <e v="#REF!"/>
    <n v="1"/>
    <b v="0"/>
    <n v="1"/>
    <n v="1"/>
    <n v="1"/>
    <n v="1"/>
  </r>
  <r>
    <x v="110"/>
    <x v="57"/>
    <x v="1"/>
    <x v="0"/>
    <m/>
    <m/>
    <n v="1"/>
    <e v="#REF!"/>
    <n v="1"/>
    <b v="0"/>
    <n v="1"/>
    <n v="1"/>
    <n v="1"/>
    <n v="1"/>
  </r>
  <r>
    <x v="111"/>
    <x v="57"/>
    <x v="1"/>
    <x v="0"/>
    <n v="1"/>
    <m/>
    <m/>
    <e v="#REF!"/>
    <n v="1"/>
    <b v="0"/>
    <n v="2"/>
    <n v="2"/>
    <n v="2"/>
    <n v="2"/>
  </r>
  <r>
    <x v="129"/>
    <x v="57"/>
    <x v="1"/>
    <x v="0"/>
    <n v="1"/>
    <m/>
    <m/>
    <e v="#REF!"/>
    <n v="1"/>
    <b v="1"/>
    <n v="0"/>
    <n v="0"/>
    <n v="0"/>
    <n v="0"/>
  </r>
  <r>
    <x v="97"/>
    <x v="58"/>
    <x v="1"/>
    <x v="1"/>
    <m/>
    <m/>
    <n v="1"/>
    <e v="#REF!"/>
    <n v="1"/>
    <b v="0"/>
    <n v="1"/>
    <n v="1"/>
    <n v="1"/>
    <n v="1"/>
  </r>
  <r>
    <x v="130"/>
    <x v="58"/>
    <x v="1"/>
    <x v="1"/>
    <m/>
    <m/>
    <n v="1"/>
    <e v="#REF!"/>
    <n v="1"/>
    <b v="1"/>
    <n v="0"/>
    <n v="0"/>
    <n v="0"/>
    <n v="0"/>
  </r>
  <r>
    <x v="57"/>
    <x v="58"/>
    <x v="1"/>
    <x v="1"/>
    <m/>
    <m/>
    <n v="1"/>
    <e v="#REF!"/>
    <n v="1"/>
    <b v="0"/>
    <n v="4"/>
    <n v="4"/>
    <n v="4"/>
    <n v="4"/>
  </r>
  <r>
    <x v="40"/>
    <x v="58"/>
    <x v="1"/>
    <x v="1"/>
    <m/>
    <m/>
    <n v="1"/>
    <e v="#REF!"/>
    <n v="1"/>
    <b v="0"/>
    <n v="3"/>
    <n v="3"/>
    <n v="3"/>
    <n v="3"/>
  </r>
  <r>
    <x v="11"/>
    <x v="58"/>
    <x v="1"/>
    <x v="1"/>
    <m/>
    <n v="1"/>
    <m/>
    <e v="#REF!"/>
    <n v="1"/>
    <b v="0"/>
    <n v="2"/>
    <n v="1"/>
    <n v="2"/>
    <n v="1.25"/>
  </r>
  <r>
    <x v="131"/>
    <x v="59"/>
    <x v="1"/>
    <x v="1"/>
    <n v="1"/>
    <m/>
    <m/>
    <e v="#REF!"/>
    <n v="1"/>
    <b v="1"/>
    <n v="0"/>
    <n v="0"/>
    <n v="0"/>
    <n v="0"/>
  </r>
  <r>
    <x v="94"/>
    <x v="59"/>
    <x v="1"/>
    <x v="1"/>
    <n v="1"/>
    <m/>
    <m/>
    <e v="#REF!"/>
    <n v="1"/>
    <b v="0"/>
    <n v="2"/>
    <n v="2"/>
    <n v="2"/>
    <n v="2"/>
  </r>
  <r>
    <x v="58"/>
    <x v="59"/>
    <x v="1"/>
    <x v="1"/>
    <m/>
    <n v="1"/>
    <m/>
    <e v="#REF!"/>
    <n v="1"/>
    <b v="0"/>
    <n v="1"/>
    <n v="1"/>
    <n v="1"/>
    <n v="1"/>
  </r>
  <r>
    <x v="45"/>
    <x v="59"/>
    <x v="1"/>
    <x v="1"/>
    <m/>
    <n v="1"/>
    <m/>
    <e v="#REF!"/>
    <n v="1"/>
    <b v="0"/>
    <n v="7"/>
    <n v="7"/>
    <n v="7"/>
    <n v="7"/>
  </r>
  <r>
    <x v="81"/>
    <x v="59"/>
    <x v="1"/>
    <x v="1"/>
    <m/>
    <n v="1"/>
    <m/>
    <e v="#REF!"/>
    <n v="1"/>
    <b v="0"/>
    <n v="4"/>
    <n v="4"/>
    <n v="4"/>
    <n v="4"/>
  </r>
  <r>
    <x v="132"/>
    <x v="60"/>
    <x v="1"/>
    <x v="1"/>
    <n v="1"/>
    <m/>
    <m/>
    <e v="#REF!"/>
    <n v="1"/>
    <b v="1"/>
    <n v="0"/>
    <n v="0"/>
    <n v="0"/>
    <n v="0"/>
  </r>
  <r>
    <x v="111"/>
    <x v="60"/>
    <x v="1"/>
    <x v="1"/>
    <n v="1"/>
    <m/>
    <m/>
    <e v="#REF!"/>
    <n v="1"/>
    <b v="0"/>
    <n v="3"/>
    <n v="3"/>
    <n v="3"/>
    <n v="3"/>
  </r>
  <r>
    <x v="133"/>
    <x v="60"/>
    <x v="1"/>
    <x v="1"/>
    <n v="1"/>
    <m/>
    <m/>
    <e v="#REF!"/>
    <n v="1"/>
    <b v="1"/>
    <n v="0"/>
    <n v="0"/>
    <n v="0"/>
    <n v="0"/>
  </r>
  <r>
    <x v="134"/>
    <x v="60"/>
    <x v="1"/>
    <x v="1"/>
    <m/>
    <n v="1"/>
    <m/>
    <e v="#REF!"/>
    <n v="1"/>
    <b v="1"/>
    <n v="0"/>
    <n v="0"/>
    <n v="0"/>
    <n v="0"/>
  </r>
  <r>
    <x v="59"/>
    <x v="60"/>
    <x v="1"/>
    <x v="1"/>
    <m/>
    <n v="1"/>
    <m/>
    <e v="#REF!"/>
    <n v="1"/>
    <b v="0"/>
    <n v="4"/>
    <n v="4"/>
    <n v="4"/>
    <n v="4"/>
  </r>
  <r>
    <x v="90"/>
    <x v="61"/>
    <x v="1"/>
    <x v="1"/>
    <m/>
    <n v="1"/>
    <m/>
    <e v="#REF!"/>
    <n v="1"/>
    <b v="0"/>
    <n v="2"/>
    <n v="2"/>
    <n v="2"/>
    <n v="2"/>
  </r>
  <r>
    <x v="135"/>
    <x v="61"/>
    <x v="1"/>
    <x v="1"/>
    <m/>
    <m/>
    <n v="1"/>
    <e v="#REF!"/>
    <n v="1"/>
    <b v="1"/>
    <n v="0"/>
    <n v="0"/>
    <n v="0"/>
    <n v="0"/>
  </r>
  <r>
    <x v="130"/>
    <x v="61"/>
    <x v="1"/>
    <x v="1"/>
    <m/>
    <m/>
    <n v="1"/>
    <e v="#REF!"/>
    <n v="1"/>
    <b v="0"/>
    <n v="1"/>
    <n v="1"/>
    <n v="1"/>
    <n v="1"/>
  </r>
  <r>
    <x v="67"/>
    <x v="61"/>
    <x v="1"/>
    <x v="1"/>
    <m/>
    <n v="1"/>
    <m/>
    <e v="#REF!"/>
    <n v="1"/>
    <b v="0"/>
    <n v="1"/>
    <n v="1"/>
    <n v="1"/>
    <n v="1"/>
  </r>
  <r>
    <x v="136"/>
    <x v="61"/>
    <x v="1"/>
    <x v="1"/>
    <n v="1"/>
    <m/>
    <m/>
    <e v="#REF!"/>
    <n v="1"/>
    <b v="1"/>
    <n v="0"/>
    <n v="0"/>
    <n v="0"/>
    <n v="0"/>
  </r>
  <r>
    <x v="101"/>
    <x v="62"/>
    <x v="1"/>
    <x v="2"/>
    <n v="1"/>
    <m/>
    <m/>
    <e v="#REF!"/>
    <n v="1"/>
    <b v="0"/>
    <n v="3"/>
    <n v="3"/>
    <n v="3"/>
    <n v="3"/>
  </r>
  <r>
    <x v="31"/>
    <x v="62"/>
    <x v="1"/>
    <x v="2"/>
    <m/>
    <m/>
    <n v="1"/>
    <e v="#REF!"/>
    <n v="1"/>
    <b v="0"/>
    <n v="4"/>
    <n v="4"/>
    <n v="4"/>
    <n v="4"/>
  </r>
  <r>
    <x v="137"/>
    <x v="62"/>
    <x v="1"/>
    <x v="2"/>
    <m/>
    <m/>
    <n v="1"/>
    <e v="#REF!"/>
    <n v="1"/>
    <b v="1"/>
    <n v="0"/>
    <n v="0"/>
    <n v="0"/>
    <n v="0"/>
  </r>
  <r>
    <x v="138"/>
    <x v="62"/>
    <x v="1"/>
    <x v="2"/>
    <m/>
    <m/>
    <n v="1"/>
    <e v="#REF!"/>
    <n v="1"/>
    <b v="1"/>
    <n v="0"/>
    <n v="0"/>
    <n v="0"/>
    <n v="0"/>
  </r>
  <r>
    <x v="139"/>
    <x v="62"/>
    <x v="1"/>
    <x v="2"/>
    <m/>
    <n v="1"/>
    <m/>
    <e v="#REF!"/>
    <n v="1"/>
    <b v="1"/>
    <n v="0"/>
    <n v="0"/>
    <n v="0"/>
    <n v="0"/>
  </r>
  <r>
    <x v="80"/>
    <x v="63"/>
    <x v="1"/>
    <x v="2"/>
    <n v="1"/>
    <m/>
    <m/>
    <e v="#REF!"/>
    <n v="1"/>
    <b v="0"/>
    <n v="2"/>
    <n v="2"/>
    <n v="2"/>
    <n v="2"/>
  </r>
  <r>
    <x v="63"/>
    <x v="63"/>
    <x v="1"/>
    <x v="2"/>
    <n v="1"/>
    <m/>
    <m/>
    <e v="#REF!"/>
    <n v="1"/>
    <b v="0"/>
    <n v="1"/>
    <n v="1"/>
    <n v="1"/>
    <n v="1"/>
  </r>
  <r>
    <x v="140"/>
    <x v="63"/>
    <x v="1"/>
    <x v="2"/>
    <m/>
    <n v="1"/>
    <m/>
    <e v="#REF!"/>
    <n v="1"/>
    <b v="1"/>
    <n v="0"/>
    <n v="0"/>
    <n v="0"/>
    <n v="0"/>
  </r>
  <r>
    <x v="25"/>
    <x v="63"/>
    <x v="1"/>
    <x v="2"/>
    <m/>
    <n v="1"/>
    <m/>
    <e v="#REF!"/>
    <n v="1"/>
    <b v="0"/>
    <n v="3"/>
    <n v="1"/>
    <n v="3"/>
    <n v="1.5"/>
  </r>
  <r>
    <x v="67"/>
    <x v="63"/>
    <x v="1"/>
    <x v="2"/>
    <m/>
    <n v="1"/>
    <m/>
    <e v="#REF!"/>
    <n v="1"/>
    <b v="0"/>
    <n v="2"/>
    <n v="2"/>
    <n v="2"/>
    <n v="2"/>
  </r>
  <r>
    <x v="69"/>
    <x v="64"/>
    <x v="1"/>
    <x v="2"/>
    <n v="1"/>
    <m/>
    <m/>
    <e v="#REF!"/>
    <n v="1"/>
    <b v="0"/>
    <n v="2"/>
    <n v="2"/>
    <n v="2"/>
    <n v="2"/>
  </r>
  <r>
    <x v="1"/>
    <x v="64"/>
    <x v="1"/>
    <x v="2"/>
    <n v="1"/>
    <m/>
    <m/>
    <e v="#REF!"/>
    <n v="1"/>
    <b v="0"/>
    <n v="4"/>
    <n v="1"/>
    <n v="4"/>
    <n v="1.75"/>
  </r>
  <r>
    <x v="35"/>
    <x v="64"/>
    <x v="1"/>
    <x v="2"/>
    <m/>
    <n v="1"/>
    <m/>
    <e v="#REF!"/>
    <n v="1"/>
    <b v="0"/>
    <n v="1"/>
    <n v="1"/>
    <n v="1"/>
    <n v="1"/>
  </r>
  <r>
    <x v="140"/>
    <x v="64"/>
    <x v="1"/>
    <x v="2"/>
    <m/>
    <n v="1"/>
    <m/>
    <e v="#REF!"/>
    <n v="1"/>
    <b v="0"/>
    <n v="1"/>
    <n v="1"/>
    <n v="1"/>
    <n v="1"/>
  </r>
  <r>
    <x v="133"/>
    <x v="64"/>
    <x v="1"/>
    <x v="2"/>
    <n v="1"/>
    <m/>
    <m/>
    <e v="#REF!"/>
    <n v="1"/>
    <b v="0"/>
    <n v="1"/>
    <n v="1"/>
    <n v="1"/>
    <n v="1"/>
  </r>
  <r>
    <x v="88"/>
    <x v="65"/>
    <x v="1"/>
    <x v="2"/>
    <n v="1"/>
    <m/>
    <m/>
    <e v="#REF!"/>
    <n v="1"/>
    <b v="0"/>
    <n v="1"/>
    <n v="1"/>
    <n v="1"/>
    <n v="1"/>
  </r>
  <r>
    <x v="141"/>
    <x v="65"/>
    <x v="1"/>
    <x v="2"/>
    <m/>
    <m/>
    <n v="1"/>
    <e v="#REF!"/>
    <n v="1"/>
    <b v="1"/>
    <n v="0"/>
    <n v="0"/>
    <n v="0"/>
    <n v="0"/>
  </r>
  <r>
    <x v="142"/>
    <x v="65"/>
    <x v="1"/>
    <x v="2"/>
    <n v="1"/>
    <m/>
    <m/>
    <e v="#REF!"/>
    <n v="1"/>
    <b v="1"/>
    <n v="0"/>
    <n v="0"/>
    <n v="0"/>
    <n v="0"/>
  </r>
  <r>
    <x v="26"/>
    <x v="65"/>
    <x v="1"/>
    <x v="2"/>
    <m/>
    <n v="1"/>
    <m/>
    <e v="#REF!"/>
    <n v="1"/>
    <b v="0"/>
    <n v="1"/>
    <n v="0"/>
    <n v="1"/>
    <n v="0.25"/>
  </r>
  <r>
    <x v="55"/>
    <x v="65"/>
    <x v="1"/>
    <x v="2"/>
    <m/>
    <n v="1"/>
    <m/>
    <e v="#REF!"/>
    <n v="1"/>
    <b v="0"/>
    <n v="7"/>
    <n v="7"/>
    <n v="7"/>
    <n v="7"/>
  </r>
  <r>
    <x v="69"/>
    <x v="66"/>
    <x v="1"/>
    <x v="2"/>
    <n v="1"/>
    <m/>
    <m/>
    <e v="#REF!"/>
    <n v="1"/>
    <b v="0"/>
    <n v="3"/>
    <n v="3"/>
    <n v="3"/>
    <n v="3"/>
  </r>
  <r>
    <x v="43"/>
    <x v="66"/>
    <x v="1"/>
    <x v="2"/>
    <n v="1"/>
    <m/>
    <m/>
    <e v="#REF!"/>
    <n v="1"/>
    <b v="0"/>
    <n v="1"/>
    <n v="1"/>
    <n v="1"/>
    <n v="1"/>
  </r>
  <r>
    <x v="143"/>
    <x v="66"/>
    <x v="1"/>
    <x v="2"/>
    <n v="1"/>
    <m/>
    <m/>
    <e v="#REF!"/>
    <n v="1"/>
    <b v="1"/>
    <n v="0"/>
    <n v="0"/>
    <n v="0"/>
    <n v="0"/>
  </r>
  <r>
    <x v="36"/>
    <x v="66"/>
    <x v="1"/>
    <x v="2"/>
    <m/>
    <n v="1"/>
    <m/>
    <e v="#REF!"/>
    <n v="1"/>
    <b v="0"/>
    <n v="4"/>
    <n v="4"/>
    <n v="4"/>
    <n v="4"/>
  </r>
  <r>
    <x v="87"/>
    <x v="66"/>
    <x v="1"/>
    <x v="2"/>
    <m/>
    <n v="1"/>
    <m/>
    <e v="#REF!"/>
    <n v="1"/>
    <b v="0"/>
    <n v="2"/>
    <n v="2"/>
    <n v="2"/>
    <n v="2"/>
  </r>
  <r>
    <x v="144"/>
    <x v="67"/>
    <x v="1"/>
    <x v="3"/>
    <n v="1"/>
    <m/>
    <m/>
    <e v="#REF!"/>
    <n v="1"/>
    <b v="1"/>
    <n v="0"/>
    <n v="0"/>
    <n v="0"/>
    <n v="0"/>
  </r>
  <r>
    <x v="145"/>
    <x v="67"/>
    <x v="1"/>
    <x v="3"/>
    <n v="1"/>
    <m/>
    <m/>
    <e v="#REF!"/>
    <n v="1"/>
    <b v="1"/>
    <n v="0"/>
    <n v="0"/>
    <n v="0"/>
    <n v="0"/>
  </r>
  <r>
    <x v="111"/>
    <x v="67"/>
    <x v="1"/>
    <x v="3"/>
    <n v="1"/>
    <m/>
    <m/>
    <e v="#REF!"/>
    <n v="1"/>
    <b v="0"/>
    <n v="4"/>
    <n v="4"/>
    <n v="4"/>
    <n v="4"/>
  </r>
  <r>
    <x v="141"/>
    <x v="67"/>
    <x v="1"/>
    <x v="3"/>
    <m/>
    <m/>
    <n v="1"/>
    <e v="#REF!"/>
    <n v="1"/>
    <b v="0"/>
    <n v="1"/>
    <n v="1"/>
    <n v="1"/>
    <n v="1"/>
  </r>
  <r>
    <x v="140"/>
    <x v="67"/>
    <x v="1"/>
    <x v="3"/>
    <m/>
    <n v="1"/>
    <m/>
    <e v="#REF!"/>
    <n v="1"/>
    <b v="0"/>
    <n v="2"/>
    <n v="2"/>
    <n v="2"/>
    <n v="2"/>
  </r>
  <r>
    <x v="18"/>
    <x v="67"/>
    <x v="1"/>
    <x v="3"/>
    <m/>
    <n v="1"/>
    <m/>
    <e v="#REF!"/>
    <n v="1"/>
    <b v="0"/>
    <n v="4"/>
    <n v="3"/>
    <n v="4"/>
    <n v="3.25"/>
  </r>
  <r>
    <x v="80"/>
    <x v="68"/>
    <x v="1"/>
    <x v="3"/>
    <n v="1"/>
    <m/>
    <m/>
    <e v="#REF!"/>
    <n v="1"/>
    <b v="0"/>
    <n v="3"/>
    <n v="3"/>
    <n v="3"/>
    <n v="3"/>
  </r>
  <r>
    <x v="69"/>
    <x v="68"/>
    <x v="1"/>
    <x v="3"/>
    <m/>
    <n v="1"/>
    <m/>
    <e v="#REF!"/>
    <n v="1"/>
    <b v="0"/>
    <n v="4"/>
    <n v="4"/>
    <n v="4"/>
    <n v="4"/>
  </r>
  <r>
    <x v="63"/>
    <x v="68"/>
    <x v="1"/>
    <x v="3"/>
    <n v="1"/>
    <m/>
    <m/>
    <e v="#REF!"/>
    <n v="1"/>
    <b v="0"/>
    <n v="2"/>
    <n v="2"/>
    <n v="2"/>
    <n v="2"/>
  </r>
  <r>
    <x v="146"/>
    <x v="68"/>
    <x v="1"/>
    <x v="3"/>
    <m/>
    <n v="1"/>
    <m/>
    <e v="#REF!"/>
    <n v="1"/>
    <b v="1"/>
    <n v="0"/>
    <n v="0"/>
    <n v="0"/>
    <n v="0"/>
  </r>
  <r>
    <x v="147"/>
    <x v="68"/>
    <x v="1"/>
    <x v="3"/>
    <n v="1"/>
    <m/>
    <m/>
    <e v="#REF!"/>
    <n v="1"/>
    <b v="1"/>
    <n v="0"/>
    <n v="0"/>
    <n v="0"/>
    <n v="0"/>
  </r>
  <r>
    <x v="148"/>
    <x v="69"/>
    <x v="1"/>
    <x v="3"/>
    <n v="1"/>
    <m/>
    <m/>
    <e v="#REF!"/>
    <n v="1"/>
    <b v="1"/>
    <n v="0"/>
    <n v="0"/>
    <n v="0"/>
    <n v="0"/>
  </r>
  <r>
    <x v="6"/>
    <x v="69"/>
    <x v="1"/>
    <x v="3"/>
    <m/>
    <n v="1"/>
    <m/>
    <e v="#REF!"/>
    <n v="1"/>
    <b v="0"/>
    <n v="2"/>
    <n v="0"/>
    <n v="2"/>
    <n v="0.5"/>
  </r>
  <r>
    <x v="110"/>
    <x v="69"/>
    <x v="1"/>
    <x v="3"/>
    <m/>
    <m/>
    <n v="1"/>
    <e v="#REF!"/>
    <n v="1"/>
    <b v="0"/>
    <n v="2"/>
    <n v="2"/>
    <n v="2"/>
    <n v="2"/>
  </r>
  <r>
    <x v="130"/>
    <x v="69"/>
    <x v="1"/>
    <x v="3"/>
    <m/>
    <m/>
    <n v="1"/>
    <e v="#REF!"/>
    <n v="1"/>
    <b v="0"/>
    <n v="2"/>
    <n v="2"/>
    <n v="2"/>
    <n v="2"/>
  </r>
  <r>
    <x v="146"/>
    <x v="69"/>
    <x v="1"/>
    <x v="3"/>
    <m/>
    <n v="1"/>
    <m/>
    <e v="#REF!"/>
    <n v="1"/>
    <b v="0"/>
    <n v="1"/>
    <n v="1"/>
    <n v="1"/>
    <n v="1"/>
  </r>
  <r>
    <x v="13"/>
    <x v="70"/>
    <x v="1"/>
    <x v="3"/>
    <m/>
    <n v="1"/>
    <m/>
    <e v="#REF!"/>
    <n v="1"/>
    <b v="0"/>
    <n v="5"/>
    <n v="2"/>
    <n v="5"/>
    <n v="2.75"/>
  </r>
  <r>
    <x v="149"/>
    <x v="70"/>
    <x v="1"/>
    <x v="3"/>
    <n v="1"/>
    <m/>
    <m/>
    <e v="#REF!"/>
    <n v="1"/>
    <b v="1"/>
    <n v="0"/>
    <n v="0"/>
    <n v="0"/>
    <n v="0"/>
  </r>
  <r>
    <x v="150"/>
    <x v="70"/>
    <x v="1"/>
    <x v="3"/>
    <n v="1"/>
    <m/>
    <m/>
    <e v="#REF!"/>
    <n v="1"/>
    <b v="1"/>
    <n v="0"/>
    <n v="0"/>
    <n v="0"/>
    <n v="0"/>
  </r>
  <r>
    <x v="134"/>
    <x v="70"/>
    <x v="1"/>
    <x v="3"/>
    <m/>
    <m/>
    <n v="1"/>
    <e v="#REF!"/>
    <n v="1"/>
    <b v="0"/>
    <n v="1"/>
    <n v="1"/>
    <n v="1"/>
    <n v="1"/>
  </r>
  <r>
    <x v="59"/>
    <x v="70"/>
    <x v="1"/>
    <x v="3"/>
    <m/>
    <n v="1"/>
    <m/>
    <e v="#REF!"/>
    <n v="1"/>
    <b v="0"/>
    <n v="5"/>
    <n v="5"/>
    <n v="5"/>
    <n v="5"/>
  </r>
  <r>
    <x v="151"/>
    <x v="71"/>
    <x v="1"/>
    <x v="4"/>
    <m/>
    <n v="1"/>
    <m/>
    <e v="#REF!"/>
    <n v="1"/>
    <b v="1"/>
    <n v="0"/>
    <n v="0"/>
    <n v="0"/>
    <n v="0"/>
  </r>
  <r>
    <x v="61"/>
    <x v="71"/>
    <x v="1"/>
    <x v="4"/>
    <m/>
    <n v="1"/>
    <m/>
    <e v="#REF!"/>
    <n v="1"/>
    <b v="0"/>
    <n v="2"/>
    <n v="2"/>
    <n v="2"/>
    <n v="2"/>
  </r>
  <r>
    <x v="54"/>
    <x v="71"/>
    <x v="1"/>
    <x v="4"/>
    <n v="1"/>
    <m/>
    <m/>
    <e v="#REF!"/>
    <n v="1"/>
    <b v="0"/>
    <n v="1"/>
    <n v="0"/>
    <n v="1"/>
    <n v="0.25"/>
  </r>
  <r>
    <x v="24"/>
    <x v="71"/>
    <x v="1"/>
    <x v="4"/>
    <n v="1"/>
    <m/>
    <m/>
    <e v="#REF!"/>
    <n v="1"/>
    <b v="0"/>
    <n v="4"/>
    <n v="2"/>
    <n v="4"/>
    <n v="2.5"/>
  </r>
  <r>
    <x v="55"/>
    <x v="71"/>
    <x v="1"/>
    <x v="4"/>
    <m/>
    <m/>
    <n v="1"/>
    <e v="#REF!"/>
    <n v="1"/>
    <b v="0"/>
    <n v="8"/>
    <n v="6"/>
    <n v="8"/>
    <n v="6.5"/>
  </r>
  <r>
    <x v="152"/>
    <x v="72"/>
    <x v="1"/>
    <x v="4"/>
    <m/>
    <n v="1"/>
    <m/>
    <e v="#REF!"/>
    <n v="1"/>
    <b v="1"/>
    <n v="0"/>
    <n v="0"/>
    <n v="0"/>
    <n v="0"/>
  </r>
  <r>
    <x v="153"/>
    <x v="72"/>
    <x v="1"/>
    <x v="4"/>
    <n v="1"/>
    <m/>
    <m/>
    <e v="#REF!"/>
    <n v="1"/>
    <b v="1"/>
    <n v="0"/>
    <n v="0"/>
    <n v="0"/>
    <n v="0"/>
  </r>
  <r>
    <x v="143"/>
    <x v="72"/>
    <x v="1"/>
    <x v="4"/>
    <n v="1"/>
    <m/>
    <m/>
    <e v="#REF!"/>
    <n v="1"/>
    <b v="0"/>
    <n v="1"/>
    <n v="1"/>
    <n v="1"/>
    <n v="1"/>
  </r>
  <r>
    <x v="25"/>
    <x v="72"/>
    <x v="1"/>
    <x v="4"/>
    <m/>
    <n v="1"/>
    <m/>
    <e v="#REF!"/>
    <n v="1"/>
    <b v="0"/>
    <n v="4"/>
    <n v="2"/>
    <n v="4"/>
    <n v="2.5"/>
  </r>
  <r>
    <x v="78"/>
    <x v="72"/>
    <x v="1"/>
    <x v="4"/>
    <m/>
    <m/>
    <n v="1"/>
    <e v="#REF!"/>
    <n v="1"/>
    <b v="0"/>
    <n v="3"/>
    <n v="3"/>
    <n v="3"/>
    <n v="3"/>
  </r>
  <r>
    <x v="142"/>
    <x v="73"/>
    <x v="1"/>
    <x v="4"/>
    <n v="1"/>
    <m/>
    <m/>
    <e v="#REF!"/>
    <n v="1"/>
    <b v="0"/>
    <n v="1"/>
    <n v="1"/>
    <n v="1"/>
    <n v="1"/>
  </r>
  <r>
    <x v="1"/>
    <x v="73"/>
    <x v="1"/>
    <x v="4"/>
    <n v="1"/>
    <m/>
    <m/>
    <e v="#REF!"/>
    <n v="1"/>
    <b v="0"/>
    <n v="5"/>
    <n v="2"/>
    <n v="5"/>
    <n v="2.75"/>
  </r>
  <r>
    <x v="12"/>
    <x v="73"/>
    <x v="1"/>
    <x v="4"/>
    <m/>
    <m/>
    <n v="1"/>
    <e v="#REF!"/>
    <n v="1"/>
    <b v="0"/>
    <n v="5"/>
    <n v="3"/>
    <n v="5"/>
    <n v="3.5"/>
  </r>
  <r>
    <x v="18"/>
    <x v="73"/>
    <x v="1"/>
    <x v="4"/>
    <m/>
    <n v="1"/>
    <m/>
    <e v="#REF!"/>
    <n v="1"/>
    <b v="0"/>
    <n v="5"/>
    <n v="4"/>
    <n v="5"/>
    <n v="4.25"/>
  </r>
  <r>
    <x v="37"/>
    <x v="73"/>
    <x v="1"/>
    <x v="4"/>
    <m/>
    <n v="1"/>
    <m/>
    <e v="#REF!"/>
    <n v="1"/>
    <b v="0"/>
    <n v="1"/>
    <n v="0"/>
    <n v="1"/>
    <n v="0.25"/>
  </r>
  <r>
    <x v="154"/>
    <x v="74"/>
    <x v="1"/>
    <x v="4"/>
    <m/>
    <m/>
    <n v="1"/>
    <e v="#REF!"/>
    <n v="1"/>
    <b v="1"/>
    <n v="0"/>
    <n v="0"/>
    <n v="0"/>
    <n v="0"/>
  </r>
  <r>
    <x v="94"/>
    <x v="74"/>
    <x v="1"/>
    <x v="4"/>
    <n v="1"/>
    <m/>
    <m/>
    <e v="#REF!"/>
    <n v="1"/>
    <b v="0"/>
    <n v="3"/>
    <n v="3"/>
    <n v="3"/>
    <n v="3"/>
  </r>
  <r>
    <x v="89"/>
    <x v="74"/>
    <x v="1"/>
    <x v="4"/>
    <m/>
    <n v="1"/>
    <m/>
    <e v="#REF!"/>
    <n v="1"/>
    <b v="0"/>
    <n v="2"/>
    <n v="2"/>
    <n v="2"/>
    <n v="2"/>
  </r>
  <r>
    <x v="68"/>
    <x v="74"/>
    <x v="1"/>
    <x v="4"/>
    <n v="1"/>
    <m/>
    <m/>
    <e v="#REF!"/>
    <n v="1"/>
    <b v="0"/>
    <n v="3"/>
    <n v="3"/>
    <n v="3"/>
    <n v="3"/>
  </r>
  <r>
    <x v="75"/>
    <x v="74"/>
    <x v="1"/>
    <x v="4"/>
    <m/>
    <n v="1"/>
    <m/>
    <e v="#REF!"/>
    <n v="1"/>
    <b v="0"/>
    <n v="4"/>
    <n v="4"/>
    <n v="4"/>
    <n v="4"/>
  </r>
  <r>
    <x v="91"/>
    <x v="75"/>
    <x v="1"/>
    <x v="5"/>
    <m/>
    <n v="1"/>
    <m/>
    <e v="#REF!"/>
    <n v="1"/>
    <b v="0"/>
    <n v="3"/>
    <n v="3"/>
    <n v="3"/>
    <n v="3"/>
  </r>
  <r>
    <x v="105"/>
    <x v="75"/>
    <x v="1"/>
    <x v="5"/>
    <n v="1"/>
    <m/>
    <m/>
    <e v="#REF!"/>
    <n v="1"/>
    <b v="0"/>
    <n v="2"/>
    <n v="2"/>
    <n v="2"/>
    <n v="2"/>
  </r>
  <r>
    <x v="82"/>
    <x v="75"/>
    <x v="1"/>
    <x v="5"/>
    <n v="1"/>
    <m/>
    <m/>
    <e v="#REF!"/>
    <n v="1"/>
    <b v="0"/>
    <n v="1"/>
    <n v="1"/>
    <n v="1"/>
    <n v="1"/>
  </r>
  <r>
    <x v="74"/>
    <x v="75"/>
    <x v="1"/>
    <x v="5"/>
    <n v="1"/>
    <m/>
    <m/>
    <e v="#REF!"/>
    <n v="1"/>
    <b v="0"/>
    <n v="3"/>
    <n v="3"/>
    <n v="3"/>
    <n v="3"/>
  </r>
  <r>
    <x v="45"/>
    <x v="75"/>
    <x v="1"/>
    <x v="5"/>
    <m/>
    <n v="1"/>
    <m/>
    <e v="#REF!"/>
    <n v="1"/>
    <b v="0"/>
    <n v="8"/>
    <n v="5"/>
    <n v="8"/>
    <n v="5.75"/>
  </r>
  <r>
    <x v="93"/>
    <x v="76"/>
    <x v="1"/>
    <x v="5"/>
    <n v="1"/>
    <m/>
    <m/>
    <e v="#REF!"/>
    <n v="1"/>
    <b v="0"/>
    <n v="3"/>
    <n v="3"/>
    <n v="3"/>
    <n v="3"/>
  </r>
  <r>
    <x v="155"/>
    <x v="76"/>
    <x v="1"/>
    <x v="5"/>
    <n v="1"/>
    <m/>
    <m/>
    <e v="#REF!"/>
    <n v="1"/>
    <b v="1"/>
    <n v="0"/>
    <n v="0"/>
    <n v="0"/>
    <n v="0"/>
  </r>
  <r>
    <x v="140"/>
    <x v="76"/>
    <x v="1"/>
    <x v="5"/>
    <m/>
    <n v="1"/>
    <m/>
    <e v="#REF!"/>
    <n v="1"/>
    <b v="0"/>
    <n v="3"/>
    <n v="3"/>
    <n v="3"/>
    <n v="3"/>
  </r>
  <r>
    <x v="146"/>
    <x v="76"/>
    <x v="1"/>
    <x v="5"/>
    <m/>
    <n v="1"/>
    <m/>
    <e v="#REF!"/>
    <n v="1"/>
    <b v="0"/>
    <n v="2"/>
    <n v="2"/>
    <n v="2"/>
    <n v="2"/>
  </r>
  <r>
    <x v="147"/>
    <x v="76"/>
    <x v="1"/>
    <x v="5"/>
    <n v="1"/>
    <m/>
    <m/>
    <e v="#REF!"/>
    <n v="1"/>
    <b v="0"/>
    <n v="1"/>
    <n v="1"/>
    <n v="1"/>
    <n v="1"/>
  </r>
  <r>
    <x v="78"/>
    <x v="76"/>
    <x v="1"/>
    <x v="5"/>
    <m/>
    <m/>
    <n v="1"/>
    <e v="#REF!"/>
    <n v="1"/>
    <b v="0"/>
    <n v="4"/>
    <n v="4"/>
    <n v="4"/>
    <n v="4"/>
  </r>
  <r>
    <x v="34"/>
    <x v="77"/>
    <x v="1"/>
    <x v="5"/>
    <n v="1"/>
    <m/>
    <m/>
    <e v="#REF!"/>
    <n v="1"/>
    <b v="0"/>
    <n v="1"/>
    <n v="0"/>
    <n v="1"/>
    <n v="0.25"/>
  </r>
  <r>
    <x v="135"/>
    <x v="77"/>
    <x v="1"/>
    <x v="5"/>
    <m/>
    <m/>
    <n v="1"/>
    <e v="#REF!"/>
    <n v="1"/>
    <b v="0"/>
    <n v="1"/>
    <n v="1"/>
    <n v="1"/>
    <n v="1"/>
  </r>
  <r>
    <x v="78"/>
    <x v="77"/>
    <x v="1"/>
    <x v="5"/>
    <m/>
    <m/>
    <n v="1"/>
    <e v="#REF!"/>
    <n v="1"/>
    <b v="0"/>
    <n v="5"/>
    <n v="5"/>
    <n v="5"/>
    <n v="5"/>
  </r>
  <r>
    <x v="66"/>
    <x v="77"/>
    <x v="1"/>
    <x v="5"/>
    <m/>
    <n v="1"/>
    <m/>
    <e v="#REF!"/>
    <n v="1"/>
    <b v="0"/>
    <n v="4"/>
    <n v="4"/>
    <n v="4"/>
    <n v="4"/>
  </r>
  <r>
    <x v="57"/>
    <x v="77"/>
    <x v="1"/>
    <x v="5"/>
    <m/>
    <m/>
    <n v="1"/>
    <e v="#REF!"/>
    <n v="1"/>
    <b v="0"/>
    <n v="5"/>
    <n v="3"/>
    <n v="5"/>
    <n v="3.5"/>
  </r>
  <r>
    <x v="156"/>
    <x v="78"/>
    <x v="1"/>
    <x v="5"/>
    <m/>
    <m/>
    <n v="1"/>
    <e v="#REF!"/>
    <n v="1"/>
    <b v="1"/>
    <n v="0"/>
    <n v="0"/>
    <n v="0"/>
    <n v="0"/>
  </r>
  <r>
    <x v="30"/>
    <x v="78"/>
    <x v="1"/>
    <x v="5"/>
    <n v="1"/>
    <m/>
    <m/>
    <e v="#REF!"/>
    <n v="1"/>
    <b v="0"/>
    <n v="2"/>
    <n v="1"/>
    <n v="2"/>
    <n v="1.25"/>
  </r>
  <r>
    <x v="32"/>
    <x v="78"/>
    <x v="1"/>
    <x v="5"/>
    <m/>
    <n v="1"/>
    <m/>
    <e v="#REF!"/>
    <n v="1"/>
    <b v="0"/>
    <n v="4"/>
    <n v="1"/>
    <n v="4"/>
    <n v="1.75"/>
  </r>
  <r>
    <x v="50"/>
    <x v="78"/>
    <x v="1"/>
    <x v="5"/>
    <n v="1"/>
    <m/>
    <m/>
    <e v="#REF!"/>
    <n v="1"/>
    <b v="0"/>
    <n v="1"/>
    <n v="0"/>
    <n v="1"/>
    <n v="0.25"/>
  </r>
  <r>
    <x v="146"/>
    <x v="78"/>
    <x v="1"/>
    <x v="5"/>
    <m/>
    <n v="1"/>
    <m/>
    <e v="#REF!"/>
    <n v="1"/>
    <b v="0"/>
    <n v="3"/>
    <n v="3"/>
    <n v="3"/>
    <n v="3"/>
  </r>
  <r>
    <x v="154"/>
    <x v="78"/>
    <x v="1"/>
    <x v="5"/>
    <m/>
    <m/>
    <n v="1"/>
    <e v="#REF!"/>
    <n v="1"/>
    <b v="0"/>
    <n v="1"/>
    <n v="1"/>
    <n v="1"/>
    <n v="1"/>
  </r>
  <r>
    <x v="40"/>
    <x v="79"/>
    <x v="1"/>
    <x v="5"/>
    <m/>
    <m/>
    <n v="1"/>
    <e v="#REF!"/>
    <n v="1"/>
    <b v="0"/>
    <n v="4"/>
    <n v="2"/>
    <n v="4"/>
    <n v="2.5"/>
  </r>
  <r>
    <x v="156"/>
    <x v="79"/>
    <x v="1"/>
    <x v="5"/>
    <m/>
    <m/>
    <n v="1"/>
    <e v="#REF!"/>
    <n v="1"/>
    <b v="0"/>
    <n v="1"/>
    <n v="1"/>
    <n v="1"/>
    <n v="1"/>
  </r>
  <r>
    <x v="138"/>
    <x v="79"/>
    <x v="1"/>
    <x v="5"/>
    <m/>
    <m/>
    <n v="1"/>
    <e v="#REF!"/>
    <n v="1"/>
    <b v="0"/>
    <n v="1"/>
    <n v="1"/>
    <n v="1"/>
    <n v="1"/>
  </r>
  <r>
    <x v="53"/>
    <x v="79"/>
    <x v="1"/>
    <x v="5"/>
    <n v="1"/>
    <m/>
    <m/>
    <e v="#REF!"/>
    <n v="1"/>
    <b v="0"/>
    <n v="3"/>
    <n v="0"/>
    <n v="3"/>
    <n v="0.75"/>
  </r>
  <r>
    <x v="87"/>
    <x v="79"/>
    <x v="1"/>
    <x v="5"/>
    <m/>
    <n v="1"/>
    <m/>
    <e v="#REF!"/>
    <n v="1"/>
    <b v="0"/>
    <n v="3"/>
    <n v="3"/>
    <n v="3"/>
    <n v="3"/>
  </r>
  <r>
    <x v="111"/>
    <x v="80"/>
    <x v="1"/>
    <x v="6"/>
    <n v="1"/>
    <m/>
    <m/>
    <e v="#REF!"/>
    <n v="1"/>
    <b v="0"/>
    <n v="5"/>
    <n v="5"/>
    <n v="5"/>
    <n v="5"/>
  </r>
  <r>
    <x v="31"/>
    <x v="80"/>
    <x v="1"/>
    <x v="6"/>
    <m/>
    <m/>
    <n v="1"/>
    <e v="#REF!"/>
    <n v="1"/>
    <b v="0"/>
    <n v="5"/>
    <n v="2"/>
    <n v="5"/>
    <n v="2.75"/>
  </r>
  <r>
    <x v="33"/>
    <x v="80"/>
    <x v="1"/>
    <x v="6"/>
    <m/>
    <n v="1"/>
    <m/>
    <e v="#REF!"/>
    <n v="1"/>
    <b v="0"/>
    <n v="1"/>
    <n v="0"/>
    <n v="1"/>
    <n v="0.25"/>
  </r>
  <r>
    <x v="37"/>
    <x v="80"/>
    <x v="1"/>
    <x v="6"/>
    <m/>
    <n v="1"/>
    <m/>
    <e v="#REF!"/>
    <n v="1"/>
    <b v="0"/>
    <n v="2"/>
    <n v="1"/>
    <n v="2"/>
    <n v="1.25"/>
  </r>
  <r>
    <x v="148"/>
    <x v="80"/>
    <x v="1"/>
    <x v="6"/>
    <n v="1"/>
    <m/>
    <m/>
    <e v="#REF!"/>
    <n v="1"/>
    <b v="0"/>
    <n v="1"/>
    <n v="1"/>
    <n v="1"/>
    <n v="1"/>
  </r>
  <r>
    <x v="22"/>
    <x v="80"/>
    <x v="1"/>
    <x v="6"/>
    <n v="1"/>
    <m/>
    <m/>
    <e v="#REF!"/>
    <n v="1"/>
    <b v="0"/>
    <n v="4"/>
    <n v="1"/>
    <n v="4"/>
    <n v="1.75"/>
  </r>
  <r>
    <x v="157"/>
    <x v="81"/>
    <x v="1"/>
    <x v="6"/>
    <n v="1"/>
    <m/>
    <m/>
    <e v="#REF!"/>
    <n v="1"/>
    <b v="1"/>
    <n v="0"/>
    <n v="0"/>
    <n v="0"/>
    <n v="0"/>
  </r>
  <r>
    <x v="156"/>
    <x v="81"/>
    <x v="1"/>
    <x v="6"/>
    <m/>
    <m/>
    <n v="1"/>
    <e v="#REF!"/>
    <n v="1"/>
    <b v="0"/>
    <n v="2"/>
    <n v="2"/>
    <n v="2"/>
    <n v="2"/>
  </r>
  <r>
    <x v="81"/>
    <x v="81"/>
    <x v="1"/>
    <x v="6"/>
    <m/>
    <n v="1"/>
    <m/>
    <e v="#REF!"/>
    <n v="1"/>
    <b v="0"/>
    <n v="5"/>
    <n v="5"/>
    <n v="5"/>
    <n v="5"/>
  </r>
  <r>
    <x v="132"/>
    <x v="81"/>
    <x v="1"/>
    <x v="6"/>
    <n v="1"/>
    <m/>
    <m/>
    <e v="#REF!"/>
    <n v="1"/>
    <b v="0"/>
    <n v="1"/>
    <n v="1"/>
    <n v="1"/>
    <n v="1"/>
  </r>
  <r>
    <x v="85"/>
    <x v="81"/>
    <x v="1"/>
    <x v="6"/>
    <m/>
    <m/>
    <n v="1"/>
    <e v="#REF!"/>
    <n v="1"/>
    <b v="0"/>
    <n v="2"/>
    <n v="2"/>
    <n v="2"/>
    <n v="2"/>
  </r>
  <r>
    <x v="101"/>
    <x v="81"/>
    <x v="1"/>
    <x v="6"/>
    <m/>
    <n v="1"/>
    <m/>
    <e v="#REF!"/>
    <n v="1"/>
    <b v="0"/>
    <n v="4"/>
    <n v="4"/>
    <n v="4"/>
    <n v="4"/>
  </r>
  <r>
    <x v="59"/>
    <x v="82"/>
    <x v="1"/>
    <x v="6"/>
    <m/>
    <n v="1"/>
    <m/>
    <e v="#REF!"/>
    <n v="1"/>
    <b v="0"/>
    <n v="6"/>
    <n v="4"/>
    <n v="6"/>
    <n v="4.5"/>
  </r>
  <r>
    <x v="23"/>
    <x v="82"/>
    <x v="1"/>
    <x v="6"/>
    <m/>
    <n v="1"/>
    <m/>
    <e v="#REF!"/>
    <n v="1"/>
    <b v="0"/>
    <n v="3"/>
    <n v="1"/>
    <n v="3"/>
    <n v="1.5"/>
  </r>
  <r>
    <x v="1"/>
    <x v="82"/>
    <x v="1"/>
    <x v="6"/>
    <n v="1"/>
    <m/>
    <m/>
    <e v="#REF!"/>
    <n v="1"/>
    <b v="0"/>
    <n v="6"/>
    <n v="3"/>
    <n v="6"/>
    <n v="3.75"/>
  </r>
  <r>
    <x v="5"/>
    <x v="82"/>
    <x v="1"/>
    <x v="6"/>
    <m/>
    <m/>
    <n v="1"/>
    <e v="#REF!"/>
    <n v="1"/>
    <b v="0"/>
    <n v="3"/>
    <n v="2"/>
    <n v="3"/>
    <n v="2.25"/>
  </r>
  <r>
    <x v="144"/>
    <x v="82"/>
    <x v="1"/>
    <x v="6"/>
    <n v="1"/>
    <m/>
    <m/>
    <e v="#REF!"/>
    <n v="1"/>
    <b v="0"/>
    <n v="1"/>
    <n v="1"/>
    <n v="1"/>
    <n v="1"/>
  </r>
  <r>
    <x v="91"/>
    <x v="82"/>
    <x v="1"/>
    <x v="6"/>
    <m/>
    <n v="1"/>
    <m/>
    <e v="#REF!"/>
    <n v="1"/>
    <b v="0"/>
    <n v="4"/>
    <n v="4"/>
    <n v="4"/>
    <n v="4"/>
  </r>
  <r>
    <x v="93"/>
    <x v="83"/>
    <x v="1"/>
    <x v="6"/>
    <n v="1"/>
    <m/>
    <m/>
    <e v="#REF!"/>
    <n v="1"/>
    <b v="0"/>
    <n v="4"/>
    <n v="4"/>
    <n v="4"/>
    <n v="4"/>
  </r>
  <r>
    <x v="39"/>
    <x v="83"/>
    <x v="1"/>
    <x v="6"/>
    <m/>
    <m/>
    <n v="1"/>
    <e v="#REF!"/>
    <n v="1"/>
    <b v="0"/>
    <n v="3"/>
    <n v="2"/>
    <n v="3"/>
    <n v="2.25"/>
  </r>
  <r>
    <x v="151"/>
    <x v="83"/>
    <x v="1"/>
    <x v="6"/>
    <m/>
    <n v="1"/>
    <m/>
    <e v="#REF!"/>
    <n v="1"/>
    <b v="0"/>
    <n v="1"/>
    <n v="1"/>
    <n v="1"/>
    <n v="1"/>
  </r>
  <r>
    <x v="141"/>
    <x v="83"/>
    <x v="1"/>
    <x v="6"/>
    <m/>
    <m/>
    <n v="1"/>
    <e v="#REF!"/>
    <n v="1"/>
    <b v="0"/>
    <n v="2"/>
    <n v="2"/>
    <n v="2"/>
    <n v="2"/>
  </r>
  <r>
    <x v="158"/>
    <x v="83"/>
    <x v="1"/>
    <x v="6"/>
    <n v="1"/>
    <m/>
    <m/>
    <e v="#REF!"/>
    <n v="1"/>
    <b v="1"/>
    <n v="0"/>
    <n v="0"/>
    <n v="0"/>
    <n v="0"/>
  </r>
  <r>
    <x v="140"/>
    <x v="83"/>
    <x v="1"/>
    <x v="6"/>
    <m/>
    <n v="1"/>
    <m/>
    <e v="#REF!"/>
    <n v="1"/>
    <b v="0"/>
    <n v="4"/>
    <n v="4"/>
    <n v="4"/>
    <n v="4"/>
  </r>
  <r>
    <x v="92"/>
    <x v="84"/>
    <x v="1"/>
    <x v="7"/>
    <n v="1"/>
    <m/>
    <m/>
    <e v="#REF!"/>
    <n v="1"/>
    <b v="0"/>
    <n v="7"/>
    <n v="7"/>
    <n v="7"/>
    <n v="7"/>
  </r>
  <r>
    <x v="154"/>
    <x v="84"/>
    <x v="1"/>
    <x v="7"/>
    <m/>
    <m/>
    <n v="1"/>
    <e v="#REF!"/>
    <n v="1"/>
    <b v="0"/>
    <n v="2"/>
    <n v="2"/>
    <n v="2"/>
    <n v="2"/>
  </r>
  <r>
    <x v="21"/>
    <x v="84"/>
    <x v="1"/>
    <x v="7"/>
    <m/>
    <n v="1"/>
    <m/>
    <e v="#REF!"/>
    <n v="1"/>
    <b v="0"/>
    <n v="4"/>
    <n v="2"/>
    <n v="4"/>
    <n v="2.5"/>
  </r>
  <r>
    <x v="159"/>
    <x v="84"/>
    <x v="1"/>
    <x v="7"/>
    <m/>
    <m/>
    <n v="1"/>
    <e v="#REF!"/>
    <n v="1"/>
    <b v="1"/>
    <n v="0"/>
    <n v="0"/>
    <n v="0"/>
    <n v="0"/>
  </r>
  <r>
    <x v="146"/>
    <x v="84"/>
    <x v="1"/>
    <x v="7"/>
    <m/>
    <n v="1"/>
    <m/>
    <e v="#REF!"/>
    <n v="1"/>
    <b v="0"/>
    <n v="4"/>
    <n v="4"/>
    <n v="4"/>
    <n v="4"/>
  </r>
  <r>
    <x v="157"/>
    <x v="84"/>
    <x v="1"/>
    <x v="7"/>
    <n v="1"/>
    <m/>
    <m/>
    <e v="#REF!"/>
    <n v="1"/>
    <b v="0"/>
    <n v="1"/>
    <n v="1"/>
    <n v="1"/>
    <n v="1"/>
  </r>
  <r>
    <x v="143"/>
    <x v="85"/>
    <x v="1"/>
    <x v="7"/>
    <n v="1"/>
    <m/>
    <m/>
    <e v="#REF!"/>
    <n v="1"/>
    <b v="0"/>
    <n v="2"/>
    <n v="2"/>
    <n v="2"/>
    <n v="2"/>
  </r>
  <r>
    <x v="159"/>
    <x v="85"/>
    <x v="1"/>
    <x v="7"/>
    <m/>
    <m/>
    <n v="1"/>
    <e v="#REF!"/>
    <n v="1"/>
    <b v="0"/>
    <n v="1"/>
    <n v="1"/>
    <n v="1"/>
    <n v="1"/>
  </r>
  <r>
    <x v="61"/>
    <x v="85"/>
    <x v="1"/>
    <x v="7"/>
    <m/>
    <n v="1"/>
    <m/>
    <e v="#REF!"/>
    <n v="1"/>
    <b v="0"/>
    <n v="3"/>
    <n v="1"/>
    <n v="3"/>
    <n v="1.5"/>
  </r>
  <r>
    <x v="152"/>
    <x v="85"/>
    <x v="1"/>
    <x v="7"/>
    <m/>
    <n v="1"/>
    <m/>
    <e v="#REF!"/>
    <n v="1"/>
    <b v="0"/>
    <n v="1"/>
    <n v="1"/>
    <n v="1"/>
    <n v="1"/>
  </r>
  <r>
    <x v="158"/>
    <x v="85"/>
    <x v="1"/>
    <x v="7"/>
    <n v="1"/>
    <m/>
    <m/>
    <e v="#REF!"/>
    <n v="1"/>
    <b v="0"/>
    <n v="1"/>
    <n v="1"/>
    <n v="1"/>
    <n v="1"/>
  </r>
  <r>
    <x v="87"/>
    <x v="85"/>
    <x v="1"/>
    <x v="7"/>
    <m/>
    <n v="1"/>
    <m/>
    <e v="#REF!"/>
    <n v="1"/>
    <b v="0"/>
    <n v="4"/>
    <n v="4"/>
    <n v="4"/>
    <n v="4"/>
  </r>
  <r>
    <x v="66"/>
    <x v="86"/>
    <x v="1"/>
    <x v="7"/>
    <m/>
    <n v="1"/>
    <m/>
    <e v="#REF!"/>
    <n v="1"/>
    <b v="0"/>
    <n v="5"/>
    <n v="3"/>
    <n v="5"/>
    <n v="3.5"/>
  </r>
  <r>
    <x v="160"/>
    <x v="86"/>
    <x v="1"/>
    <x v="7"/>
    <m/>
    <m/>
    <n v="1"/>
    <e v="#REF!"/>
    <n v="1"/>
    <b v="1"/>
    <n v="0"/>
    <n v="0"/>
    <n v="0"/>
    <n v="0"/>
  </r>
  <r>
    <x v="10"/>
    <x v="86"/>
    <x v="1"/>
    <x v="7"/>
    <n v="1"/>
    <m/>
    <m/>
    <e v="#REF!"/>
    <n v="1"/>
    <b v="0"/>
    <n v="4"/>
    <n v="2"/>
    <n v="4"/>
    <n v="2.5"/>
  </r>
  <r>
    <x v="63"/>
    <x v="86"/>
    <x v="1"/>
    <x v="7"/>
    <n v="1"/>
    <m/>
    <m/>
    <e v="#REF!"/>
    <n v="1"/>
    <b v="0"/>
    <n v="3"/>
    <n v="2"/>
    <n v="3"/>
    <n v="2.25"/>
  </r>
  <r>
    <x v="2"/>
    <x v="86"/>
    <x v="1"/>
    <x v="7"/>
    <m/>
    <n v="1"/>
    <m/>
    <e v="#REF!"/>
    <n v="1"/>
    <b v="0"/>
    <n v="4"/>
    <n v="1"/>
    <n v="4"/>
    <n v="1.75"/>
  </r>
  <r>
    <x v="57"/>
    <x v="86"/>
    <x v="1"/>
    <x v="7"/>
    <m/>
    <m/>
    <n v="1"/>
    <e v="#REF!"/>
    <n v="1"/>
    <b v="0"/>
    <n v="6"/>
    <n v="3"/>
    <n v="6"/>
    <n v="3.75"/>
  </r>
  <r>
    <x v="154"/>
    <x v="87"/>
    <x v="1"/>
    <x v="7"/>
    <m/>
    <m/>
    <n v="1"/>
    <e v="#REF!"/>
    <n v="1"/>
    <b v="0"/>
    <n v="3"/>
    <n v="3"/>
    <n v="3"/>
    <n v="3"/>
  </r>
  <r>
    <x v="55"/>
    <x v="87"/>
    <x v="1"/>
    <x v="7"/>
    <m/>
    <n v="1"/>
    <m/>
    <e v="#REF!"/>
    <n v="1"/>
    <b v="0"/>
    <n v="9"/>
    <n v="5"/>
    <n v="9"/>
    <n v="6"/>
  </r>
  <r>
    <x v="161"/>
    <x v="87"/>
    <x v="1"/>
    <x v="7"/>
    <n v="1"/>
    <m/>
    <m/>
    <e v="#REF!"/>
    <n v="1"/>
    <b v="1"/>
    <n v="0"/>
    <n v="0"/>
    <n v="0"/>
    <n v="0"/>
  </r>
  <r>
    <x v="159"/>
    <x v="87"/>
    <x v="1"/>
    <x v="7"/>
    <m/>
    <m/>
    <n v="1"/>
    <e v="#REF!"/>
    <n v="1"/>
    <b v="0"/>
    <n v="2"/>
    <n v="2"/>
    <n v="2"/>
    <n v="2"/>
  </r>
  <r>
    <x v="18"/>
    <x v="87"/>
    <x v="1"/>
    <x v="7"/>
    <m/>
    <n v="1"/>
    <m/>
    <e v="#REF!"/>
    <n v="1"/>
    <b v="0"/>
    <n v="6"/>
    <n v="4"/>
    <n v="6"/>
    <n v="4.5"/>
  </r>
  <r>
    <x v="122"/>
    <x v="88"/>
    <x v="1"/>
    <x v="8"/>
    <n v="1"/>
    <m/>
    <m/>
    <e v="#REF!"/>
    <n v="1"/>
    <b v="0"/>
    <n v="2"/>
    <n v="2"/>
    <n v="2"/>
    <n v="2"/>
  </r>
  <r>
    <x v="45"/>
    <x v="88"/>
    <x v="1"/>
    <x v="8"/>
    <m/>
    <n v="1"/>
    <m/>
    <e v="#REF!"/>
    <n v="1"/>
    <b v="0"/>
    <n v="9"/>
    <n v="4"/>
    <n v="9"/>
    <n v="5.25"/>
  </r>
  <r>
    <x v="42"/>
    <x v="88"/>
    <x v="1"/>
    <x v="8"/>
    <m/>
    <n v="1"/>
    <m/>
    <e v="#REF!"/>
    <n v="1"/>
    <b v="0"/>
    <n v="3"/>
    <n v="1"/>
    <n v="3"/>
    <n v="1.5"/>
  </r>
  <r>
    <x v="97"/>
    <x v="88"/>
    <x v="1"/>
    <x v="8"/>
    <m/>
    <m/>
    <n v="1"/>
    <e v="#REF!"/>
    <n v="1"/>
    <b v="0"/>
    <n v="2"/>
    <n v="2"/>
    <n v="2"/>
    <n v="2"/>
  </r>
  <r>
    <x v="20"/>
    <x v="88"/>
    <x v="1"/>
    <x v="8"/>
    <n v="1"/>
    <m/>
    <m/>
    <e v="#REF!"/>
    <n v="1"/>
    <b v="0"/>
    <n v="6"/>
    <n v="0"/>
    <n v="6"/>
    <n v="1.5"/>
  </r>
  <r>
    <x v="110"/>
    <x v="88"/>
    <x v="1"/>
    <x v="8"/>
    <m/>
    <m/>
    <n v="1"/>
    <e v="#REF!"/>
    <n v="1"/>
    <b v="0"/>
    <n v="3"/>
    <n v="3"/>
    <n v="3"/>
    <n v="3"/>
  </r>
  <r>
    <x v="157"/>
    <x v="89"/>
    <x v="1"/>
    <x v="8"/>
    <n v="1"/>
    <m/>
    <m/>
    <e v="#REF!"/>
    <n v="1"/>
    <b v="0"/>
    <n v="2"/>
    <n v="2"/>
    <n v="2"/>
    <n v="2"/>
  </r>
  <r>
    <x v="81"/>
    <x v="89"/>
    <x v="1"/>
    <x v="8"/>
    <m/>
    <n v="1"/>
    <m/>
    <e v="#REF!"/>
    <n v="1"/>
    <b v="0"/>
    <n v="6"/>
    <n v="4"/>
    <n v="6"/>
    <n v="4.5"/>
  </r>
  <r>
    <x v="54"/>
    <x v="89"/>
    <x v="1"/>
    <x v="8"/>
    <m/>
    <m/>
    <n v="1"/>
    <e v="#REF!"/>
    <n v="1"/>
    <b v="0"/>
    <n v="2"/>
    <n v="1"/>
    <n v="2"/>
    <n v="1.25"/>
  </r>
  <r>
    <x v="36"/>
    <x v="89"/>
    <x v="1"/>
    <x v="8"/>
    <n v="1"/>
    <m/>
    <m/>
    <e v="#REF!"/>
    <n v="1"/>
    <b v="0"/>
    <n v="5"/>
    <n v="2"/>
    <n v="5"/>
    <n v="2.75"/>
  </r>
  <r>
    <x v="2"/>
    <x v="89"/>
    <x v="1"/>
    <x v="8"/>
    <m/>
    <n v="1"/>
    <m/>
    <e v="#REF!"/>
    <n v="1"/>
    <b v="0"/>
    <n v="5"/>
    <n v="1"/>
    <n v="5"/>
    <n v="2"/>
  </r>
  <r>
    <x v="78"/>
    <x v="89"/>
    <x v="1"/>
    <x v="8"/>
    <m/>
    <m/>
    <n v="1"/>
    <e v="#REF!"/>
    <n v="1"/>
    <b v="0"/>
    <n v="6"/>
    <n v="3"/>
    <n v="6"/>
    <n v="3.75"/>
  </r>
  <r>
    <x v="151"/>
    <x v="90"/>
    <x v="1"/>
    <x v="8"/>
    <m/>
    <n v="1"/>
    <m/>
    <e v="#REF!"/>
    <n v="1"/>
    <b v="0"/>
    <n v="2"/>
    <n v="2"/>
    <n v="2"/>
    <n v="2"/>
  </r>
  <r>
    <x v="156"/>
    <x v="90"/>
    <x v="1"/>
    <x v="8"/>
    <m/>
    <m/>
    <n v="1"/>
    <e v="#REF!"/>
    <n v="1"/>
    <b v="0"/>
    <n v="3"/>
    <n v="3"/>
    <n v="3"/>
    <n v="3"/>
  </r>
  <r>
    <x v="162"/>
    <x v="90"/>
    <x v="1"/>
    <x v="8"/>
    <n v="1"/>
    <m/>
    <m/>
    <e v="#REF!"/>
    <n v="1"/>
    <b v="1"/>
    <n v="0"/>
    <n v="0"/>
    <n v="0"/>
    <n v="0"/>
  </r>
  <r>
    <x v="163"/>
    <x v="90"/>
    <x v="1"/>
    <x v="8"/>
    <n v="1"/>
    <m/>
    <m/>
    <e v="#REF!"/>
    <n v="1"/>
    <b v="1"/>
    <n v="0"/>
    <n v="0"/>
    <n v="0"/>
    <n v="0"/>
  </r>
  <r>
    <x v="6"/>
    <x v="90"/>
    <x v="1"/>
    <x v="8"/>
    <m/>
    <n v="1"/>
    <m/>
    <e v="#REF!"/>
    <n v="1"/>
    <b v="0"/>
    <n v="3"/>
    <n v="1"/>
    <n v="3"/>
    <n v="1.5"/>
  </r>
  <r>
    <x v="142"/>
    <x v="90"/>
    <x v="1"/>
    <x v="8"/>
    <n v="1"/>
    <m/>
    <m/>
    <e v="#REF!"/>
    <n v="1"/>
    <b v="0"/>
    <n v="2"/>
    <n v="2"/>
    <n v="2"/>
    <n v="2"/>
  </r>
  <r>
    <x v="158"/>
    <x v="91"/>
    <x v="1"/>
    <x v="8"/>
    <n v="1"/>
    <m/>
    <m/>
    <e v="#REF!"/>
    <n v="1"/>
    <b v="0"/>
    <n v="2"/>
    <n v="2"/>
    <n v="2"/>
    <n v="2"/>
  </r>
  <r>
    <x v="141"/>
    <x v="91"/>
    <x v="1"/>
    <x v="8"/>
    <m/>
    <m/>
    <n v="1"/>
    <e v="#REF!"/>
    <n v="1"/>
    <b v="0"/>
    <n v="3"/>
    <n v="3"/>
    <n v="3"/>
    <n v="3"/>
  </r>
  <r>
    <x v="101"/>
    <x v="91"/>
    <x v="1"/>
    <x v="8"/>
    <m/>
    <n v="1"/>
    <m/>
    <e v="#REF!"/>
    <n v="1"/>
    <b v="0"/>
    <n v="5"/>
    <n v="5"/>
    <n v="5"/>
    <n v="5"/>
  </r>
  <r>
    <x v="89"/>
    <x v="91"/>
    <x v="1"/>
    <x v="8"/>
    <m/>
    <n v="1"/>
    <m/>
    <e v="#REF!"/>
    <n v="1"/>
    <b v="0"/>
    <n v="3"/>
    <n v="3"/>
    <n v="3"/>
    <n v="3"/>
  </r>
  <r>
    <x v="130"/>
    <x v="91"/>
    <x v="1"/>
    <x v="8"/>
    <m/>
    <m/>
    <n v="1"/>
    <e v="#REF!"/>
    <n v="1"/>
    <b v="0"/>
    <n v="3"/>
    <n v="3"/>
    <n v="3"/>
    <n v="3"/>
  </r>
  <r>
    <x v="103"/>
    <x v="91"/>
    <x v="1"/>
    <x v="8"/>
    <n v="1"/>
    <m/>
    <m/>
    <e v="#REF!"/>
    <n v="1"/>
    <b v="0"/>
    <n v="3"/>
    <n v="3"/>
    <n v="3"/>
    <n v="3"/>
  </r>
  <r>
    <x v="116"/>
    <x v="92"/>
    <x v="1"/>
    <x v="8"/>
    <n v="1"/>
    <m/>
    <m/>
    <e v="#REF!"/>
    <n v="1"/>
    <b v="0"/>
    <n v="1"/>
    <n v="1"/>
    <n v="1"/>
    <n v="1"/>
  </r>
  <r>
    <x v="134"/>
    <x v="92"/>
    <x v="1"/>
    <x v="8"/>
    <m/>
    <m/>
    <n v="1"/>
    <e v="#REF!"/>
    <n v="1"/>
    <b v="0"/>
    <n v="2"/>
    <n v="2"/>
    <n v="2"/>
    <n v="2"/>
  </r>
  <r>
    <x v="149"/>
    <x v="92"/>
    <x v="1"/>
    <x v="8"/>
    <n v="1"/>
    <m/>
    <m/>
    <e v="#REF!"/>
    <n v="1"/>
    <b v="0"/>
    <n v="1"/>
    <n v="1"/>
    <n v="1"/>
    <n v="1"/>
  </r>
  <r>
    <x v="37"/>
    <x v="92"/>
    <x v="1"/>
    <x v="8"/>
    <m/>
    <n v="1"/>
    <m/>
    <e v="#REF!"/>
    <n v="1"/>
    <b v="0"/>
    <n v="3"/>
    <n v="2"/>
    <n v="3"/>
    <n v="2.25"/>
  </r>
  <r>
    <x v="138"/>
    <x v="92"/>
    <x v="1"/>
    <x v="8"/>
    <m/>
    <m/>
    <n v="1"/>
    <e v="#REF!"/>
    <n v="1"/>
    <b v="0"/>
    <n v="2"/>
    <n v="2"/>
    <n v="2"/>
    <n v="2"/>
  </r>
  <r>
    <x v="164"/>
    <x v="93"/>
    <x v="1"/>
    <x v="9"/>
    <m/>
    <n v="1"/>
    <m/>
    <e v="#REF!"/>
    <n v="1"/>
    <b v="1"/>
    <n v="0"/>
    <n v="0"/>
    <n v="0"/>
    <n v="0"/>
  </r>
  <r>
    <x v="140"/>
    <x v="93"/>
    <x v="1"/>
    <x v="9"/>
    <m/>
    <n v="1"/>
    <m/>
    <e v="#REF!"/>
    <n v="1"/>
    <b v="0"/>
    <n v="5"/>
    <n v="5"/>
    <n v="5"/>
    <n v="5"/>
  </r>
  <r>
    <x v="132"/>
    <x v="93"/>
    <x v="1"/>
    <x v="9"/>
    <n v="1"/>
    <m/>
    <m/>
    <e v="#REF!"/>
    <n v="1"/>
    <b v="0"/>
    <n v="2"/>
    <n v="2"/>
    <n v="2"/>
    <n v="2"/>
  </r>
  <r>
    <x v="165"/>
    <x v="93"/>
    <x v="1"/>
    <x v="9"/>
    <m/>
    <m/>
    <n v="1"/>
    <e v="#REF!"/>
    <n v="1"/>
    <b v="1"/>
    <n v="0"/>
    <n v="0"/>
    <n v="0"/>
    <n v="0"/>
  </r>
  <r>
    <x v="111"/>
    <x v="93"/>
    <x v="1"/>
    <x v="9"/>
    <n v="1"/>
    <m/>
    <m/>
    <e v="#REF!"/>
    <n v="1"/>
    <b v="0"/>
    <n v="6"/>
    <n v="6"/>
    <n v="6"/>
    <n v="6"/>
  </r>
  <r>
    <x v="146"/>
    <x v="93"/>
    <x v="1"/>
    <x v="9"/>
    <m/>
    <n v="1"/>
    <m/>
    <e v="#REF!"/>
    <n v="1"/>
    <b v="0"/>
    <n v="5"/>
    <n v="5"/>
    <n v="5"/>
    <n v="5"/>
  </r>
  <r>
    <x v="147"/>
    <x v="94"/>
    <x v="1"/>
    <x v="9"/>
    <n v="1"/>
    <m/>
    <m/>
    <e v="#REF!"/>
    <n v="1"/>
    <b v="0"/>
    <n v="2"/>
    <n v="2"/>
    <n v="2"/>
    <n v="2"/>
  </r>
  <r>
    <x v="32"/>
    <x v="94"/>
    <x v="1"/>
    <x v="9"/>
    <m/>
    <m/>
    <n v="1"/>
    <e v="#REF!"/>
    <n v="1"/>
    <b v="0"/>
    <n v="5"/>
    <n v="2"/>
    <n v="5"/>
    <n v="2.75"/>
  </r>
  <r>
    <x v="59"/>
    <x v="94"/>
    <x v="1"/>
    <x v="9"/>
    <m/>
    <n v="1"/>
    <m/>
    <e v="#REF!"/>
    <n v="1"/>
    <b v="0"/>
    <n v="7"/>
    <n v="5"/>
    <n v="7"/>
    <n v="5.5"/>
  </r>
  <r>
    <x v="75"/>
    <x v="94"/>
    <x v="1"/>
    <x v="9"/>
    <m/>
    <n v="1"/>
    <m/>
    <e v="#REF!"/>
    <n v="1"/>
    <b v="0"/>
    <n v="5"/>
    <n v="2"/>
    <n v="5"/>
    <n v="2.75"/>
  </r>
  <r>
    <x v="166"/>
    <x v="94"/>
    <x v="1"/>
    <x v="9"/>
    <n v="1"/>
    <m/>
    <m/>
    <e v="#REF!"/>
    <n v="1"/>
    <b v="1"/>
    <n v="0"/>
    <n v="0"/>
    <n v="0"/>
    <n v="0"/>
  </r>
  <r>
    <x v="90"/>
    <x v="94"/>
    <x v="1"/>
    <x v="9"/>
    <m/>
    <n v="1"/>
    <m/>
    <e v="#REF!"/>
    <n v="1"/>
    <b v="0"/>
    <n v="3"/>
    <n v="2"/>
    <n v="3"/>
    <n v="2.25"/>
  </r>
  <r>
    <x v="64"/>
    <x v="95"/>
    <x v="1"/>
    <x v="9"/>
    <m/>
    <n v="1"/>
    <m/>
    <e v="#REF!"/>
    <n v="1"/>
    <b v="0"/>
    <n v="2"/>
    <n v="0"/>
    <n v="2"/>
    <n v="0.5"/>
  </r>
  <r>
    <x v="47"/>
    <x v="95"/>
    <x v="1"/>
    <x v="9"/>
    <m/>
    <m/>
    <n v="1"/>
    <e v="#REF!"/>
    <n v="1"/>
    <b v="0"/>
    <n v="1"/>
    <n v="0"/>
    <n v="1"/>
    <n v="0.25"/>
  </r>
  <r>
    <x v="159"/>
    <x v="95"/>
    <x v="1"/>
    <x v="9"/>
    <m/>
    <m/>
    <n v="1"/>
    <e v="#REF!"/>
    <n v="1"/>
    <b v="0"/>
    <n v="3"/>
    <n v="3"/>
    <n v="3"/>
    <n v="3"/>
  </r>
  <r>
    <x v="51"/>
    <x v="95"/>
    <x v="1"/>
    <x v="9"/>
    <n v="1"/>
    <m/>
    <m/>
    <e v="#REF!"/>
    <n v="1"/>
    <b v="0"/>
    <n v="1"/>
    <n v="0"/>
    <n v="1"/>
    <n v="0.25"/>
  </r>
  <r>
    <x v="151"/>
    <x v="95"/>
    <x v="1"/>
    <x v="9"/>
    <m/>
    <n v="1"/>
    <m/>
    <e v="#REF!"/>
    <n v="1"/>
    <b v="0"/>
    <n v="3"/>
    <n v="3"/>
    <n v="3"/>
    <n v="3"/>
  </r>
  <r>
    <x v="52"/>
    <x v="95"/>
    <x v="1"/>
    <x v="9"/>
    <n v="1"/>
    <m/>
    <m/>
    <e v="#REF!"/>
    <n v="1"/>
    <b v="0"/>
    <n v="3"/>
    <n v="0"/>
    <n v="3"/>
    <n v="0.75"/>
  </r>
  <r>
    <x v="116"/>
    <x v="96"/>
    <x v="1"/>
    <x v="9"/>
    <n v="1"/>
    <m/>
    <m/>
    <e v="#REF!"/>
    <n v="1"/>
    <b v="0"/>
    <n v="2"/>
    <n v="2"/>
    <n v="2"/>
    <n v="2"/>
  </r>
  <r>
    <x v="67"/>
    <x v="96"/>
    <x v="1"/>
    <x v="9"/>
    <m/>
    <n v="1"/>
    <m/>
    <e v="#REF!"/>
    <n v="1"/>
    <b v="0"/>
    <n v="3"/>
    <n v="2"/>
    <n v="3"/>
    <n v="2.25"/>
  </r>
  <r>
    <x v="2"/>
    <x v="96"/>
    <x v="1"/>
    <x v="9"/>
    <m/>
    <n v="1"/>
    <m/>
    <e v="#REF!"/>
    <n v="1"/>
    <b v="0"/>
    <n v="6"/>
    <n v="2"/>
    <n v="6"/>
    <n v="3"/>
  </r>
  <r>
    <x v="110"/>
    <x v="96"/>
    <x v="1"/>
    <x v="9"/>
    <m/>
    <m/>
    <n v="1"/>
    <e v="#REF!"/>
    <n v="1"/>
    <b v="0"/>
    <n v="4"/>
    <n v="4"/>
    <n v="4"/>
    <n v="4"/>
  </r>
  <r>
    <x v="167"/>
    <x v="96"/>
    <x v="1"/>
    <x v="9"/>
    <n v="1"/>
    <m/>
    <m/>
    <e v="#REF!"/>
    <n v="1"/>
    <b v="1"/>
    <n v="0"/>
    <n v="0"/>
    <n v="0"/>
    <n v="0"/>
  </r>
  <r>
    <x v="68"/>
    <x v="96"/>
    <x v="1"/>
    <x v="9"/>
    <n v="1"/>
    <m/>
    <m/>
    <e v="#REF!"/>
    <n v="1"/>
    <b v="0"/>
    <n v="4"/>
    <n v="2"/>
    <n v="4"/>
    <n v="2.5"/>
  </r>
  <r>
    <x v="56"/>
    <x v="97"/>
    <x v="1"/>
    <x v="10"/>
    <m/>
    <n v="1"/>
    <m/>
    <e v="#REF!"/>
    <n v="1"/>
    <b v="0"/>
    <n v="4"/>
    <n v="0"/>
    <n v="4"/>
    <n v="1"/>
  </r>
  <r>
    <x v="40"/>
    <x v="97"/>
    <x v="1"/>
    <x v="10"/>
    <m/>
    <m/>
    <n v="1"/>
    <e v="#REF!"/>
    <n v="1"/>
    <b v="0"/>
    <n v="5"/>
    <n v="2"/>
    <n v="5"/>
    <n v="2.75"/>
  </r>
  <r>
    <x v="1"/>
    <x v="97"/>
    <x v="1"/>
    <x v="10"/>
    <n v="1"/>
    <m/>
    <m/>
    <e v="#REF!"/>
    <n v="1"/>
    <b v="0"/>
    <n v="7"/>
    <n v="4"/>
    <n v="7"/>
    <n v="4.75"/>
  </r>
  <r>
    <x v="71"/>
    <x v="97"/>
    <x v="1"/>
    <x v="10"/>
    <m/>
    <n v="1"/>
    <m/>
    <e v="#REF!"/>
    <n v="1"/>
    <b v="0"/>
    <n v="1"/>
    <n v="0"/>
    <n v="1"/>
    <n v="0.25"/>
  </r>
  <r>
    <x v="65"/>
    <x v="97"/>
    <x v="1"/>
    <x v="10"/>
    <n v="1"/>
    <m/>
    <m/>
    <e v="#REF!"/>
    <n v="1"/>
    <b v="0"/>
    <n v="3"/>
    <n v="0"/>
    <n v="3"/>
    <n v="0.75"/>
  </r>
  <r>
    <x v="71"/>
    <x v="98"/>
    <x v="1"/>
    <x v="10"/>
    <m/>
    <n v="1"/>
    <m/>
    <e v="#REF!"/>
    <n v="1"/>
    <b v="0"/>
    <n v="2"/>
    <n v="1"/>
    <n v="2"/>
    <n v="1.25"/>
  </r>
  <r>
    <x v="81"/>
    <x v="98"/>
    <x v="1"/>
    <x v="10"/>
    <m/>
    <n v="1"/>
    <m/>
    <e v="#REF!"/>
    <n v="1"/>
    <b v="0"/>
    <n v="7"/>
    <n v="3"/>
    <n v="7"/>
    <n v="4"/>
  </r>
  <r>
    <x v="157"/>
    <x v="98"/>
    <x v="1"/>
    <x v="10"/>
    <n v="1"/>
    <m/>
    <m/>
    <e v="#REF!"/>
    <n v="1"/>
    <b v="0"/>
    <n v="3"/>
    <n v="3"/>
    <n v="3"/>
    <n v="3"/>
  </r>
  <r>
    <x v="168"/>
    <x v="98"/>
    <x v="1"/>
    <x v="10"/>
    <n v="1"/>
    <m/>
    <m/>
    <e v="#REF!"/>
    <n v="1"/>
    <b v="1"/>
    <n v="0"/>
    <n v="0"/>
    <n v="0"/>
    <n v="0"/>
  </r>
  <r>
    <x v="169"/>
    <x v="98"/>
    <x v="1"/>
    <x v="10"/>
    <n v="1"/>
    <m/>
    <m/>
    <e v="#REF!"/>
    <n v="1"/>
    <b v="1"/>
    <n v="0"/>
    <n v="0"/>
    <n v="0"/>
    <n v="0"/>
  </r>
  <r>
    <x v="101"/>
    <x v="98"/>
    <x v="1"/>
    <x v="10"/>
    <m/>
    <n v="1"/>
    <m/>
    <e v="#REF!"/>
    <n v="1"/>
    <b v="0"/>
    <n v="6"/>
    <n v="5"/>
    <n v="6"/>
    <n v="5.25"/>
  </r>
  <r>
    <x v="61"/>
    <x v="99"/>
    <x v="1"/>
    <x v="10"/>
    <m/>
    <n v="1"/>
    <m/>
    <e v="#REF!"/>
    <n v="1"/>
    <b v="0"/>
    <n v="4"/>
    <n v="2"/>
    <n v="4"/>
    <n v="2.5"/>
  </r>
  <r>
    <x v="24"/>
    <x v="99"/>
    <x v="1"/>
    <x v="10"/>
    <n v="1"/>
    <m/>
    <m/>
    <e v="#REF!"/>
    <n v="1"/>
    <b v="0"/>
    <n v="5"/>
    <n v="1"/>
    <n v="5"/>
    <n v="2"/>
  </r>
  <r>
    <x v="101"/>
    <x v="99"/>
    <x v="1"/>
    <x v="10"/>
    <m/>
    <n v="1"/>
    <m/>
    <e v="#REF!"/>
    <n v="1"/>
    <b v="0"/>
    <n v="7"/>
    <n v="6"/>
    <n v="7"/>
    <n v="6.25"/>
  </r>
  <r>
    <x v="170"/>
    <x v="99"/>
    <x v="1"/>
    <x v="10"/>
    <n v="1"/>
    <m/>
    <m/>
    <e v="#REF!"/>
    <n v="1"/>
    <b v="1"/>
    <n v="0"/>
    <n v="0"/>
    <n v="0"/>
    <n v="0"/>
  </r>
  <r>
    <x v="92"/>
    <x v="99"/>
    <x v="1"/>
    <x v="10"/>
    <m/>
    <n v="1"/>
    <m/>
    <e v="#REF!"/>
    <n v="1"/>
    <b v="0"/>
    <n v="8"/>
    <n v="4"/>
    <n v="8"/>
    <n v="5"/>
  </r>
  <r>
    <x v="94"/>
    <x v="99"/>
    <x v="1"/>
    <x v="10"/>
    <n v="1"/>
    <m/>
    <m/>
    <e v="#REF!"/>
    <n v="1"/>
    <b v="0"/>
    <n v="4"/>
    <n v="2"/>
    <n v="4"/>
    <n v="2.5"/>
  </r>
  <r>
    <x v="78"/>
    <x v="100"/>
    <x v="1"/>
    <x v="10"/>
    <m/>
    <m/>
    <n v="1"/>
    <e v="#REF!"/>
    <n v="1"/>
    <b v="0"/>
    <n v="7"/>
    <n v="4"/>
    <n v="7"/>
    <n v="4.75"/>
  </r>
  <r>
    <x v="151"/>
    <x v="100"/>
    <x v="1"/>
    <x v="10"/>
    <m/>
    <n v="1"/>
    <m/>
    <e v="#REF!"/>
    <n v="1"/>
    <b v="0"/>
    <n v="4"/>
    <n v="4"/>
    <n v="4"/>
    <n v="4"/>
  </r>
  <r>
    <x v="36"/>
    <x v="100"/>
    <x v="1"/>
    <x v="10"/>
    <m/>
    <n v="1"/>
    <m/>
    <e v="#REF!"/>
    <n v="1"/>
    <b v="0"/>
    <n v="6"/>
    <n v="2"/>
    <n v="6"/>
    <n v="3"/>
  </r>
  <r>
    <x v="171"/>
    <x v="100"/>
    <x v="1"/>
    <x v="10"/>
    <m/>
    <n v="1"/>
    <m/>
    <e v="#REF!"/>
    <n v="1"/>
    <b v="1"/>
    <n v="0"/>
    <n v="0"/>
    <n v="0"/>
    <n v="0"/>
  </r>
  <r>
    <x v="169"/>
    <x v="100"/>
    <x v="1"/>
    <x v="10"/>
    <n v="1"/>
    <m/>
    <m/>
    <e v="#REF!"/>
    <n v="1"/>
    <b v="0"/>
    <n v="1"/>
    <n v="1"/>
    <n v="1"/>
    <n v="1"/>
  </r>
  <r>
    <x v="111"/>
    <x v="100"/>
    <x v="1"/>
    <x v="10"/>
    <n v="1"/>
    <m/>
    <m/>
    <e v="#REF!"/>
    <n v="1"/>
    <b v="0"/>
    <n v="7"/>
    <n v="7"/>
    <n v="7"/>
    <n v="7"/>
  </r>
  <r>
    <x v="109"/>
    <x v="101"/>
    <x v="1"/>
    <x v="11"/>
    <m/>
    <m/>
    <n v="1"/>
    <e v="#REF!"/>
    <n v="1"/>
    <b v="0"/>
    <n v="3"/>
    <n v="2"/>
    <n v="3"/>
    <n v="2.25"/>
  </r>
  <r>
    <x v="158"/>
    <x v="101"/>
    <x v="1"/>
    <x v="11"/>
    <n v="1"/>
    <m/>
    <m/>
    <e v="#REF!"/>
    <n v="1"/>
    <b v="0"/>
    <n v="3"/>
    <n v="3"/>
    <n v="3"/>
    <n v="3"/>
  </r>
  <r>
    <x v="110"/>
    <x v="101"/>
    <x v="1"/>
    <x v="11"/>
    <m/>
    <m/>
    <n v="1"/>
    <e v="#REF!"/>
    <n v="1"/>
    <b v="0"/>
    <n v="5"/>
    <n v="5"/>
    <n v="5"/>
    <n v="5"/>
  </r>
  <r>
    <x v="107"/>
    <x v="101"/>
    <x v="1"/>
    <x v="11"/>
    <n v="1"/>
    <m/>
    <m/>
    <e v="#REF!"/>
    <n v="1"/>
    <b v="0"/>
    <n v="1"/>
    <n v="0"/>
    <n v="1"/>
    <n v="0.25"/>
  </r>
  <r>
    <x v="127"/>
    <x v="101"/>
    <x v="1"/>
    <x v="11"/>
    <m/>
    <n v="1"/>
    <m/>
    <e v="#REF!"/>
    <n v="1"/>
    <b v="0"/>
    <n v="2"/>
    <n v="2"/>
    <n v="2"/>
    <n v="2"/>
  </r>
  <r>
    <x v="75"/>
    <x v="101"/>
    <x v="1"/>
    <x v="11"/>
    <m/>
    <n v="1"/>
    <m/>
    <e v="#REF!"/>
    <n v="1"/>
    <b v="0"/>
    <n v="6"/>
    <n v="2"/>
    <n v="6"/>
    <n v="3"/>
  </r>
  <r>
    <x v="155"/>
    <x v="101"/>
    <x v="1"/>
    <x v="11"/>
    <n v="1"/>
    <m/>
    <m/>
    <e v="#REF!"/>
    <n v="1"/>
    <b v="0"/>
    <n v="1"/>
    <n v="1"/>
    <n v="1"/>
    <n v="1"/>
  </r>
  <r>
    <x v="109"/>
    <x v="102"/>
    <x v="1"/>
    <x v="11"/>
    <m/>
    <m/>
    <n v="1"/>
    <e v="#REF!"/>
    <n v="1"/>
    <b v="0"/>
    <n v="4"/>
    <n v="3"/>
    <n v="4"/>
    <n v="3.25"/>
  </r>
  <r>
    <x v="164"/>
    <x v="102"/>
    <x v="1"/>
    <x v="11"/>
    <m/>
    <n v="1"/>
    <m/>
    <e v="#REF!"/>
    <n v="1"/>
    <b v="0"/>
    <n v="1"/>
    <n v="1"/>
    <n v="1"/>
    <n v="1"/>
  </r>
  <r>
    <x v="107"/>
    <x v="102"/>
    <x v="1"/>
    <x v="11"/>
    <n v="1"/>
    <m/>
    <m/>
    <e v="#REF!"/>
    <n v="1"/>
    <b v="0"/>
    <n v="2"/>
    <n v="1"/>
    <n v="2"/>
    <n v="1.25"/>
  </r>
  <r>
    <x v="172"/>
    <x v="102"/>
    <x v="1"/>
    <x v="11"/>
    <n v="1"/>
    <m/>
    <m/>
    <e v="#REF!"/>
    <n v="1"/>
    <b v="1"/>
    <n v="0"/>
    <n v="0"/>
    <n v="0"/>
    <n v="0"/>
  </r>
  <r>
    <x v="171"/>
    <x v="102"/>
    <x v="1"/>
    <x v="11"/>
    <m/>
    <n v="1"/>
    <m/>
    <e v="#REF!"/>
    <n v="1"/>
    <b v="0"/>
    <n v="1"/>
    <n v="1"/>
    <n v="1"/>
    <n v="1"/>
  </r>
  <r>
    <x v="52"/>
    <x v="102"/>
    <x v="1"/>
    <x v="11"/>
    <n v="1"/>
    <m/>
    <m/>
    <e v="#REF!"/>
    <n v="1"/>
    <b v="0"/>
    <n v="4"/>
    <n v="1"/>
    <n v="4"/>
    <n v="1.75"/>
  </r>
  <r>
    <x v="75"/>
    <x v="103"/>
    <x v="1"/>
    <x v="11"/>
    <n v="1"/>
    <m/>
    <m/>
    <e v="#REF!"/>
    <n v="1"/>
    <b v="0"/>
    <n v="7"/>
    <n v="3"/>
    <n v="7"/>
    <n v="4"/>
  </r>
  <r>
    <x v="39"/>
    <x v="103"/>
    <x v="1"/>
    <x v="11"/>
    <m/>
    <m/>
    <n v="1"/>
    <e v="#REF!"/>
    <n v="1"/>
    <b v="0"/>
    <n v="4"/>
    <n v="2"/>
    <n v="4"/>
    <n v="2.5"/>
  </r>
  <r>
    <x v="73"/>
    <x v="103"/>
    <x v="1"/>
    <x v="11"/>
    <m/>
    <n v="1"/>
    <m/>
    <e v="#REF!"/>
    <n v="1"/>
    <b v="0"/>
    <n v="5"/>
    <n v="1"/>
    <n v="5"/>
    <n v="2"/>
  </r>
  <r>
    <x v="173"/>
    <x v="103"/>
    <x v="1"/>
    <x v="11"/>
    <n v="1"/>
    <m/>
    <m/>
    <e v="#REF!"/>
    <n v="1"/>
    <b v="1"/>
    <n v="0"/>
    <n v="0"/>
    <n v="0"/>
    <n v="0"/>
  </r>
  <r>
    <x v="109"/>
    <x v="103"/>
    <x v="1"/>
    <x v="11"/>
    <m/>
    <m/>
    <n v="1"/>
    <e v="#REF!"/>
    <n v="1"/>
    <b v="0"/>
    <n v="5"/>
    <n v="4"/>
    <n v="5"/>
    <n v="4.25"/>
  </r>
  <r>
    <x v="146"/>
    <x v="103"/>
    <x v="1"/>
    <x v="11"/>
    <m/>
    <n v="1"/>
    <m/>
    <e v="#REF!"/>
    <n v="1"/>
    <b v="0"/>
    <n v="6"/>
    <n v="6"/>
    <n v="6"/>
    <n v="6"/>
  </r>
  <r>
    <x v="109"/>
    <x v="104"/>
    <x v="1"/>
    <x v="11"/>
    <m/>
    <m/>
    <n v="1"/>
    <e v="#REF!"/>
    <n v="1"/>
    <b v="0"/>
    <n v="6"/>
    <n v="5"/>
    <n v="6"/>
    <n v="5.25"/>
  </r>
  <r>
    <x v="142"/>
    <x v="104"/>
    <x v="1"/>
    <x v="11"/>
    <n v="1"/>
    <m/>
    <m/>
    <e v="#REF!"/>
    <n v="1"/>
    <b v="0"/>
    <n v="3"/>
    <n v="3"/>
    <n v="3"/>
    <n v="3"/>
  </r>
  <r>
    <x v="46"/>
    <x v="104"/>
    <x v="1"/>
    <x v="11"/>
    <m/>
    <n v="1"/>
    <m/>
    <e v="#REF!"/>
    <n v="1"/>
    <b v="0"/>
    <n v="2"/>
    <n v="0"/>
    <n v="2"/>
    <n v="0.5"/>
  </r>
  <r>
    <x v="19"/>
    <x v="104"/>
    <x v="1"/>
    <x v="11"/>
    <n v="1"/>
    <m/>
    <m/>
    <e v="#REF!"/>
    <n v="1"/>
    <b v="0"/>
    <n v="1"/>
    <n v="0"/>
    <n v="1"/>
    <n v="0.25"/>
  </r>
  <r>
    <x v="67"/>
    <x v="104"/>
    <x v="1"/>
    <x v="11"/>
    <m/>
    <n v="1"/>
    <m/>
    <e v="#REF!"/>
    <n v="1"/>
    <b v="0"/>
    <n v="4"/>
    <n v="3"/>
    <n v="4"/>
    <n v="3.25"/>
  </r>
  <r>
    <x v="39"/>
    <x v="104"/>
    <x v="1"/>
    <x v="11"/>
    <m/>
    <m/>
    <n v="1"/>
    <e v="#REF!"/>
    <n v="1"/>
    <b v="0"/>
    <n v="5"/>
    <n v="3"/>
    <n v="5"/>
    <n v="3.5"/>
  </r>
  <r>
    <x v="108"/>
    <x v="105"/>
    <x v="1"/>
    <x v="11"/>
    <m/>
    <m/>
    <n v="1"/>
    <e v="#REF!"/>
    <n v="1"/>
    <b v="0"/>
    <n v="3"/>
    <n v="2"/>
    <n v="3"/>
    <n v="2.25"/>
  </r>
  <r>
    <x v="113"/>
    <x v="105"/>
    <x v="1"/>
    <x v="11"/>
    <m/>
    <m/>
    <n v="1"/>
    <e v="#REF!"/>
    <n v="1"/>
    <b v="0"/>
    <n v="2"/>
    <n v="2"/>
    <n v="2"/>
    <n v="2"/>
  </r>
  <r>
    <x v="114"/>
    <x v="105"/>
    <x v="1"/>
    <x v="11"/>
    <m/>
    <n v="1"/>
    <m/>
    <e v="#REF!"/>
    <n v="1"/>
    <b v="0"/>
    <n v="2"/>
    <n v="2"/>
    <n v="2"/>
    <n v="2"/>
  </r>
  <r>
    <x v="112"/>
    <x v="105"/>
    <x v="1"/>
    <x v="11"/>
    <m/>
    <m/>
    <n v="1"/>
    <e v="#REF!"/>
    <n v="1"/>
    <b v="0"/>
    <n v="2"/>
    <n v="2"/>
    <n v="2"/>
    <n v="2"/>
  </r>
  <r>
    <x v="117"/>
    <x v="105"/>
    <x v="1"/>
    <x v="11"/>
    <m/>
    <m/>
    <n v="1"/>
    <e v="#REF!"/>
    <n v="1"/>
    <b v="0"/>
    <n v="1"/>
    <n v="1"/>
    <n v="1"/>
    <n v="1"/>
  </r>
  <r>
    <x v="118"/>
    <x v="105"/>
    <x v="1"/>
    <x v="11"/>
    <m/>
    <m/>
    <n v="1"/>
    <e v="#REF!"/>
    <n v="1"/>
    <b v="0"/>
    <n v="1"/>
    <n v="1"/>
    <n v="1"/>
    <n v="1"/>
  </r>
  <r>
    <x v="108"/>
    <x v="106"/>
    <x v="1"/>
    <x v="11"/>
    <m/>
    <m/>
    <n v="1"/>
    <e v="#REF!"/>
    <n v="1"/>
    <b v="0"/>
    <n v="4"/>
    <n v="3"/>
    <n v="4"/>
    <n v="3.25"/>
  </r>
  <r>
    <x v="113"/>
    <x v="106"/>
    <x v="1"/>
    <x v="11"/>
    <m/>
    <m/>
    <n v="1"/>
    <e v="#REF!"/>
    <n v="1"/>
    <b v="0"/>
    <n v="3"/>
    <n v="3"/>
    <n v="3"/>
    <n v="3"/>
  </r>
  <r>
    <x v="114"/>
    <x v="106"/>
    <x v="1"/>
    <x v="11"/>
    <m/>
    <n v="1"/>
    <m/>
    <e v="#REF!"/>
    <n v="1"/>
    <b v="0"/>
    <n v="3"/>
    <n v="3"/>
    <n v="3"/>
    <n v="3"/>
  </r>
  <r>
    <x v="112"/>
    <x v="106"/>
    <x v="1"/>
    <x v="11"/>
    <m/>
    <m/>
    <n v="1"/>
    <e v="#REF!"/>
    <n v="1"/>
    <b v="0"/>
    <n v="3"/>
    <n v="3"/>
    <n v="3"/>
    <n v="3"/>
  </r>
  <r>
    <x v="174"/>
    <x v="106"/>
    <x v="1"/>
    <x v="11"/>
    <m/>
    <n v="1"/>
    <m/>
    <e v="#REF!"/>
    <n v="1"/>
    <b v="1"/>
    <n v="0"/>
    <n v="0"/>
    <n v="0"/>
    <n v="0"/>
  </r>
  <r>
    <x v="115"/>
    <x v="106"/>
    <x v="1"/>
    <x v="11"/>
    <m/>
    <m/>
    <n v="1"/>
    <e v="#REF!"/>
    <n v="1"/>
    <b v="0"/>
    <n v="2"/>
    <n v="2"/>
    <n v="2"/>
    <n v="2"/>
  </r>
  <r>
    <x v="63"/>
    <x v="107"/>
    <x v="2"/>
    <x v="0"/>
    <n v="1"/>
    <m/>
    <m/>
    <e v="#REF!"/>
    <n v="1"/>
    <b v="0"/>
    <n v="4"/>
    <n v="3"/>
    <n v="4"/>
    <n v="3.25"/>
  </r>
  <r>
    <x v="174"/>
    <x v="107"/>
    <x v="2"/>
    <x v="0"/>
    <m/>
    <n v="1"/>
    <m/>
    <e v="#REF!"/>
    <n v="1"/>
    <b v="0"/>
    <n v="1"/>
    <n v="1"/>
    <n v="1"/>
    <n v="1"/>
  </r>
  <r>
    <x v="11"/>
    <x v="107"/>
    <x v="2"/>
    <x v="0"/>
    <m/>
    <n v="1"/>
    <m/>
    <e v="#REF!"/>
    <n v="1"/>
    <b v="0"/>
    <n v="3"/>
    <n v="1"/>
    <n v="3"/>
    <n v="1.5"/>
  </r>
  <r>
    <x v="88"/>
    <x v="107"/>
    <x v="2"/>
    <x v="0"/>
    <n v="1"/>
    <m/>
    <m/>
    <e v="#REF!"/>
    <n v="1"/>
    <b v="0"/>
    <n v="2"/>
    <n v="1"/>
    <n v="2"/>
    <n v="1.25"/>
  </r>
  <r>
    <x v="26"/>
    <x v="107"/>
    <x v="2"/>
    <x v="0"/>
    <m/>
    <n v="1"/>
    <m/>
    <e v="#REF!"/>
    <n v="1"/>
    <b v="0"/>
    <n v="2"/>
    <n v="1"/>
    <n v="2"/>
    <n v="1.25"/>
  </r>
  <r>
    <x v="162"/>
    <x v="107"/>
    <x v="2"/>
    <x v="0"/>
    <n v="1"/>
    <m/>
    <m/>
    <e v="#REF!"/>
    <n v="1"/>
    <b v="0"/>
    <n v="1"/>
    <n v="1"/>
    <n v="1"/>
    <n v="1"/>
  </r>
  <r>
    <x v="34"/>
    <x v="108"/>
    <x v="2"/>
    <x v="0"/>
    <n v="1"/>
    <m/>
    <m/>
    <e v="#REF!"/>
    <n v="1"/>
    <b v="0"/>
    <n v="2"/>
    <n v="1"/>
    <n v="2"/>
    <n v="1.25"/>
  </r>
  <r>
    <x v="40"/>
    <x v="108"/>
    <x v="2"/>
    <x v="0"/>
    <m/>
    <m/>
    <n v="1"/>
    <e v="#REF!"/>
    <n v="1"/>
    <b v="0"/>
    <n v="6"/>
    <n v="3"/>
    <n v="6"/>
    <n v="3.75"/>
  </r>
  <r>
    <x v="35"/>
    <x v="108"/>
    <x v="2"/>
    <x v="0"/>
    <m/>
    <n v="1"/>
    <m/>
    <e v="#REF!"/>
    <n v="1"/>
    <b v="0"/>
    <n v="2"/>
    <n v="1"/>
    <n v="2"/>
    <n v="1.25"/>
  </r>
  <r>
    <x v="151"/>
    <x v="108"/>
    <x v="2"/>
    <x v="0"/>
    <m/>
    <n v="1"/>
    <m/>
    <e v="#REF!"/>
    <n v="1"/>
    <b v="0"/>
    <n v="5"/>
    <n v="5"/>
    <n v="5"/>
    <n v="5"/>
  </r>
  <r>
    <x v="175"/>
    <x v="108"/>
    <x v="2"/>
    <x v="0"/>
    <m/>
    <m/>
    <n v="1"/>
    <e v="#REF!"/>
    <n v="1"/>
    <b v="1"/>
    <n v="0"/>
    <n v="0"/>
    <n v="0"/>
    <n v="0"/>
  </r>
  <r>
    <x v="24"/>
    <x v="108"/>
    <x v="2"/>
    <x v="0"/>
    <n v="1"/>
    <m/>
    <m/>
    <e v="#REF!"/>
    <n v="1"/>
    <b v="0"/>
    <n v="6"/>
    <n v="2"/>
    <n v="6"/>
    <n v="3"/>
  </r>
  <r>
    <x v="156"/>
    <x v="109"/>
    <x v="2"/>
    <x v="0"/>
    <m/>
    <m/>
    <n v="1"/>
    <e v="#REF!"/>
    <n v="1"/>
    <b v="0"/>
    <n v="4"/>
    <n v="4"/>
    <n v="4"/>
    <n v="4"/>
  </r>
  <r>
    <x v="92"/>
    <x v="109"/>
    <x v="2"/>
    <x v="0"/>
    <m/>
    <n v="1"/>
    <m/>
    <e v="#REF!"/>
    <n v="1"/>
    <b v="0"/>
    <n v="9"/>
    <n v="3"/>
    <n v="9"/>
    <n v="4.5"/>
  </r>
  <r>
    <x v="142"/>
    <x v="109"/>
    <x v="2"/>
    <x v="0"/>
    <n v="1"/>
    <m/>
    <m/>
    <e v="#REF!"/>
    <n v="1"/>
    <b v="0"/>
    <n v="4"/>
    <n v="4"/>
    <n v="4"/>
    <n v="4"/>
  </r>
  <r>
    <x v="175"/>
    <x v="109"/>
    <x v="2"/>
    <x v="0"/>
    <m/>
    <m/>
    <n v="1"/>
    <e v="#REF!"/>
    <n v="1"/>
    <b v="0"/>
    <n v="1"/>
    <n v="1"/>
    <n v="1"/>
    <n v="1"/>
  </r>
  <r>
    <x v="50"/>
    <x v="109"/>
    <x v="2"/>
    <x v="0"/>
    <m/>
    <m/>
    <n v="1"/>
    <e v="#REF!"/>
    <n v="1"/>
    <b v="0"/>
    <n v="2"/>
    <n v="1"/>
    <n v="2"/>
    <n v="1.25"/>
  </r>
  <r>
    <x v="135"/>
    <x v="109"/>
    <x v="2"/>
    <x v="0"/>
    <m/>
    <n v="1"/>
    <m/>
    <e v="#REF!"/>
    <n v="1"/>
    <b v="0"/>
    <n v="2"/>
    <n v="2"/>
    <n v="2"/>
    <n v="2"/>
  </r>
  <r>
    <x v="80"/>
    <x v="110"/>
    <x v="2"/>
    <x v="0"/>
    <n v="1"/>
    <m/>
    <m/>
    <e v="#REF!"/>
    <n v="1"/>
    <b v="0"/>
    <n v="4"/>
    <n v="2"/>
    <n v="4"/>
    <n v="2.5"/>
  </r>
  <r>
    <x v="54"/>
    <x v="110"/>
    <x v="2"/>
    <x v="0"/>
    <m/>
    <n v="1"/>
    <m/>
    <e v="#REF!"/>
    <n v="1"/>
    <b v="0"/>
    <n v="3"/>
    <n v="2"/>
    <n v="3"/>
    <n v="2.25"/>
  </r>
  <r>
    <x v="50"/>
    <x v="110"/>
    <x v="2"/>
    <x v="0"/>
    <m/>
    <m/>
    <n v="1"/>
    <e v="#REF!"/>
    <n v="1"/>
    <b v="0"/>
    <n v="3"/>
    <n v="2"/>
    <n v="3"/>
    <n v="2.25"/>
  </r>
  <r>
    <x v="128"/>
    <x v="110"/>
    <x v="2"/>
    <x v="0"/>
    <n v="1"/>
    <m/>
    <m/>
    <e v="#REF!"/>
    <n v="1"/>
    <b v="0"/>
    <n v="1"/>
    <n v="1"/>
    <n v="1"/>
    <n v="1"/>
  </r>
  <r>
    <x v="2"/>
    <x v="110"/>
    <x v="2"/>
    <x v="0"/>
    <m/>
    <n v="1"/>
    <m/>
    <e v="#REF!"/>
    <n v="1"/>
    <b v="0"/>
    <n v="7"/>
    <n v="3"/>
    <n v="7"/>
    <n v="4"/>
  </r>
  <r>
    <x v="143"/>
    <x v="110"/>
    <x v="2"/>
    <x v="0"/>
    <n v="1"/>
    <m/>
    <m/>
    <e v="#REF!"/>
    <n v="1"/>
    <b v="0"/>
    <n v="3"/>
    <n v="3"/>
    <n v="3"/>
    <n v="3"/>
  </r>
  <r>
    <x v="176"/>
    <x v="111"/>
    <x v="2"/>
    <x v="1"/>
    <n v="1"/>
    <m/>
    <m/>
    <e v="#REF!"/>
    <n v="1"/>
    <b v="1"/>
    <n v="0"/>
    <n v="0"/>
    <n v="0"/>
    <n v="0"/>
  </r>
  <r>
    <x v="140"/>
    <x v="111"/>
    <x v="2"/>
    <x v="1"/>
    <m/>
    <n v="1"/>
    <m/>
    <e v="#REF!"/>
    <n v="1"/>
    <b v="0"/>
    <n v="6"/>
    <n v="6"/>
    <n v="6"/>
    <n v="6"/>
  </r>
  <r>
    <x v="91"/>
    <x v="111"/>
    <x v="2"/>
    <x v="1"/>
    <m/>
    <m/>
    <n v="1"/>
    <e v="#REF!"/>
    <n v="1"/>
    <b v="0"/>
    <n v="5"/>
    <n v="2"/>
    <n v="5"/>
    <n v="2.75"/>
  </r>
  <r>
    <x v="42"/>
    <x v="111"/>
    <x v="2"/>
    <x v="1"/>
    <m/>
    <n v="1"/>
    <m/>
    <e v="#REF!"/>
    <n v="1"/>
    <b v="0"/>
    <n v="4"/>
    <n v="1"/>
    <n v="4"/>
    <n v="1.75"/>
  </r>
  <r>
    <x v="160"/>
    <x v="111"/>
    <x v="2"/>
    <x v="1"/>
    <m/>
    <m/>
    <n v="1"/>
    <e v="#REF!"/>
    <n v="1"/>
    <b v="0"/>
    <n v="1"/>
    <n v="1"/>
    <n v="1"/>
    <n v="1"/>
  </r>
  <r>
    <x v="23"/>
    <x v="111"/>
    <x v="2"/>
    <x v="1"/>
    <m/>
    <n v="1"/>
    <m/>
    <e v="#REF!"/>
    <n v="1"/>
    <b v="0"/>
    <n v="4"/>
    <n v="1"/>
    <n v="4"/>
    <n v="1.75"/>
  </r>
  <r>
    <x v="30"/>
    <x v="112"/>
    <x v="2"/>
    <x v="1"/>
    <n v="1"/>
    <m/>
    <m/>
    <e v="#REF!"/>
    <n v="1"/>
    <b v="0"/>
    <n v="3"/>
    <n v="1"/>
    <n v="3"/>
    <n v="1.5"/>
  </r>
  <r>
    <x v="154"/>
    <x v="112"/>
    <x v="2"/>
    <x v="1"/>
    <m/>
    <m/>
    <n v="1"/>
    <e v="#REF!"/>
    <n v="1"/>
    <b v="0"/>
    <n v="4"/>
    <n v="4"/>
    <n v="4"/>
    <n v="4"/>
  </r>
  <r>
    <x v="32"/>
    <x v="112"/>
    <x v="2"/>
    <x v="1"/>
    <m/>
    <n v="1"/>
    <m/>
    <e v="#REF!"/>
    <n v="1"/>
    <b v="0"/>
    <n v="6"/>
    <n v="2"/>
    <n v="6"/>
    <n v="3"/>
  </r>
  <r>
    <x v="165"/>
    <x v="112"/>
    <x v="2"/>
    <x v="1"/>
    <m/>
    <m/>
    <n v="1"/>
    <e v="#REF!"/>
    <n v="1"/>
    <b v="0"/>
    <n v="1"/>
    <n v="1"/>
    <n v="1"/>
    <n v="1"/>
  </r>
  <r>
    <x v="177"/>
    <x v="112"/>
    <x v="2"/>
    <x v="1"/>
    <n v="1"/>
    <m/>
    <m/>
    <e v="#REF!"/>
    <n v="1"/>
    <b v="1"/>
    <n v="0"/>
    <n v="0"/>
    <n v="0"/>
    <n v="0"/>
  </r>
  <r>
    <x v="87"/>
    <x v="112"/>
    <x v="2"/>
    <x v="1"/>
    <m/>
    <n v="1"/>
    <m/>
    <e v="#REF!"/>
    <n v="1"/>
    <b v="0"/>
    <n v="5"/>
    <n v="3"/>
    <n v="5"/>
    <n v="3.5"/>
  </r>
  <r>
    <x v="71"/>
    <x v="113"/>
    <x v="2"/>
    <x v="1"/>
    <m/>
    <n v="1"/>
    <m/>
    <e v="#REF!"/>
    <n v="1"/>
    <b v="0"/>
    <n v="3"/>
    <n v="2"/>
    <n v="3"/>
    <n v="2.25"/>
  </r>
  <r>
    <x v="67"/>
    <x v="113"/>
    <x v="2"/>
    <x v="1"/>
    <m/>
    <n v="1"/>
    <m/>
    <e v="#REF!"/>
    <n v="1"/>
    <b v="0"/>
    <n v="5"/>
    <n v="4"/>
    <n v="5"/>
    <n v="4.25"/>
  </r>
  <r>
    <x v="157"/>
    <x v="113"/>
    <x v="2"/>
    <x v="1"/>
    <n v="1"/>
    <m/>
    <m/>
    <e v="#REF!"/>
    <n v="1"/>
    <b v="0"/>
    <n v="4"/>
    <n v="4"/>
    <n v="4"/>
    <n v="4"/>
  </r>
  <r>
    <x v="144"/>
    <x v="113"/>
    <x v="2"/>
    <x v="1"/>
    <n v="1"/>
    <m/>
    <m/>
    <e v="#REF!"/>
    <n v="1"/>
    <b v="0"/>
    <n v="2"/>
    <n v="2"/>
    <n v="2"/>
    <n v="2"/>
  </r>
  <r>
    <x v="81"/>
    <x v="113"/>
    <x v="2"/>
    <x v="1"/>
    <m/>
    <n v="1"/>
    <m/>
    <e v="#REF!"/>
    <n v="1"/>
    <b v="0"/>
    <n v="8"/>
    <n v="4"/>
    <n v="8"/>
    <n v="5"/>
  </r>
  <r>
    <x v="169"/>
    <x v="113"/>
    <x v="2"/>
    <x v="1"/>
    <n v="1"/>
    <m/>
    <m/>
    <e v="#REF!"/>
    <n v="1"/>
    <b v="0"/>
    <n v="2"/>
    <n v="2"/>
    <n v="2"/>
    <n v="2"/>
  </r>
  <r>
    <x v="55"/>
    <x v="114"/>
    <x v="2"/>
    <x v="1"/>
    <n v="1"/>
    <m/>
    <m/>
    <e v="#REF!"/>
    <n v="1"/>
    <b v="0"/>
    <n v="10"/>
    <n v="3"/>
    <n v="10"/>
    <n v="4.75"/>
  </r>
  <r>
    <x v="59"/>
    <x v="114"/>
    <x v="2"/>
    <x v="1"/>
    <m/>
    <n v="1"/>
    <m/>
    <e v="#REF!"/>
    <n v="1"/>
    <b v="0"/>
    <n v="8"/>
    <n v="4"/>
    <n v="8"/>
    <n v="5"/>
  </r>
  <r>
    <x v="135"/>
    <x v="114"/>
    <x v="2"/>
    <x v="1"/>
    <m/>
    <m/>
    <n v="1"/>
    <e v="#REF!"/>
    <n v="1"/>
    <b v="0"/>
    <n v="3"/>
    <n v="3"/>
    <n v="3"/>
    <n v="3"/>
  </r>
  <r>
    <x v="178"/>
    <x v="114"/>
    <x v="2"/>
    <x v="1"/>
    <m/>
    <n v="1"/>
    <m/>
    <e v="#REF!"/>
    <n v="1"/>
    <b v="1"/>
    <n v="0"/>
    <n v="0"/>
    <n v="0"/>
    <n v="0"/>
  </r>
  <r>
    <x v="130"/>
    <x v="114"/>
    <x v="2"/>
    <x v="1"/>
    <m/>
    <m/>
    <n v="1"/>
    <e v="#REF!"/>
    <n v="1"/>
    <b v="0"/>
    <n v="4"/>
    <n v="4"/>
    <n v="4"/>
    <n v="4"/>
  </r>
  <r>
    <x v="143"/>
    <x v="114"/>
    <x v="2"/>
    <x v="1"/>
    <n v="1"/>
    <m/>
    <m/>
    <e v="#REF!"/>
    <n v="1"/>
    <b v="0"/>
    <n v="4"/>
    <n v="4"/>
    <n v="4"/>
    <n v="4"/>
  </r>
  <r>
    <x v="157"/>
    <x v="115"/>
    <x v="2"/>
    <x v="2"/>
    <n v="1"/>
    <m/>
    <m/>
    <e v="#REF!"/>
    <n v="1"/>
    <b v="0"/>
    <n v="5"/>
    <n v="5"/>
    <n v="5"/>
    <n v="5"/>
  </r>
  <r>
    <x v="81"/>
    <x v="115"/>
    <x v="2"/>
    <x v="2"/>
    <m/>
    <n v="1"/>
    <m/>
    <e v="#REF!"/>
    <n v="1"/>
    <b v="0"/>
    <n v="9"/>
    <n v="4"/>
    <n v="9"/>
    <n v="5.25"/>
  </r>
  <r>
    <x v="25"/>
    <x v="115"/>
    <x v="2"/>
    <x v="2"/>
    <m/>
    <n v="1"/>
    <m/>
    <e v="#REF!"/>
    <n v="1"/>
    <b v="0"/>
    <n v="5"/>
    <n v="2"/>
    <n v="3"/>
    <n v="2.25"/>
  </r>
  <r>
    <x v="128"/>
    <x v="115"/>
    <x v="2"/>
    <x v="2"/>
    <n v="1"/>
    <m/>
    <m/>
    <e v="#REF!"/>
    <n v="1"/>
    <b v="0"/>
    <n v="2"/>
    <n v="1"/>
    <n v="2"/>
    <n v="1.25"/>
  </r>
  <r>
    <x v="129"/>
    <x v="115"/>
    <x v="2"/>
    <x v="2"/>
    <n v="1"/>
    <m/>
    <m/>
    <e v="#REF!"/>
    <n v="1"/>
    <b v="0"/>
    <n v="1"/>
    <n v="0"/>
    <n v="1"/>
    <n v="0.25"/>
  </r>
  <r>
    <x v="22"/>
    <x v="115"/>
    <x v="2"/>
    <x v="2"/>
    <m/>
    <n v="1"/>
    <m/>
    <e v="#REF!"/>
    <n v="1"/>
    <b v="0"/>
    <n v="5"/>
    <n v="1"/>
    <n v="3"/>
    <n v="1.5"/>
  </r>
  <r>
    <x v="141"/>
    <x v="116"/>
    <x v="2"/>
    <x v="2"/>
    <m/>
    <m/>
    <n v="1"/>
    <e v="#REF!"/>
    <n v="1"/>
    <b v="0"/>
    <n v="4"/>
    <n v="4"/>
    <n v="4"/>
    <n v="4"/>
  </r>
  <r>
    <x v="10"/>
    <x v="116"/>
    <x v="2"/>
    <x v="2"/>
    <n v="1"/>
    <m/>
    <m/>
    <e v="#REF!"/>
    <n v="1"/>
    <b v="0"/>
    <n v="5"/>
    <n v="1"/>
    <n v="4"/>
    <n v="1.75"/>
  </r>
  <r>
    <x v="137"/>
    <x v="116"/>
    <x v="2"/>
    <x v="2"/>
    <m/>
    <n v="1"/>
    <m/>
    <e v="#REF!"/>
    <n v="1"/>
    <b v="0"/>
    <n v="1"/>
    <n v="1"/>
    <n v="1"/>
    <n v="1"/>
  </r>
  <r>
    <x v="159"/>
    <x v="116"/>
    <x v="2"/>
    <x v="2"/>
    <m/>
    <m/>
    <n v="1"/>
    <e v="#REF!"/>
    <n v="1"/>
    <b v="0"/>
    <n v="4"/>
    <n v="4"/>
    <n v="4"/>
    <n v="4"/>
  </r>
  <r>
    <x v="67"/>
    <x v="116"/>
    <x v="2"/>
    <x v="2"/>
    <m/>
    <n v="1"/>
    <m/>
    <e v="#REF!"/>
    <n v="1"/>
    <b v="0"/>
    <n v="6"/>
    <n v="4"/>
    <n v="6"/>
    <n v="4.5"/>
  </r>
  <r>
    <x v="154"/>
    <x v="116"/>
    <x v="2"/>
    <x v="2"/>
    <m/>
    <m/>
    <n v="1"/>
    <e v="#REF!"/>
    <n v="1"/>
    <b v="0"/>
    <n v="5"/>
    <n v="5"/>
    <n v="5"/>
    <n v="5"/>
  </r>
  <r>
    <x v="16"/>
    <x v="117"/>
    <x v="2"/>
    <x v="2"/>
    <n v="1"/>
    <m/>
    <m/>
    <e v="#REF!"/>
    <n v="1"/>
    <b v="0"/>
    <n v="4"/>
    <n v="0"/>
    <n v="3"/>
    <n v="0.75"/>
  </r>
  <r>
    <x v="54"/>
    <x v="117"/>
    <x v="2"/>
    <x v="2"/>
    <m/>
    <n v="1"/>
    <m/>
    <e v="#REF!"/>
    <n v="1"/>
    <b v="0"/>
    <n v="4"/>
    <n v="3"/>
    <n v="4"/>
    <n v="3.25"/>
  </r>
  <r>
    <x v="165"/>
    <x v="117"/>
    <x v="2"/>
    <x v="2"/>
    <m/>
    <m/>
    <n v="1"/>
    <e v="#REF!"/>
    <n v="1"/>
    <b v="0"/>
    <n v="2"/>
    <n v="2"/>
    <n v="2"/>
    <n v="2"/>
  </r>
  <r>
    <x v="20"/>
    <x v="117"/>
    <x v="2"/>
    <x v="2"/>
    <n v="1"/>
    <m/>
    <m/>
    <e v="#REF!"/>
    <n v="1"/>
    <b v="0"/>
    <n v="7"/>
    <n v="1"/>
    <n v="6"/>
    <n v="2.25"/>
  </r>
  <r>
    <x v="88"/>
    <x v="117"/>
    <x v="2"/>
    <x v="2"/>
    <n v="1"/>
    <m/>
    <m/>
    <e v="#REF!"/>
    <n v="1"/>
    <b v="0"/>
    <n v="3"/>
    <n v="2"/>
    <n v="3"/>
    <n v="2.25"/>
  </r>
  <r>
    <x v="36"/>
    <x v="117"/>
    <x v="2"/>
    <x v="2"/>
    <m/>
    <n v="1"/>
    <m/>
    <e v="#REF!"/>
    <n v="1"/>
    <b v="0"/>
    <n v="7"/>
    <n v="3"/>
    <n v="7"/>
    <n v="4"/>
  </r>
  <r>
    <x v="56"/>
    <x v="118"/>
    <x v="2"/>
    <x v="2"/>
    <m/>
    <n v="1"/>
    <m/>
    <e v="#REF!"/>
    <n v="1"/>
    <b v="0"/>
    <n v="5"/>
    <n v="1"/>
    <n v="5"/>
    <n v="2"/>
  </r>
  <r>
    <x v="78"/>
    <x v="118"/>
    <x v="2"/>
    <x v="2"/>
    <m/>
    <m/>
    <n v="1"/>
    <e v="#REF!"/>
    <n v="1"/>
    <b v="0"/>
    <n v="8"/>
    <n v="5"/>
    <n v="8"/>
    <n v="5.75"/>
  </r>
  <r>
    <x v="179"/>
    <x v="118"/>
    <x v="2"/>
    <x v="2"/>
    <n v="1"/>
    <m/>
    <m/>
    <e v="#REF!"/>
    <n v="1"/>
    <b v="1"/>
    <n v="0"/>
    <n v="0"/>
    <n v="0"/>
    <n v="0"/>
  </r>
  <r>
    <x v="180"/>
    <x v="118"/>
    <x v="2"/>
    <x v="2"/>
    <n v="1"/>
    <m/>
    <m/>
    <e v="#REF!"/>
    <n v="1"/>
    <b v="1"/>
    <n v="0"/>
    <n v="0"/>
    <n v="0"/>
    <n v="0"/>
  </r>
  <r>
    <x v="181"/>
    <x v="118"/>
    <x v="2"/>
    <x v="2"/>
    <m/>
    <n v="1"/>
    <m/>
    <e v="#REF!"/>
    <n v="1"/>
    <b v="1"/>
    <n v="0"/>
    <n v="0"/>
    <n v="0"/>
    <n v="0"/>
  </r>
  <r>
    <x v="93"/>
    <x v="118"/>
    <x v="2"/>
    <x v="2"/>
    <n v="1"/>
    <m/>
    <m/>
    <e v="#REF!"/>
    <n v="1"/>
    <b v="0"/>
    <n v="5"/>
    <n v="2"/>
    <n v="5"/>
    <n v="2.75"/>
  </r>
  <r>
    <x v="157"/>
    <x v="119"/>
    <x v="2"/>
    <x v="2"/>
    <n v="1"/>
    <m/>
    <m/>
    <e v="#REF!"/>
    <n v="1"/>
    <b v="0"/>
    <n v="6"/>
    <n v="6"/>
    <n v="6"/>
    <n v="6"/>
  </r>
  <r>
    <x v="91"/>
    <x v="119"/>
    <x v="2"/>
    <x v="2"/>
    <m/>
    <n v="1"/>
    <m/>
    <e v="#REF!"/>
    <n v="1"/>
    <b v="0"/>
    <n v="6"/>
    <n v="3"/>
    <n v="6"/>
    <n v="3.75"/>
  </r>
  <r>
    <x v="135"/>
    <x v="119"/>
    <x v="2"/>
    <x v="2"/>
    <m/>
    <n v="1"/>
    <m/>
    <e v="#REF!"/>
    <n v="1"/>
    <b v="0"/>
    <n v="4"/>
    <n v="3"/>
    <n v="4"/>
    <n v="3.25"/>
  </r>
  <r>
    <x v="182"/>
    <x v="119"/>
    <x v="2"/>
    <x v="2"/>
    <n v="1"/>
    <m/>
    <m/>
    <e v="#REF!"/>
    <n v="1"/>
    <b v="1"/>
    <n v="0"/>
    <n v="0"/>
    <n v="0"/>
    <n v="0"/>
  </r>
  <r>
    <x v="80"/>
    <x v="119"/>
    <x v="2"/>
    <x v="2"/>
    <n v="1"/>
    <m/>
    <m/>
    <e v="#REF!"/>
    <n v="1"/>
    <b v="0"/>
    <n v="5"/>
    <n v="3"/>
    <n v="5"/>
    <n v="3.5"/>
  </r>
  <r>
    <x v="146"/>
    <x v="119"/>
    <x v="2"/>
    <x v="2"/>
    <m/>
    <n v="1"/>
    <m/>
    <e v="#REF!"/>
    <n v="1"/>
    <b v="0"/>
    <n v="7"/>
    <n v="7"/>
    <n v="7"/>
    <n v="7"/>
  </r>
  <r>
    <x v="179"/>
    <x v="120"/>
    <x v="2"/>
    <x v="3"/>
    <n v="1"/>
    <m/>
    <m/>
    <e v="#REF!"/>
    <n v="1"/>
    <b v="0"/>
    <n v="1"/>
    <n v="1"/>
    <n v="1"/>
    <n v="1"/>
  </r>
  <r>
    <x v="5"/>
    <x v="120"/>
    <x v="2"/>
    <x v="3"/>
    <m/>
    <m/>
    <n v="1"/>
    <e v="#REF!"/>
    <n v="1"/>
    <b v="0"/>
    <n v="4"/>
    <n v="1"/>
    <n v="3"/>
    <n v="1.5"/>
  </r>
  <r>
    <x v="42"/>
    <x v="120"/>
    <x v="2"/>
    <x v="3"/>
    <m/>
    <n v="1"/>
    <m/>
    <e v="#REF!"/>
    <n v="1"/>
    <b v="0"/>
    <n v="5"/>
    <n v="2"/>
    <n v="4"/>
    <n v="2.5"/>
  </r>
  <r>
    <x v="94"/>
    <x v="120"/>
    <x v="2"/>
    <x v="3"/>
    <n v="1"/>
    <m/>
    <m/>
    <e v="#REF!"/>
    <n v="1"/>
    <b v="0"/>
    <n v="5"/>
    <n v="2"/>
    <n v="5"/>
    <n v="2.75"/>
  </r>
  <r>
    <x v="33"/>
    <x v="120"/>
    <x v="2"/>
    <x v="3"/>
    <m/>
    <n v="1"/>
    <m/>
    <e v="#REF!"/>
    <n v="1"/>
    <b v="0"/>
    <n v="2"/>
    <n v="1"/>
    <n v="1"/>
    <n v="1"/>
  </r>
  <r>
    <x v="182"/>
    <x v="120"/>
    <x v="2"/>
    <x v="3"/>
    <n v="1"/>
    <m/>
    <m/>
    <e v="#REF!"/>
    <n v="1"/>
    <b v="0"/>
    <n v="1"/>
    <n v="1"/>
    <n v="1"/>
    <n v="1"/>
  </r>
  <r>
    <x v="127"/>
    <x v="121"/>
    <x v="2"/>
    <x v="3"/>
    <m/>
    <n v="1"/>
    <m/>
    <e v="#REF!"/>
    <n v="1"/>
    <b v="0"/>
    <n v="3"/>
    <n v="1"/>
    <n v="3"/>
    <n v="1.5"/>
  </r>
  <r>
    <x v="159"/>
    <x v="121"/>
    <x v="2"/>
    <x v="3"/>
    <m/>
    <m/>
    <n v="1"/>
    <e v="#REF!"/>
    <n v="1"/>
    <b v="0"/>
    <n v="5"/>
    <n v="5"/>
    <n v="5"/>
    <n v="5"/>
  </r>
  <r>
    <x v="138"/>
    <x v="121"/>
    <x v="2"/>
    <x v="3"/>
    <m/>
    <m/>
    <n v="1"/>
    <e v="#REF!"/>
    <n v="1"/>
    <b v="0"/>
    <n v="3"/>
    <n v="2"/>
    <n v="3"/>
    <n v="2.25"/>
  </r>
  <r>
    <x v="183"/>
    <x v="121"/>
    <x v="2"/>
    <x v="3"/>
    <n v="1"/>
    <m/>
    <m/>
    <e v="#REF!"/>
    <n v="1"/>
    <b v="1"/>
    <n v="0"/>
    <n v="0"/>
    <n v="0"/>
    <n v="0"/>
  </r>
  <r>
    <x v="184"/>
    <x v="121"/>
    <x v="2"/>
    <x v="3"/>
    <n v="1"/>
    <m/>
    <m/>
    <e v="#REF!"/>
    <n v="1"/>
    <b v="1"/>
    <n v="0"/>
    <n v="0"/>
    <n v="0"/>
    <n v="0"/>
  </r>
  <r>
    <x v="66"/>
    <x v="121"/>
    <x v="2"/>
    <x v="3"/>
    <m/>
    <n v="1"/>
    <m/>
    <e v="#REF!"/>
    <n v="1"/>
    <b v="0"/>
    <n v="6"/>
    <n v="2"/>
    <n v="6"/>
    <n v="3"/>
  </r>
  <r>
    <x v="48"/>
    <x v="122"/>
    <x v="2"/>
    <x v="3"/>
    <m/>
    <m/>
    <n v="1"/>
    <e v="#REF!"/>
    <n v="1"/>
    <b v="0"/>
    <n v="1"/>
    <n v="0"/>
    <n v="1"/>
    <n v="0.25"/>
  </r>
  <r>
    <x v="151"/>
    <x v="122"/>
    <x v="2"/>
    <x v="3"/>
    <m/>
    <n v="1"/>
    <m/>
    <e v="#REF!"/>
    <n v="1"/>
    <b v="0"/>
    <n v="6"/>
    <n v="6"/>
    <n v="6"/>
    <n v="6"/>
  </r>
  <r>
    <x v="111"/>
    <x v="122"/>
    <x v="2"/>
    <x v="3"/>
    <n v="1"/>
    <m/>
    <m/>
    <e v="#REF!"/>
    <n v="1"/>
    <b v="0"/>
    <n v="8"/>
    <n v="4"/>
    <n v="8"/>
    <n v="5"/>
  </r>
  <r>
    <x v="183"/>
    <x v="122"/>
    <x v="2"/>
    <x v="3"/>
    <n v="1"/>
    <m/>
    <m/>
    <e v="#REF!"/>
    <n v="1"/>
    <b v="0"/>
    <n v="1"/>
    <n v="1"/>
    <n v="1"/>
    <n v="1"/>
  </r>
  <r>
    <x v="180"/>
    <x v="122"/>
    <x v="2"/>
    <x v="3"/>
    <n v="1"/>
    <m/>
    <m/>
    <e v="#REF!"/>
    <n v="1"/>
    <b v="0"/>
    <n v="1"/>
    <n v="1"/>
    <n v="1"/>
    <n v="1"/>
  </r>
  <r>
    <x v="92"/>
    <x v="122"/>
    <x v="2"/>
    <x v="3"/>
    <m/>
    <n v="1"/>
    <m/>
    <e v="#REF!"/>
    <n v="1"/>
    <b v="0"/>
    <n v="10"/>
    <n v="3"/>
    <n v="10"/>
    <n v="4.75"/>
  </r>
  <r>
    <x v="48"/>
    <x v="123"/>
    <x v="2"/>
    <x v="3"/>
    <m/>
    <m/>
    <n v="1"/>
    <e v="#REF!"/>
    <n v="1"/>
    <b v="0"/>
    <n v="2"/>
    <n v="1"/>
    <n v="2"/>
    <n v="1.25"/>
  </r>
  <r>
    <x v="2"/>
    <x v="123"/>
    <x v="2"/>
    <x v="3"/>
    <m/>
    <m/>
    <n v="1"/>
    <e v="#REF!"/>
    <n v="1"/>
    <b v="0"/>
    <n v="8"/>
    <n v="4"/>
    <n v="5"/>
    <n v="4.25"/>
  </r>
  <r>
    <x v="32"/>
    <x v="123"/>
    <x v="2"/>
    <x v="3"/>
    <m/>
    <n v="1"/>
    <m/>
    <e v="#REF!"/>
    <n v="1"/>
    <b v="0"/>
    <n v="7"/>
    <n v="3"/>
    <n v="6"/>
    <n v="3.75"/>
  </r>
  <r>
    <x v="169"/>
    <x v="123"/>
    <x v="2"/>
    <x v="3"/>
    <n v="1"/>
    <m/>
    <m/>
    <e v="#REF!"/>
    <n v="1"/>
    <b v="0"/>
    <n v="3"/>
    <n v="3"/>
    <n v="3"/>
    <n v="3"/>
  </r>
  <r>
    <x v="185"/>
    <x v="123"/>
    <x v="2"/>
    <x v="3"/>
    <n v="1"/>
    <m/>
    <m/>
    <e v="#REF!"/>
    <n v="1"/>
    <b v="1"/>
    <n v="0"/>
    <n v="0"/>
    <n v="0"/>
    <n v="0"/>
  </r>
  <r>
    <x v="181"/>
    <x v="123"/>
    <x v="2"/>
    <x v="3"/>
    <m/>
    <n v="1"/>
    <m/>
    <e v="#REF!"/>
    <n v="1"/>
    <b v="0"/>
    <n v="1"/>
    <n v="1"/>
    <n v="1"/>
    <n v="1"/>
  </r>
  <r>
    <x v="186"/>
    <x v="124"/>
    <x v="2"/>
    <x v="4"/>
    <m/>
    <m/>
    <n v="1"/>
    <e v="#REF!"/>
    <n v="1"/>
    <b v="1"/>
    <n v="0"/>
    <n v="0"/>
    <n v="0"/>
    <n v="0"/>
  </r>
  <r>
    <x v="162"/>
    <x v="124"/>
    <x v="2"/>
    <x v="4"/>
    <n v="1"/>
    <m/>
    <m/>
    <e v="#REF!"/>
    <n v="1"/>
    <b v="0"/>
    <n v="2"/>
    <n v="2"/>
    <n v="2"/>
    <n v="2"/>
  </r>
  <r>
    <x v="6"/>
    <x v="124"/>
    <x v="2"/>
    <x v="4"/>
    <m/>
    <n v="1"/>
    <m/>
    <e v="#REF!"/>
    <n v="1"/>
    <b v="0"/>
    <n v="4"/>
    <n v="1"/>
    <n v="2"/>
    <n v="1.25"/>
  </r>
  <r>
    <x v="67"/>
    <x v="124"/>
    <x v="2"/>
    <x v="4"/>
    <m/>
    <n v="1"/>
    <m/>
    <e v="#REF!"/>
    <n v="1"/>
    <b v="0"/>
    <n v="7"/>
    <n v="4"/>
    <n v="7"/>
    <n v="4.75"/>
  </r>
  <r>
    <x v="179"/>
    <x v="124"/>
    <x v="2"/>
    <x v="4"/>
    <n v="1"/>
    <m/>
    <m/>
    <e v="#REF!"/>
    <n v="1"/>
    <b v="0"/>
    <n v="2"/>
    <n v="2"/>
    <n v="2"/>
    <n v="2"/>
  </r>
  <r>
    <x v="185"/>
    <x v="124"/>
    <x v="2"/>
    <x v="4"/>
    <n v="1"/>
    <m/>
    <m/>
    <e v="#REF!"/>
    <n v="1"/>
    <b v="0"/>
    <n v="1"/>
    <n v="1"/>
    <n v="1"/>
    <n v="1"/>
  </r>
  <r>
    <x v="187"/>
    <x v="125"/>
    <x v="2"/>
    <x v="4"/>
    <m/>
    <m/>
    <n v="1"/>
    <e v="#REF!"/>
    <n v="1"/>
    <b v="1"/>
    <n v="0"/>
    <n v="0"/>
    <n v="0"/>
    <n v="0"/>
  </r>
  <r>
    <x v="78"/>
    <x v="125"/>
    <x v="2"/>
    <x v="4"/>
    <m/>
    <m/>
    <n v="1"/>
    <e v="#REF!"/>
    <n v="1"/>
    <b v="0"/>
    <n v="9"/>
    <n v="6"/>
    <n v="9"/>
    <n v="6.75"/>
  </r>
  <r>
    <x v="65"/>
    <x v="125"/>
    <x v="2"/>
    <x v="4"/>
    <n v="1"/>
    <m/>
    <m/>
    <e v="#REF!"/>
    <n v="1"/>
    <b v="0"/>
    <n v="4"/>
    <n v="1"/>
    <n v="4"/>
    <n v="1.75"/>
  </r>
  <r>
    <x v="175"/>
    <x v="125"/>
    <x v="2"/>
    <x v="4"/>
    <m/>
    <n v="1"/>
    <m/>
    <e v="#REF!"/>
    <n v="1"/>
    <b v="0"/>
    <n v="2"/>
    <n v="2"/>
    <n v="2"/>
    <n v="2"/>
  </r>
  <r>
    <x v="172"/>
    <x v="125"/>
    <x v="2"/>
    <x v="4"/>
    <n v="1"/>
    <m/>
    <m/>
    <e v="#REF!"/>
    <n v="1"/>
    <b v="0"/>
    <n v="1"/>
    <n v="1"/>
    <n v="1"/>
    <n v="1"/>
  </r>
  <r>
    <x v="101"/>
    <x v="125"/>
    <x v="2"/>
    <x v="4"/>
    <m/>
    <n v="1"/>
    <m/>
    <e v="#REF!"/>
    <n v="1"/>
    <b v="0"/>
    <n v="8"/>
    <n v="4"/>
    <n v="8"/>
    <n v="5"/>
  </r>
  <r>
    <x v="52"/>
    <x v="126"/>
    <x v="2"/>
    <x v="4"/>
    <n v="1"/>
    <m/>
    <m/>
    <e v="#REF!"/>
    <n v="1"/>
    <b v="0"/>
    <n v="5"/>
    <n v="2"/>
    <n v="4"/>
    <n v="2.5"/>
  </r>
  <r>
    <x v="186"/>
    <x v="126"/>
    <x v="2"/>
    <x v="4"/>
    <m/>
    <m/>
    <n v="1"/>
    <e v="#REF!"/>
    <n v="1"/>
    <b v="0"/>
    <n v="1"/>
    <n v="1"/>
    <n v="1"/>
    <n v="1"/>
  </r>
  <r>
    <x v="91"/>
    <x v="126"/>
    <x v="2"/>
    <x v="4"/>
    <m/>
    <n v="1"/>
    <m/>
    <e v="#REF!"/>
    <n v="1"/>
    <b v="0"/>
    <n v="7"/>
    <n v="4"/>
    <n v="7"/>
    <n v="4.75"/>
  </r>
  <r>
    <x v="188"/>
    <x v="126"/>
    <x v="2"/>
    <x v="4"/>
    <n v="1"/>
    <m/>
    <m/>
    <e v="#REF!"/>
    <n v="1"/>
    <b v="1"/>
    <n v="0"/>
    <n v="0"/>
    <n v="0"/>
    <n v="0"/>
  </r>
  <r>
    <x v="103"/>
    <x v="126"/>
    <x v="2"/>
    <x v="4"/>
    <n v="1"/>
    <m/>
    <m/>
    <e v="#REF!"/>
    <n v="1"/>
    <b v="0"/>
    <n v="4"/>
    <n v="1"/>
    <n v="4"/>
    <n v="1.75"/>
  </r>
  <r>
    <x v="189"/>
    <x v="126"/>
    <x v="2"/>
    <x v="4"/>
    <m/>
    <n v="1"/>
    <m/>
    <e v="#REF!"/>
    <n v="1"/>
    <b v="1"/>
    <n v="0"/>
    <n v="0"/>
    <n v="0"/>
    <n v="0"/>
  </r>
  <r>
    <x v="54"/>
    <x v="127"/>
    <x v="2"/>
    <x v="4"/>
    <m/>
    <n v="1"/>
    <m/>
    <e v="#REF!"/>
    <n v="1"/>
    <b v="0"/>
    <n v="5"/>
    <n v="4"/>
    <n v="4"/>
    <n v="4"/>
  </r>
  <r>
    <x v="91"/>
    <x v="127"/>
    <x v="2"/>
    <x v="4"/>
    <m/>
    <n v="1"/>
    <m/>
    <e v="#REF!"/>
    <n v="1"/>
    <b v="0"/>
    <n v="8"/>
    <n v="5"/>
    <n v="8"/>
    <n v="5.75"/>
  </r>
  <r>
    <x v="103"/>
    <x v="127"/>
    <x v="2"/>
    <x v="4"/>
    <n v="1"/>
    <m/>
    <m/>
    <e v="#REF!"/>
    <n v="1"/>
    <b v="0"/>
    <n v="5"/>
    <n v="2"/>
    <n v="5"/>
    <n v="2.75"/>
  </r>
  <r>
    <x v="6"/>
    <x v="127"/>
    <x v="2"/>
    <x v="4"/>
    <m/>
    <n v="1"/>
    <m/>
    <e v="#REF!"/>
    <n v="1"/>
    <b v="0"/>
    <n v="5"/>
    <n v="2"/>
    <n v="3"/>
    <n v="2.25"/>
  </r>
  <r>
    <x v="175"/>
    <x v="127"/>
    <x v="2"/>
    <x v="4"/>
    <m/>
    <m/>
    <n v="1"/>
    <e v="#REF!"/>
    <n v="1"/>
    <b v="0"/>
    <n v="3"/>
    <n v="3"/>
    <n v="3"/>
    <n v="3"/>
  </r>
  <r>
    <x v="22"/>
    <x v="127"/>
    <x v="2"/>
    <x v="4"/>
    <m/>
    <m/>
    <n v="1"/>
    <e v="#REF!"/>
    <n v="1"/>
    <b v="0"/>
    <n v="6"/>
    <n v="2"/>
    <n v="3"/>
    <n v="2.25"/>
  </r>
  <r>
    <x v="18"/>
    <x v="128"/>
    <x v="2"/>
    <x v="5"/>
    <m/>
    <n v="1"/>
    <m/>
    <e v="#REF!"/>
    <n v="1"/>
    <b v="0"/>
    <n v="7"/>
    <n v="1"/>
    <n v="6"/>
    <n v="2.25"/>
  </r>
  <r>
    <x v="66"/>
    <x v="128"/>
    <x v="2"/>
    <x v="5"/>
    <m/>
    <n v="1"/>
    <m/>
    <e v="#REF!"/>
    <n v="1"/>
    <b v="0"/>
    <n v="7"/>
    <n v="3"/>
    <n v="7"/>
    <n v="4"/>
  </r>
  <r>
    <x v="94"/>
    <x v="128"/>
    <x v="2"/>
    <x v="5"/>
    <n v="1"/>
    <m/>
    <m/>
    <e v="#REF!"/>
    <n v="1"/>
    <b v="0"/>
    <n v="6"/>
    <n v="2"/>
    <n v="6"/>
    <n v="3"/>
  </r>
  <r>
    <x v="188"/>
    <x v="128"/>
    <x v="2"/>
    <x v="5"/>
    <n v="1"/>
    <m/>
    <m/>
    <e v="#REF!"/>
    <n v="1"/>
    <b v="0"/>
    <n v="1"/>
    <n v="1"/>
    <n v="1"/>
    <n v="1"/>
  </r>
  <r>
    <x v="181"/>
    <x v="128"/>
    <x v="2"/>
    <x v="5"/>
    <m/>
    <n v="1"/>
    <m/>
    <e v="#REF!"/>
    <n v="1"/>
    <b v="0"/>
    <n v="2"/>
    <n v="2"/>
    <n v="2"/>
    <n v="2"/>
  </r>
  <r>
    <x v="7"/>
    <x v="128"/>
    <x v="2"/>
    <x v="5"/>
    <n v="1"/>
    <m/>
    <m/>
    <e v="#REF!"/>
    <n v="1"/>
    <b v="0"/>
    <n v="2"/>
    <n v="0"/>
    <n v="1"/>
    <n v="0.25"/>
  </r>
  <r>
    <x v="187"/>
    <x v="129"/>
    <x v="2"/>
    <x v="5"/>
    <m/>
    <m/>
    <n v="1"/>
    <e v="#REF!"/>
    <n v="1"/>
    <b v="0"/>
    <n v="1"/>
    <n v="1"/>
    <n v="1"/>
    <n v="1"/>
  </r>
  <r>
    <x v="45"/>
    <x v="129"/>
    <x v="2"/>
    <x v="5"/>
    <m/>
    <m/>
    <n v="1"/>
    <e v="#REF!"/>
    <n v="1"/>
    <b v="0"/>
    <n v="10"/>
    <n v="2"/>
    <n v="7"/>
    <n v="3.25"/>
  </r>
  <r>
    <x v="90"/>
    <x v="129"/>
    <x v="2"/>
    <x v="5"/>
    <m/>
    <n v="1"/>
    <m/>
    <e v="#REF!"/>
    <n v="1"/>
    <b v="0"/>
    <n v="4"/>
    <n v="1"/>
    <n v="4"/>
    <n v="1.75"/>
  </r>
  <r>
    <x v="190"/>
    <x v="129"/>
    <x v="2"/>
    <x v="5"/>
    <n v="1"/>
    <m/>
    <m/>
    <e v="#REF!"/>
    <n v="1"/>
    <b v="1"/>
    <n v="0"/>
    <n v="0"/>
    <n v="0"/>
    <n v="0"/>
  </r>
  <r>
    <x v="137"/>
    <x v="129"/>
    <x v="2"/>
    <x v="5"/>
    <m/>
    <n v="1"/>
    <m/>
    <e v="#REF!"/>
    <n v="1"/>
    <b v="0"/>
    <n v="2"/>
    <n v="1"/>
    <n v="2"/>
    <n v="1.25"/>
  </r>
  <r>
    <x v="183"/>
    <x v="129"/>
    <x v="2"/>
    <x v="5"/>
    <n v="1"/>
    <m/>
    <m/>
    <e v="#REF!"/>
    <n v="1"/>
    <b v="0"/>
    <n v="2"/>
    <n v="2"/>
    <n v="2"/>
    <n v="2"/>
  </r>
  <r>
    <x v="21"/>
    <x v="130"/>
    <x v="2"/>
    <x v="5"/>
    <m/>
    <n v="1"/>
    <m/>
    <e v="#REF!"/>
    <n v="1"/>
    <b v="0"/>
    <n v="5"/>
    <n v="1"/>
    <n v="4"/>
    <n v="1.75"/>
  </r>
  <r>
    <x v="12"/>
    <x v="130"/>
    <x v="2"/>
    <x v="5"/>
    <m/>
    <m/>
    <n v="1"/>
    <e v="#REF!"/>
    <n v="1"/>
    <b v="0"/>
    <n v="6"/>
    <n v="0"/>
    <n v="2"/>
    <n v="0.5"/>
  </r>
  <r>
    <x v="51"/>
    <x v="130"/>
    <x v="2"/>
    <x v="5"/>
    <n v="1"/>
    <m/>
    <m/>
    <e v="#REF!"/>
    <n v="1"/>
    <b v="0"/>
    <n v="2"/>
    <n v="1"/>
    <n v="1"/>
    <n v="1"/>
  </r>
  <r>
    <x v="37"/>
    <x v="130"/>
    <x v="2"/>
    <x v="5"/>
    <m/>
    <n v="1"/>
    <m/>
    <e v="#REF!"/>
    <n v="1"/>
    <b v="0"/>
    <n v="4"/>
    <n v="2"/>
    <n v="3"/>
    <n v="2.25"/>
  </r>
  <r>
    <x v="62"/>
    <x v="130"/>
    <x v="2"/>
    <x v="5"/>
    <m/>
    <n v="1"/>
    <m/>
    <e v="#REF!"/>
    <n v="1"/>
    <b v="0"/>
    <n v="2"/>
    <n v="0"/>
    <n v="1"/>
    <n v="0.25"/>
  </r>
  <r>
    <x v="191"/>
    <x v="130"/>
    <x v="2"/>
    <x v="5"/>
    <n v="1"/>
    <m/>
    <m/>
    <e v="#REF!"/>
    <n v="1"/>
    <b v="1"/>
    <n v="0"/>
    <n v="0"/>
    <n v="0"/>
    <n v="0"/>
  </r>
  <r>
    <x v="191"/>
    <x v="131"/>
    <x v="2"/>
    <x v="5"/>
    <n v="1"/>
    <m/>
    <m/>
    <e v="#REF!"/>
    <n v="1"/>
    <b v="0"/>
    <n v="1"/>
    <n v="1"/>
    <n v="1"/>
    <n v="1"/>
  </r>
  <r>
    <x v="138"/>
    <x v="131"/>
    <x v="2"/>
    <x v="5"/>
    <m/>
    <m/>
    <n v="1"/>
    <e v="#REF!"/>
    <n v="1"/>
    <b v="0"/>
    <n v="4"/>
    <n v="3"/>
    <n v="4"/>
    <n v="3.25"/>
  </r>
  <r>
    <x v="189"/>
    <x v="131"/>
    <x v="2"/>
    <x v="5"/>
    <m/>
    <n v="1"/>
    <m/>
    <e v="#REF!"/>
    <n v="1"/>
    <b v="0"/>
    <n v="1"/>
    <n v="1"/>
    <n v="1"/>
    <n v="1"/>
  </r>
  <r>
    <x v="46"/>
    <x v="131"/>
    <x v="2"/>
    <x v="5"/>
    <m/>
    <n v="1"/>
    <m/>
    <e v="#REF!"/>
    <n v="1"/>
    <b v="0"/>
    <n v="3"/>
    <n v="1"/>
    <n v="1"/>
    <n v="1"/>
  </r>
  <r>
    <x v="183"/>
    <x v="131"/>
    <x v="2"/>
    <x v="5"/>
    <n v="1"/>
    <m/>
    <m/>
    <e v="#REF!"/>
    <n v="1"/>
    <b v="0"/>
    <n v="3"/>
    <n v="3"/>
    <n v="3"/>
    <n v="3"/>
  </r>
  <r>
    <x v="182"/>
    <x v="132"/>
    <x v="2"/>
    <x v="5"/>
    <n v="1"/>
    <m/>
    <m/>
    <e v="#REF!"/>
    <n v="1"/>
    <b v="0"/>
    <n v="2"/>
    <n v="2"/>
    <n v="2"/>
    <n v="2"/>
  </r>
  <r>
    <x v="31"/>
    <x v="132"/>
    <x v="2"/>
    <x v="5"/>
    <m/>
    <m/>
    <n v="1"/>
    <e v="#REF!"/>
    <n v="1"/>
    <b v="0"/>
    <n v="6"/>
    <n v="1"/>
    <n v="4"/>
    <n v="1.75"/>
  </r>
  <r>
    <x v="90"/>
    <x v="132"/>
    <x v="2"/>
    <x v="5"/>
    <m/>
    <n v="1"/>
    <m/>
    <e v="#REF!"/>
    <n v="1"/>
    <b v="0"/>
    <n v="5"/>
    <n v="2"/>
    <n v="5"/>
    <n v="2.75"/>
  </r>
  <r>
    <x v="33"/>
    <x v="132"/>
    <x v="2"/>
    <x v="5"/>
    <m/>
    <n v="1"/>
    <m/>
    <e v="#REF!"/>
    <n v="1"/>
    <b v="0"/>
    <n v="3"/>
    <n v="2"/>
    <n v="2"/>
    <n v="2"/>
  </r>
  <r>
    <x v="192"/>
    <x v="132"/>
    <x v="2"/>
    <x v="5"/>
    <n v="1"/>
    <m/>
    <m/>
    <e v="#REF!"/>
    <n v="1"/>
    <b v="1"/>
    <n v="0"/>
    <n v="0"/>
    <n v="0"/>
    <n v="0"/>
  </r>
  <r>
    <x v="123"/>
    <x v="133"/>
    <x v="2"/>
    <x v="6"/>
    <n v="1"/>
    <m/>
    <m/>
    <e v="#REF!"/>
    <n v="1"/>
    <b v="0"/>
    <n v="1"/>
    <n v="0"/>
    <n v="1"/>
    <n v="0.25"/>
  </r>
  <r>
    <x v="186"/>
    <x v="133"/>
    <x v="2"/>
    <x v="6"/>
    <m/>
    <m/>
    <n v="1"/>
    <e v="#REF!"/>
    <n v="1"/>
    <b v="0"/>
    <n v="2"/>
    <n v="2"/>
    <n v="2"/>
    <n v="2"/>
  </r>
  <r>
    <x v="193"/>
    <x v="133"/>
    <x v="2"/>
    <x v="6"/>
    <m/>
    <n v="1"/>
    <m/>
    <e v="#REF!"/>
    <n v="1"/>
    <b v="1"/>
    <n v="0"/>
    <n v="0"/>
    <n v="0"/>
    <n v="0"/>
  </r>
  <r>
    <x v="97"/>
    <x v="133"/>
    <x v="2"/>
    <x v="6"/>
    <m/>
    <m/>
    <n v="1"/>
    <e v="#REF!"/>
    <n v="1"/>
    <b v="0"/>
    <n v="3"/>
    <n v="1"/>
    <n v="3"/>
    <n v="1.5"/>
  </r>
  <r>
    <x v="194"/>
    <x v="133"/>
    <x v="2"/>
    <x v="6"/>
    <n v="1"/>
    <m/>
    <m/>
    <e v="#REF!"/>
    <n v="1"/>
    <b v="1"/>
    <n v="0"/>
    <n v="0"/>
    <n v="0"/>
    <n v="0"/>
  </r>
  <r>
    <x v="189"/>
    <x v="133"/>
    <x v="2"/>
    <x v="6"/>
    <m/>
    <n v="1"/>
    <m/>
    <e v="#REF!"/>
    <n v="1"/>
    <b v="0"/>
    <n v="2"/>
    <n v="2"/>
    <n v="2"/>
    <n v="2"/>
  </r>
  <r>
    <x v="191"/>
    <x v="134"/>
    <x v="2"/>
    <x v="6"/>
    <n v="1"/>
    <m/>
    <m/>
    <e v="#REF!"/>
    <n v="1"/>
    <b v="0"/>
    <n v="2"/>
    <n v="2"/>
    <n v="2"/>
    <n v="2"/>
  </r>
  <r>
    <x v="154"/>
    <x v="134"/>
    <x v="2"/>
    <x v="6"/>
    <m/>
    <m/>
    <n v="1"/>
    <e v="#REF!"/>
    <n v="1"/>
    <b v="0"/>
    <n v="6"/>
    <n v="4"/>
    <n v="6"/>
    <n v="4.5"/>
  </r>
  <r>
    <x v="195"/>
    <x v="134"/>
    <x v="2"/>
    <x v="6"/>
    <m/>
    <n v="1"/>
    <m/>
    <e v="#REF!"/>
    <n v="1"/>
    <b v="1"/>
    <n v="0"/>
    <n v="0"/>
    <n v="0"/>
    <n v="0"/>
  </r>
  <r>
    <x v="187"/>
    <x v="134"/>
    <x v="2"/>
    <x v="6"/>
    <m/>
    <m/>
    <n v="1"/>
    <e v="#REF!"/>
    <n v="1"/>
    <b v="0"/>
    <n v="2"/>
    <n v="2"/>
    <n v="2"/>
    <n v="2"/>
  </r>
  <r>
    <x v="184"/>
    <x v="134"/>
    <x v="2"/>
    <x v="6"/>
    <n v="1"/>
    <m/>
    <m/>
    <e v="#REF!"/>
    <n v="1"/>
    <b v="0"/>
    <n v="1"/>
    <n v="1"/>
    <n v="1"/>
    <n v="1"/>
  </r>
  <r>
    <x v="137"/>
    <x v="134"/>
    <x v="2"/>
    <x v="6"/>
    <m/>
    <m/>
    <n v="1"/>
    <e v="#REF!"/>
    <n v="1"/>
    <b v="0"/>
    <n v="3"/>
    <n v="2"/>
    <n v="3"/>
    <n v="2.25"/>
  </r>
  <r>
    <x v="196"/>
    <x v="135"/>
    <x v="2"/>
    <x v="6"/>
    <m/>
    <n v="1"/>
    <m/>
    <e v="#REF!"/>
    <n v="1"/>
    <b v="1"/>
    <n v="0"/>
    <n v="0"/>
    <n v="0"/>
    <n v="0"/>
  </r>
  <r>
    <x v="110"/>
    <x v="135"/>
    <x v="2"/>
    <x v="6"/>
    <m/>
    <m/>
    <n v="1"/>
    <e v="#REF!"/>
    <n v="1"/>
    <b v="0"/>
    <n v="6"/>
    <n v="3"/>
    <n v="6"/>
    <n v="3.75"/>
  </r>
  <r>
    <x v="158"/>
    <x v="135"/>
    <x v="2"/>
    <x v="6"/>
    <n v="1"/>
    <m/>
    <m/>
    <e v="#REF!"/>
    <n v="1"/>
    <b v="0"/>
    <n v="4"/>
    <n v="4"/>
    <n v="4"/>
    <n v="4"/>
  </r>
  <r>
    <x v="193"/>
    <x v="135"/>
    <x v="2"/>
    <x v="6"/>
    <m/>
    <n v="1"/>
    <m/>
    <e v="#REF!"/>
    <n v="1"/>
    <b v="0"/>
    <n v="1"/>
    <n v="1"/>
    <n v="1"/>
    <n v="1"/>
  </r>
  <r>
    <x v="195"/>
    <x v="135"/>
    <x v="2"/>
    <x v="6"/>
    <m/>
    <n v="1"/>
    <m/>
    <e v="#REF!"/>
    <n v="1"/>
    <b v="0"/>
    <n v="1"/>
    <n v="1"/>
    <n v="1"/>
    <n v="1"/>
  </r>
  <r>
    <x v="182"/>
    <x v="135"/>
    <x v="2"/>
    <x v="6"/>
    <n v="1"/>
    <m/>
    <m/>
    <e v="#REF!"/>
    <n v="1"/>
    <b v="0"/>
    <n v="3"/>
    <n v="3"/>
    <n v="3"/>
    <n v="3"/>
  </r>
  <r>
    <x v="196"/>
    <x v="136"/>
    <x v="2"/>
    <x v="6"/>
    <m/>
    <n v="1"/>
    <m/>
    <e v="#REF!"/>
    <n v="1"/>
    <b v="0"/>
    <n v="1"/>
    <n v="1"/>
    <n v="1"/>
    <n v="1"/>
  </r>
  <r>
    <x v="197"/>
    <x v="136"/>
    <x v="2"/>
    <x v="6"/>
    <m/>
    <m/>
    <n v="1"/>
    <e v="#REF!"/>
    <n v="1"/>
    <b v="1"/>
    <n v="0"/>
    <n v="0"/>
    <n v="0"/>
    <n v="0"/>
  </r>
  <r>
    <x v="10"/>
    <x v="136"/>
    <x v="2"/>
    <x v="6"/>
    <n v="1"/>
    <m/>
    <m/>
    <e v="#REF!"/>
    <n v="1"/>
    <b v="0"/>
    <n v="6"/>
    <n v="2"/>
    <n v="4"/>
    <n v="2.5"/>
  </r>
  <r>
    <x v="103"/>
    <x v="136"/>
    <x v="2"/>
    <x v="6"/>
    <n v="1"/>
    <m/>
    <m/>
    <e v="#REF!"/>
    <n v="1"/>
    <b v="0"/>
    <n v="6"/>
    <n v="3"/>
    <n v="6"/>
    <n v="3.75"/>
  </r>
  <r>
    <x v="187"/>
    <x v="136"/>
    <x v="2"/>
    <x v="6"/>
    <m/>
    <m/>
    <n v="1"/>
    <e v="#REF!"/>
    <n v="1"/>
    <b v="0"/>
    <n v="3"/>
    <n v="3"/>
    <n v="3"/>
    <n v="3"/>
  </r>
  <r>
    <x v="57"/>
    <x v="136"/>
    <x v="2"/>
    <x v="6"/>
    <m/>
    <m/>
    <n v="1"/>
    <e v="#REF!"/>
    <n v="1"/>
    <b v="0"/>
    <n v="7"/>
    <n v="1"/>
    <n v="4"/>
    <n v="1.75"/>
  </r>
  <r>
    <x v="78"/>
    <x v="137"/>
    <x v="2"/>
    <x v="7"/>
    <m/>
    <m/>
    <n v="1"/>
    <e v="#REF!"/>
    <n v="1"/>
    <b v="0"/>
    <n v="10"/>
    <n v="4"/>
    <n v="8"/>
    <n v="5"/>
  </r>
  <r>
    <x v="141"/>
    <x v="137"/>
    <x v="2"/>
    <x v="7"/>
    <m/>
    <m/>
    <n v="1"/>
    <e v="#REF!"/>
    <n v="1"/>
    <b v="0"/>
    <n v="5"/>
    <n v="2"/>
    <n v="5"/>
    <n v="2.75"/>
  </r>
  <r>
    <x v="193"/>
    <x v="137"/>
    <x v="2"/>
    <x v="7"/>
    <m/>
    <n v="1"/>
    <m/>
    <e v="#REF!"/>
    <n v="1"/>
    <b v="0"/>
    <n v="2"/>
    <n v="2"/>
    <n v="2"/>
    <n v="2"/>
  </r>
  <r>
    <x v="97"/>
    <x v="137"/>
    <x v="2"/>
    <x v="7"/>
    <m/>
    <m/>
    <n v="1"/>
    <e v="#REF!"/>
    <n v="1"/>
    <b v="0"/>
    <n v="4"/>
    <n v="2"/>
    <n v="4"/>
    <n v="2.5"/>
  </r>
  <r>
    <x v="162"/>
    <x v="137"/>
    <x v="2"/>
    <x v="7"/>
    <n v="1"/>
    <m/>
    <m/>
    <e v="#REF!"/>
    <n v="1"/>
    <b v="0"/>
    <n v="3"/>
    <n v="3"/>
    <n v="3"/>
    <n v="3"/>
  </r>
  <r>
    <x v="130"/>
    <x v="137"/>
    <x v="2"/>
    <x v="7"/>
    <m/>
    <m/>
    <n v="1"/>
    <e v="#REF!"/>
    <n v="1"/>
    <b v="0"/>
    <n v="5"/>
    <n v="2"/>
    <n v="5"/>
    <n v="2.75"/>
  </r>
  <r>
    <x v="196"/>
    <x v="138"/>
    <x v="2"/>
    <x v="7"/>
    <m/>
    <n v="1"/>
    <m/>
    <e v="#REF!"/>
    <n v="1"/>
    <b v="0"/>
    <n v="2"/>
    <n v="2"/>
    <n v="2"/>
    <n v="2"/>
  </r>
  <r>
    <x v="197"/>
    <x v="138"/>
    <x v="2"/>
    <x v="7"/>
    <m/>
    <m/>
    <n v="1"/>
    <e v="#REF!"/>
    <n v="1"/>
    <b v="0"/>
    <n v="1"/>
    <n v="1"/>
    <n v="1"/>
    <n v="1"/>
  </r>
  <r>
    <x v="146"/>
    <x v="138"/>
    <x v="2"/>
    <x v="7"/>
    <m/>
    <n v="1"/>
    <m/>
    <e v="#REF!"/>
    <n v="1"/>
    <b v="0"/>
    <n v="8"/>
    <n v="4"/>
    <n v="8"/>
    <n v="5"/>
  </r>
  <r>
    <x v="14"/>
    <x v="138"/>
    <x v="2"/>
    <x v="7"/>
    <n v="1"/>
    <m/>
    <m/>
    <e v="#REF!"/>
    <n v="1"/>
    <b v="0"/>
    <n v="2"/>
    <n v="0"/>
    <n v="1"/>
    <n v="0.25"/>
  </r>
  <r>
    <x v="16"/>
    <x v="138"/>
    <x v="2"/>
    <x v="7"/>
    <n v="1"/>
    <m/>
    <m/>
    <e v="#REF!"/>
    <n v="1"/>
    <b v="0"/>
    <n v="5"/>
    <n v="1"/>
    <n v="2"/>
    <n v="1.25"/>
  </r>
  <r>
    <x v="186"/>
    <x v="138"/>
    <x v="2"/>
    <x v="7"/>
    <m/>
    <m/>
    <n v="1"/>
    <e v="#REF!"/>
    <n v="1"/>
    <b v="0"/>
    <n v="3"/>
    <n v="3"/>
    <n v="3"/>
    <n v="3"/>
  </r>
  <r>
    <x v="92"/>
    <x v="139"/>
    <x v="2"/>
    <x v="7"/>
    <m/>
    <n v="1"/>
    <m/>
    <e v="#REF!"/>
    <n v="1"/>
    <b v="0"/>
    <n v="11"/>
    <n v="4"/>
    <n v="11"/>
    <n v="5.75"/>
  </r>
  <r>
    <x v="159"/>
    <x v="139"/>
    <x v="2"/>
    <x v="7"/>
    <m/>
    <m/>
    <n v="1"/>
    <e v="#REF!"/>
    <n v="1"/>
    <b v="0"/>
    <n v="6"/>
    <n v="6"/>
    <n v="6"/>
    <n v="6"/>
  </r>
  <r>
    <x v="1"/>
    <x v="139"/>
    <x v="2"/>
    <x v="7"/>
    <n v="1"/>
    <m/>
    <m/>
    <e v="#REF!"/>
    <n v="1"/>
    <b v="0"/>
    <n v="8"/>
    <n v="1"/>
    <n v="5"/>
    <n v="2"/>
  </r>
  <r>
    <x v="36"/>
    <x v="139"/>
    <x v="2"/>
    <x v="7"/>
    <m/>
    <n v="1"/>
    <m/>
    <e v="#REF!"/>
    <n v="1"/>
    <b v="0"/>
    <n v="8"/>
    <n v="3"/>
    <n v="5"/>
    <n v="3.5"/>
  </r>
  <r>
    <x v="111"/>
    <x v="139"/>
    <x v="2"/>
    <x v="7"/>
    <n v="1"/>
    <m/>
    <m/>
    <e v="#REF!"/>
    <n v="1"/>
    <b v="0"/>
    <n v="9"/>
    <n v="3"/>
    <n v="9"/>
    <n v="4.5"/>
  </r>
  <r>
    <x v="132"/>
    <x v="139"/>
    <x v="2"/>
    <x v="7"/>
    <n v="1"/>
    <m/>
    <m/>
    <e v="#REF!"/>
    <n v="1"/>
    <b v="0"/>
    <n v="3"/>
    <n v="1"/>
    <n v="3"/>
    <n v="1.5"/>
  </r>
  <r>
    <x v="151"/>
    <x v="140"/>
    <x v="2"/>
    <x v="7"/>
    <m/>
    <n v="1"/>
    <m/>
    <e v="#REF!"/>
    <n v="1"/>
    <b v="0"/>
    <n v="7"/>
    <n v="5"/>
    <n v="7"/>
    <n v="5.5"/>
  </r>
  <r>
    <x v="156"/>
    <x v="140"/>
    <x v="2"/>
    <x v="7"/>
    <m/>
    <m/>
    <n v="1"/>
    <e v="#REF!"/>
    <n v="1"/>
    <b v="0"/>
    <n v="5"/>
    <n v="2"/>
    <n v="5"/>
    <n v="2.75"/>
  </r>
  <r>
    <x v="142"/>
    <x v="140"/>
    <x v="2"/>
    <x v="7"/>
    <n v="1"/>
    <m/>
    <m/>
    <e v="#REF!"/>
    <n v="1"/>
    <b v="0"/>
    <n v="5"/>
    <n v="3"/>
    <n v="5"/>
    <n v="3.5"/>
  </r>
  <r>
    <x v="93"/>
    <x v="140"/>
    <x v="2"/>
    <x v="7"/>
    <n v="1"/>
    <m/>
    <m/>
    <e v="#REF!"/>
    <n v="1"/>
    <b v="0"/>
    <n v="6"/>
    <n v="1"/>
    <n v="6"/>
    <n v="2.25"/>
  </r>
  <r>
    <x v="78"/>
    <x v="140"/>
    <x v="2"/>
    <x v="7"/>
    <m/>
    <m/>
    <n v="1"/>
    <e v="#REF!"/>
    <n v="1"/>
    <b v="0"/>
    <n v="11"/>
    <n v="5"/>
    <n v="9"/>
    <n v="6"/>
  </r>
  <r>
    <x v="196"/>
    <x v="140"/>
    <x v="2"/>
    <x v="7"/>
    <m/>
    <n v="1"/>
    <m/>
    <e v="#REF!"/>
    <n v="1"/>
    <b v="0"/>
    <n v="3"/>
    <n v="3"/>
    <n v="3"/>
    <n v="3"/>
  </r>
  <r>
    <x v="127"/>
    <x v="141"/>
    <x v="2"/>
    <x v="7"/>
    <m/>
    <n v="1"/>
    <m/>
    <e v="#REF!"/>
    <n v="1"/>
    <b v="0"/>
    <n v="4"/>
    <n v="2"/>
    <n v="4"/>
    <n v="2.5"/>
  </r>
  <r>
    <x v="197"/>
    <x v="141"/>
    <x v="2"/>
    <x v="7"/>
    <m/>
    <m/>
    <n v="1"/>
    <e v="#REF!"/>
    <n v="1"/>
    <b v="0"/>
    <n v="2"/>
    <n v="2"/>
    <n v="2"/>
    <n v="2"/>
  </r>
  <r>
    <x v="198"/>
    <x v="141"/>
    <x v="2"/>
    <x v="7"/>
    <n v="1"/>
    <m/>
    <m/>
    <e v="#REF!"/>
    <n v="1"/>
    <b v="1"/>
    <n v="0"/>
    <n v="0"/>
    <n v="0"/>
    <n v="0"/>
  </r>
  <r>
    <x v="101"/>
    <x v="141"/>
    <x v="2"/>
    <x v="7"/>
    <m/>
    <n v="1"/>
    <m/>
    <e v="#REF!"/>
    <n v="1"/>
    <b v="0"/>
    <n v="9"/>
    <n v="4"/>
    <n v="9"/>
    <n v="5.25"/>
  </r>
  <r>
    <x v="39"/>
    <x v="141"/>
    <x v="2"/>
    <x v="7"/>
    <m/>
    <m/>
    <n v="1"/>
    <e v="#REF!"/>
    <n v="1"/>
    <b v="0"/>
    <n v="6"/>
    <n v="2"/>
    <n v="5"/>
    <n v="2.75"/>
  </r>
  <r>
    <x v="16"/>
    <x v="141"/>
    <x v="2"/>
    <x v="7"/>
    <n v="1"/>
    <m/>
    <m/>
    <e v="#REF!"/>
    <n v="1"/>
    <b v="0"/>
    <n v="6"/>
    <n v="2"/>
    <n v="3"/>
    <n v="2.25"/>
  </r>
  <r>
    <x v="186"/>
    <x v="142"/>
    <x v="2"/>
    <x v="8"/>
    <m/>
    <m/>
    <n v="1"/>
    <e v="#REF!"/>
    <n v="1"/>
    <b v="0"/>
    <n v="4"/>
    <n v="4"/>
    <n v="4"/>
    <n v="4"/>
  </r>
  <r>
    <x v="130"/>
    <x v="142"/>
    <x v="2"/>
    <x v="8"/>
    <m/>
    <m/>
    <n v="1"/>
    <e v="#REF!"/>
    <n v="1"/>
    <b v="0"/>
    <n v="6"/>
    <n v="3"/>
    <n v="6"/>
    <n v="3.75"/>
  </r>
  <r>
    <x v="193"/>
    <x v="142"/>
    <x v="2"/>
    <x v="8"/>
    <m/>
    <n v="1"/>
    <m/>
    <e v="#REF!"/>
    <n v="1"/>
    <b v="0"/>
    <n v="3"/>
    <n v="3"/>
    <n v="3"/>
    <n v="3"/>
  </r>
  <r>
    <x v="185"/>
    <x v="142"/>
    <x v="2"/>
    <x v="8"/>
    <n v="1"/>
    <m/>
    <m/>
    <e v="#REF!"/>
    <n v="1"/>
    <b v="0"/>
    <n v="2"/>
    <n v="2"/>
    <n v="2"/>
    <n v="2"/>
  </r>
  <r>
    <x v="102"/>
    <x v="142"/>
    <x v="2"/>
    <x v="8"/>
    <n v="1"/>
    <m/>
    <m/>
    <e v="#REF!"/>
    <n v="1"/>
    <b v="0"/>
    <n v="1"/>
    <n v="0"/>
    <n v="1"/>
    <n v="0.25"/>
  </r>
  <r>
    <x v="141"/>
    <x v="142"/>
    <x v="2"/>
    <x v="8"/>
    <m/>
    <m/>
    <n v="1"/>
    <e v="#REF!"/>
    <n v="1"/>
    <b v="0"/>
    <n v="6"/>
    <n v="3"/>
    <n v="6"/>
    <n v="3.75"/>
  </r>
  <r>
    <x v="80"/>
    <x v="143"/>
    <x v="2"/>
    <x v="8"/>
    <n v="1"/>
    <m/>
    <m/>
    <e v="#REF!"/>
    <n v="1"/>
    <b v="0"/>
    <n v="6"/>
    <n v="2"/>
    <n v="5"/>
    <n v="2.75"/>
  </r>
  <r>
    <x v="66"/>
    <x v="143"/>
    <x v="2"/>
    <x v="8"/>
    <m/>
    <n v="1"/>
    <m/>
    <e v="#REF!"/>
    <n v="1"/>
    <b v="0"/>
    <n v="8"/>
    <n v="2"/>
    <n v="6"/>
    <n v="3"/>
  </r>
  <r>
    <x v="195"/>
    <x v="143"/>
    <x v="2"/>
    <x v="8"/>
    <m/>
    <n v="1"/>
    <m/>
    <e v="#REF!"/>
    <n v="1"/>
    <b v="0"/>
    <n v="2"/>
    <n v="2"/>
    <n v="2"/>
    <n v="2"/>
  </r>
  <r>
    <x v="198"/>
    <x v="143"/>
    <x v="2"/>
    <x v="8"/>
    <n v="1"/>
    <m/>
    <m/>
    <e v="#REF!"/>
    <n v="1"/>
    <b v="0"/>
    <n v="1"/>
    <n v="1"/>
    <n v="1"/>
    <n v="1"/>
  </r>
  <r>
    <x v="154"/>
    <x v="143"/>
    <x v="2"/>
    <x v="8"/>
    <m/>
    <m/>
    <n v="1"/>
    <e v="#REF!"/>
    <n v="1"/>
    <b v="0"/>
    <n v="7"/>
    <n v="3"/>
    <n v="7"/>
    <n v="4"/>
  </r>
  <r>
    <x v="30"/>
    <x v="143"/>
    <x v="2"/>
    <x v="8"/>
    <n v="1"/>
    <m/>
    <m/>
    <e v="#REF!"/>
    <n v="1"/>
    <b v="0"/>
    <n v="4"/>
    <n v="1"/>
    <n v="3"/>
    <n v="1.5"/>
  </r>
  <r>
    <x v="81"/>
    <x v="144"/>
    <x v="2"/>
    <x v="8"/>
    <m/>
    <n v="1"/>
    <m/>
    <e v="#REF!"/>
    <n v="1"/>
    <b v="0"/>
    <n v="10"/>
    <n v="4"/>
    <n v="8"/>
    <n v="5"/>
  </r>
  <r>
    <x v="187"/>
    <x v="144"/>
    <x v="2"/>
    <x v="8"/>
    <m/>
    <m/>
    <n v="1"/>
    <e v="#REF!"/>
    <n v="1"/>
    <b v="0"/>
    <n v="4"/>
    <n v="4"/>
    <n v="4"/>
    <n v="4"/>
  </r>
  <r>
    <x v="45"/>
    <x v="144"/>
    <x v="2"/>
    <x v="8"/>
    <n v="1"/>
    <m/>
    <m/>
    <e v="#REF!"/>
    <n v="1"/>
    <b v="0"/>
    <n v="11"/>
    <n v="2"/>
    <n v="6"/>
    <n v="3"/>
  </r>
  <r>
    <x v="199"/>
    <x v="144"/>
    <x v="2"/>
    <x v="8"/>
    <n v="1"/>
    <m/>
    <m/>
    <e v="#REF!"/>
    <n v="1"/>
    <b v="1"/>
    <n v="0"/>
    <n v="0"/>
    <n v="0"/>
    <n v="0"/>
  </r>
  <r>
    <x v="68"/>
    <x v="144"/>
    <x v="2"/>
    <x v="8"/>
    <n v="1"/>
    <m/>
    <m/>
    <e v="#REF!"/>
    <n v="1"/>
    <b v="0"/>
    <n v="5"/>
    <n v="1"/>
    <n v="3"/>
    <n v="1.5"/>
  </r>
  <r>
    <x v="87"/>
    <x v="144"/>
    <x v="2"/>
    <x v="8"/>
    <m/>
    <n v="1"/>
    <m/>
    <e v="#REF!"/>
    <n v="1"/>
    <b v="0"/>
    <n v="6"/>
    <n v="1"/>
    <n v="5"/>
    <n v="2"/>
  </r>
  <r>
    <x v="134"/>
    <x v="145"/>
    <x v="2"/>
    <x v="8"/>
    <m/>
    <m/>
    <n v="1"/>
    <e v="#REF!"/>
    <n v="1"/>
    <b v="0"/>
    <n v="3"/>
    <n v="1"/>
    <n v="3"/>
    <n v="1.5"/>
  </r>
  <r>
    <x v="59"/>
    <x v="145"/>
    <x v="2"/>
    <x v="8"/>
    <m/>
    <n v="1"/>
    <m/>
    <e v="#REF!"/>
    <n v="1"/>
    <b v="0"/>
    <n v="9"/>
    <n v="2"/>
    <n v="7"/>
    <n v="3.25"/>
  </r>
  <r>
    <x v="129"/>
    <x v="145"/>
    <x v="2"/>
    <x v="8"/>
    <n v="1"/>
    <m/>
    <m/>
    <e v="#REF!"/>
    <n v="1"/>
    <b v="0"/>
    <n v="2"/>
    <n v="1"/>
    <n v="2"/>
    <n v="1.25"/>
  </r>
  <r>
    <x v="141"/>
    <x v="145"/>
    <x v="2"/>
    <x v="8"/>
    <m/>
    <n v="1"/>
    <m/>
    <e v="#REF!"/>
    <n v="1"/>
    <b v="0"/>
    <n v="7"/>
    <n v="4"/>
    <n v="7"/>
    <n v="4.75"/>
  </r>
  <r>
    <x v="165"/>
    <x v="145"/>
    <x v="2"/>
    <x v="8"/>
    <m/>
    <m/>
    <n v="1"/>
    <e v="#REF!"/>
    <n v="1"/>
    <b v="0"/>
    <n v="3"/>
    <n v="3"/>
    <n v="3"/>
    <n v="3"/>
  </r>
  <r>
    <x v="22"/>
    <x v="145"/>
    <x v="2"/>
    <x v="8"/>
    <n v="1"/>
    <m/>
    <m/>
    <e v="#REF!"/>
    <n v="1"/>
    <b v="0"/>
    <n v="7"/>
    <n v="2"/>
    <n v="4"/>
    <n v="2.5"/>
  </r>
  <r>
    <x v="116"/>
    <x v="146"/>
    <x v="2"/>
    <x v="9"/>
    <n v="1"/>
    <m/>
    <m/>
    <e v="#REF!"/>
    <n v="1"/>
    <b v="0"/>
    <n v="3"/>
    <n v="1"/>
    <n v="3"/>
    <n v="1.5"/>
  </r>
  <r>
    <x v="197"/>
    <x v="146"/>
    <x v="2"/>
    <x v="9"/>
    <m/>
    <m/>
    <n v="1"/>
    <e v="#REF!"/>
    <n v="1"/>
    <b v="0"/>
    <n v="3"/>
    <n v="3"/>
    <n v="3"/>
    <n v="3"/>
  </r>
  <r>
    <x v="200"/>
    <x v="146"/>
    <x v="2"/>
    <x v="9"/>
    <m/>
    <n v="1"/>
    <m/>
    <e v="#REF!"/>
    <n v="1"/>
    <b v="1"/>
    <n v="0"/>
    <n v="0"/>
    <n v="0"/>
    <n v="0"/>
  </r>
  <r>
    <x v="129"/>
    <x v="146"/>
    <x v="2"/>
    <x v="9"/>
    <n v="1"/>
    <m/>
    <m/>
    <e v="#REF!"/>
    <n v="1"/>
    <b v="0"/>
    <n v="3"/>
    <n v="2"/>
    <n v="3"/>
    <n v="2.25"/>
  </r>
  <r>
    <x v="147"/>
    <x v="146"/>
    <x v="2"/>
    <x v="9"/>
    <m/>
    <n v="1"/>
    <m/>
    <e v="#REF!"/>
    <n v="1"/>
    <b v="0"/>
    <n v="3"/>
    <n v="1"/>
    <n v="3"/>
    <n v="1.5"/>
  </r>
  <r>
    <x v="1"/>
    <x v="146"/>
    <x v="2"/>
    <x v="9"/>
    <n v="1"/>
    <m/>
    <m/>
    <e v="#REF!"/>
    <n v="1"/>
    <b v="0"/>
    <n v="9"/>
    <n v="2"/>
    <n v="6"/>
    <n v="3"/>
  </r>
  <r>
    <x v="197"/>
    <x v="147"/>
    <x v="2"/>
    <x v="9"/>
    <m/>
    <m/>
    <n v="1"/>
    <e v="#REF!"/>
    <n v="1"/>
    <b v="0"/>
    <n v="4"/>
    <n v="4"/>
    <n v="4"/>
    <n v="4"/>
  </r>
  <r>
    <x v="196"/>
    <x v="147"/>
    <x v="2"/>
    <x v="9"/>
    <m/>
    <n v="1"/>
    <m/>
    <e v="#REF!"/>
    <n v="1"/>
    <b v="0"/>
    <n v="4"/>
    <n v="4"/>
    <n v="4"/>
    <n v="4"/>
  </r>
  <r>
    <x v="31"/>
    <x v="147"/>
    <x v="2"/>
    <x v="9"/>
    <m/>
    <m/>
    <n v="1"/>
    <e v="#REF!"/>
    <n v="1"/>
    <b v="0"/>
    <n v="7"/>
    <n v="1"/>
    <n v="3"/>
    <n v="1.5"/>
  </r>
  <r>
    <x v="143"/>
    <x v="147"/>
    <x v="2"/>
    <x v="9"/>
    <n v="1"/>
    <m/>
    <m/>
    <e v="#REF!"/>
    <n v="1"/>
    <b v="0"/>
    <n v="5"/>
    <n v="2"/>
    <n v="5"/>
    <n v="2.75"/>
  </r>
  <r>
    <x v="152"/>
    <x v="147"/>
    <x v="2"/>
    <x v="9"/>
    <m/>
    <n v="1"/>
    <m/>
    <e v="#REF!"/>
    <n v="1"/>
    <b v="0"/>
    <n v="2"/>
    <n v="0"/>
    <n v="2"/>
    <n v="0.5"/>
  </r>
  <r>
    <x v="106"/>
    <x v="147"/>
    <x v="2"/>
    <x v="9"/>
    <m/>
    <n v="1"/>
    <m/>
    <e v="#REF!"/>
    <n v="1"/>
    <b v="0"/>
    <n v="1"/>
    <n v="0"/>
    <n v="1"/>
    <n v="0.25"/>
  </r>
  <r>
    <x v="201"/>
    <x v="148"/>
    <x v="2"/>
    <x v="9"/>
    <n v="1"/>
    <m/>
    <m/>
    <e v="#REF!"/>
    <n v="1"/>
    <b v="1"/>
    <n v="0"/>
    <n v="0"/>
    <n v="0"/>
    <n v="0"/>
  </r>
  <r>
    <x v="103"/>
    <x v="148"/>
    <x v="2"/>
    <x v="9"/>
    <n v="1"/>
    <m/>
    <m/>
    <e v="#REF!"/>
    <n v="1"/>
    <b v="0"/>
    <n v="7"/>
    <n v="3"/>
    <n v="7"/>
    <n v="4"/>
  </r>
  <r>
    <x v="104"/>
    <x v="148"/>
    <x v="2"/>
    <x v="9"/>
    <m/>
    <n v="1"/>
    <m/>
    <e v="#REF!"/>
    <n v="1"/>
    <b v="0"/>
    <n v="1"/>
    <n v="0"/>
    <n v="1"/>
    <n v="0.25"/>
  </r>
  <r>
    <x v="202"/>
    <x v="148"/>
    <x v="2"/>
    <x v="9"/>
    <m/>
    <n v="1"/>
    <m/>
    <e v="#REF!"/>
    <n v="1"/>
    <b v="1"/>
    <n v="0"/>
    <n v="0"/>
    <n v="0"/>
    <n v="0"/>
  </r>
  <r>
    <x v="189"/>
    <x v="148"/>
    <x v="2"/>
    <x v="9"/>
    <m/>
    <n v="1"/>
    <m/>
    <e v="#REF!"/>
    <n v="1"/>
    <b v="0"/>
    <n v="3"/>
    <n v="3"/>
    <n v="3"/>
    <n v="3"/>
  </r>
  <r>
    <x v="7"/>
    <x v="148"/>
    <x v="2"/>
    <x v="9"/>
    <n v="1"/>
    <m/>
    <m/>
    <e v="#REF!"/>
    <n v="1"/>
    <b v="0"/>
    <n v="3"/>
    <n v="1"/>
    <n v="1"/>
    <n v="1"/>
  </r>
  <r>
    <x v="39"/>
    <x v="149"/>
    <x v="2"/>
    <x v="9"/>
    <m/>
    <m/>
    <n v="1"/>
    <e v="#REF!"/>
    <n v="1"/>
    <b v="0"/>
    <n v="7"/>
    <n v="3"/>
    <n v="6"/>
    <n v="3.75"/>
  </r>
  <r>
    <x v="138"/>
    <x v="149"/>
    <x v="2"/>
    <x v="9"/>
    <m/>
    <m/>
    <n v="1"/>
    <e v="#REF!"/>
    <n v="1"/>
    <b v="0"/>
    <n v="5"/>
    <n v="2"/>
    <n v="5"/>
    <n v="2.75"/>
  </r>
  <r>
    <x v="193"/>
    <x v="149"/>
    <x v="2"/>
    <x v="9"/>
    <m/>
    <n v="1"/>
    <m/>
    <e v="#REF!"/>
    <n v="1"/>
    <b v="0"/>
    <n v="4"/>
    <n v="4"/>
    <n v="4"/>
    <n v="4"/>
  </r>
  <r>
    <x v="203"/>
    <x v="149"/>
    <x v="2"/>
    <x v="9"/>
    <n v="1"/>
    <m/>
    <m/>
    <e v="#REF!"/>
    <n v="1"/>
    <b v="1"/>
    <n v="0"/>
    <n v="0"/>
    <n v="0"/>
    <n v="0"/>
  </r>
  <r>
    <x v="204"/>
    <x v="149"/>
    <x v="2"/>
    <x v="9"/>
    <m/>
    <n v="1"/>
    <m/>
    <e v="#REF!"/>
    <n v="1"/>
    <b v="1"/>
    <n v="0"/>
    <n v="0"/>
    <n v="0"/>
    <n v="0"/>
  </r>
  <r>
    <x v="182"/>
    <x v="149"/>
    <x v="2"/>
    <x v="9"/>
    <n v="1"/>
    <m/>
    <m/>
    <e v="#REF!"/>
    <n v="1"/>
    <b v="0"/>
    <n v="4"/>
    <n v="4"/>
    <n v="4"/>
    <n v="4"/>
  </r>
  <r>
    <x v="201"/>
    <x v="150"/>
    <x v="2"/>
    <x v="10"/>
    <n v="1"/>
    <m/>
    <m/>
    <e v="#REF!"/>
    <n v="1"/>
    <b v="0"/>
    <n v="1"/>
    <n v="1"/>
    <n v="1"/>
    <n v="1"/>
  </r>
  <r>
    <x v="156"/>
    <x v="150"/>
    <x v="2"/>
    <x v="10"/>
    <m/>
    <m/>
    <n v="1"/>
    <e v="#REF!"/>
    <n v="1"/>
    <b v="0"/>
    <n v="6"/>
    <n v="2"/>
    <n v="6"/>
    <n v="3"/>
  </r>
  <r>
    <x v="130"/>
    <x v="150"/>
    <x v="2"/>
    <x v="10"/>
    <m/>
    <m/>
    <n v="1"/>
    <e v="#REF!"/>
    <n v="1"/>
    <b v="0"/>
    <n v="7"/>
    <n v="3"/>
    <n v="7"/>
    <n v="4"/>
  </r>
  <r>
    <x v="204"/>
    <x v="150"/>
    <x v="2"/>
    <x v="10"/>
    <m/>
    <n v="1"/>
    <m/>
    <e v="#REF!"/>
    <n v="1"/>
    <b v="0"/>
    <n v="1"/>
    <n v="1"/>
    <n v="1"/>
    <n v="1"/>
  </r>
  <r>
    <x v="202"/>
    <x v="150"/>
    <x v="2"/>
    <x v="10"/>
    <m/>
    <n v="1"/>
    <m/>
    <e v="#REF!"/>
    <n v="1"/>
    <b v="0"/>
    <n v="1"/>
    <n v="1"/>
    <n v="1"/>
    <n v="1"/>
  </r>
  <r>
    <x v="110"/>
    <x v="150"/>
    <x v="2"/>
    <x v="10"/>
    <m/>
    <m/>
    <n v="1"/>
    <e v="#REF!"/>
    <n v="1"/>
    <b v="0"/>
    <n v="7"/>
    <n v="2"/>
    <n v="7"/>
    <n v="3.25"/>
  </r>
  <r>
    <x v="196"/>
    <x v="151"/>
    <x v="2"/>
    <x v="10"/>
    <m/>
    <n v="1"/>
    <m/>
    <e v="#REF!"/>
    <n v="1"/>
    <b v="0"/>
    <n v="5"/>
    <n v="5"/>
    <n v="5"/>
    <n v="5"/>
  </r>
  <r>
    <x v="186"/>
    <x v="151"/>
    <x v="2"/>
    <x v="10"/>
    <m/>
    <m/>
    <n v="1"/>
    <e v="#REF!"/>
    <n v="1"/>
    <b v="0"/>
    <n v="5"/>
    <n v="5"/>
    <n v="5"/>
    <n v="5"/>
  </r>
  <r>
    <x v="203"/>
    <x v="151"/>
    <x v="2"/>
    <x v="10"/>
    <n v="1"/>
    <m/>
    <m/>
    <e v="#REF!"/>
    <n v="1"/>
    <b v="0"/>
    <n v="1"/>
    <n v="1"/>
    <n v="1"/>
    <n v="1"/>
  </r>
  <r>
    <x v="188"/>
    <x v="151"/>
    <x v="2"/>
    <x v="10"/>
    <n v="1"/>
    <m/>
    <m/>
    <e v="#REF!"/>
    <n v="1"/>
    <b v="0"/>
    <n v="2"/>
    <n v="2"/>
    <n v="2"/>
    <n v="2"/>
  </r>
  <r>
    <x v="45"/>
    <x v="151"/>
    <x v="2"/>
    <x v="10"/>
    <m/>
    <n v="1"/>
    <m/>
    <e v="#REF!"/>
    <n v="1"/>
    <b v="0"/>
    <n v="12"/>
    <n v="2"/>
    <n v="7"/>
    <n v="3.25"/>
  </r>
  <r>
    <x v="140"/>
    <x v="151"/>
    <x v="2"/>
    <x v="10"/>
    <m/>
    <n v="1"/>
    <m/>
    <e v="#REF!"/>
    <n v="1"/>
    <b v="0"/>
    <n v="7"/>
    <n v="1"/>
    <n v="7"/>
    <n v="2.5"/>
  </r>
  <r>
    <x v="92"/>
    <x v="152"/>
    <x v="2"/>
    <x v="10"/>
    <m/>
    <n v="1"/>
    <m/>
    <e v="#REF!"/>
    <n v="1"/>
    <b v="0"/>
    <n v="12"/>
    <n v="4"/>
    <n v="8"/>
    <n v="5"/>
  </r>
  <r>
    <x v="205"/>
    <x v="152"/>
    <x v="2"/>
    <x v="10"/>
    <m/>
    <n v="1"/>
    <m/>
    <e v="#REF!"/>
    <n v="1"/>
    <b v="1"/>
    <n v="0"/>
    <n v="0"/>
    <n v="0"/>
    <n v="0"/>
  </r>
  <r>
    <x v="201"/>
    <x v="152"/>
    <x v="2"/>
    <x v="10"/>
    <n v="1"/>
    <m/>
    <m/>
    <e v="#REF!"/>
    <n v="1"/>
    <b v="0"/>
    <n v="2"/>
    <n v="2"/>
    <n v="2"/>
    <n v="2"/>
  </r>
  <r>
    <x v="198"/>
    <x v="152"/>
    <x v="2"/>
    <x v="10"/>
    <n v="1"/>
    <m/>
    <m/>
    <e v="#REF!"/>
    <n v="1"/>
    <b v="0"/>
    <n v="2"/>
    <n v="2"/>
    <n v="2"/>
    <n v="2"/>
  </r>
  <r>
    <x v="206"/>
    <x v="152"/>
    <x v="2"/>
    <x v="10"/>
    <n v="1"/>
    <m/>
    <m/>
    <e v="#REF!"/>
    <n v="1"/>
    <b v="1"/>
    <n v="0"/>
    <n v="0"/>
    <n v="0"/>
    <n v="0"/>
  </r>
  <r>
    <x v="57"/>
    <x v="152"/>
    <x v="2"/>
    <x v="10"/>
    <m/>
    <m/>
    <n v="1"/>
    <e v="#REF!"/>
    <n v="1"/>
    <b v="0"/>
    <n v="8"/>
    <n v="1"/>
    <n v="4"/>
    <n v="1.75"/>
  </r>
  <r>
    <x v="204"/>
    <x v="153"/>
    <x v="2"/>
    <x v="10"/>
    <m/>
    <n v="1"/>
    <m/>
    <e v="#REF!"/>
    <n v="1"/>
    <b v="0"/>
    <n v="2"/>
    <n v="2"/>
    <n v="2"/>
    <n v="2"/>
  </r>
  <r>
    <x v="187"/>
    <x v="153"/>
    <x v="2"/>
    <x v="10"/>
    <m/>
    <m/>
    <n v="1"/>
    <e v="#REF!"/>
    <n v="1"/>
    <b v="0"/>
    <n v="5"/>
    <n v="5"/>
    <n v="5"/>
    <n v="5"/>
  </r>
  <r>
    <x v="103"/>
    <x v="153"/>
    <x v="2"/>
    <x v="10"/>
    <n v="1"/>
    <m/>
    <m/>
    <e v="#REF!"/>
    <n v="1"/>
    <b v="0"/>
    <n v="8"/>
    <n v="4"/>
    <n v="8"/>
    <n v="5"/>
  </r>
  <r>
    <x v="59"/>
    <x v="153"/>
    <x v="2"/>
    <x v="10"/>
    <m/>
    <n v="1"/>
    <m/>
    <e v="#REF!"/>
    <n v="1"/>
    <b v="0"/>
    <n v="10"/>
    <n v="2"/>
    <n v="7"/>
    <n v="3.25"/>
  </r>
  <r>
    <x v="141"/>
    <x v="153"/>
    <x v="2"/>
    <x v="10"/>
    <m/>
    <m/>
    <n v="1"/>
    <e v="#REF!"/>
    <n v="1"/>
    <b v="0"/>
    <n v="8"/>
    <n v="4"/>
    <n v="8"/>
    <n v="5"/>
  </r>
  <r>
    <x v="142"/>
    <x v="153"/>
    <x v="2"/>
    <x v="10"/>
    <n v="1"/>
    <m/>
    <m/>
    <e v="#REF!"/>
    <n v="1"/>
    <b v="0"/>
    <n v="6"/>
    <n v="3"/>
    <n v="6"/>
    <n v="3.75"/>
  </r>
  <r>
    <x v="122"/>
    <x v="154"/>
    <x v="2"/>
    <x v="10"/>
    <n v="1"/>
    <m/>
    <m/>
    <e v="#REF!"/>
    <n v="1"/>
    <b v="0"/>
    <n v="3"/>
    <n v="0"/>
    <n v="3"/>
    <n v="0.75"/>
  </r>
  <r>
    <x v="75"/>
    <x v="154"/>
    <x v="2"/>
    <x v="10"/>
    <m/>
    <n v="1"/>
    <m/>
    <e v="#REF!"/>
    <n v="1"/>
    <b v="0"/>
    <n v="8"/>
    <n v="2"/>
    <n v="5"/>
    <n v="2.75"/>
  </r>
  <r>
    <x v="146"/>
    <x v="154"/>
    <x v="2"/>
    <x v="10"/>
    <m/>
    <n v="1"/>
    <m/>
    <e v="#REF!"/>
    <n v="1"/>
    <b v="0"/>
    <n v="9"/>
    <n v="3"/>
    <n v="9"/>
    <n v="4.5"/>
  </r>
  <r>
    <x v="154"/>
    <x v="154"/>
    <x v="2"/>
    <x v="10"/>
    <m/>
    <m/>
    <n v="1"/>
    <e v="#REF!"/>
    <n v="1"/>
    <b v="0"/>
    <n v="8"/>
    <n v="4"/>
    <n v="8"/>
    <n v="5"/>
  </r>
  <r>
    <x v="172"/>
    <x v="154"/>
    <x v="2"/>
    <x v="10"/>
    <n v="1"/>
    <m/>
    <m/>
    <e v="#REF!"/>
    <n v="1"/>
    <b v="0"/>
    <n v="2"/>
    <n v="2"/>
    <n v="2"/>
    <n v="2"/>
  </r>
  <r>
    <x v="39"/>
    <x v="154"/>
    <x v="2"/>
    <x v="10"/>
    <m/>
    <m/>
    <n v="1"/>
    <e v="#REF!"/>
    <n v="1"/>
    <b v="0"/>
    <n v="8"/>
    <n v="4"/>
    <n v="6"/>
    <n v="4.5"/>
  </r>
  <r>
    <x v="114"/>
    <x v="155"/>
    <x v="2"/>
    <x v="11"/>
    <m/>
    <n v="1"/>
    <m/>
    <e v="#REF!"/>
    <n v="1"/>
    <b v="0"/>
    <n v="4"/>
    <n v="2"/>
    <n v="4"/>
    <n v="2.5"/>
  </r>
  <r>
    <x v="107"/>
    <x v="155"/>
    <x v="2"/>
    <x v="11"/>
    <n v="1"/>
    <m/>
    <m/>
    <e v="#REF!"/>
    <n v="1"/>
    <b v="0"/>
    <n v="3"/>
    <n v="2"/>
    <n v="2"/>
    <n v="2"/>
  </r>
  <r>
    <x v="207"/>
    <x v="155"/>
    <x v="2"/>
    <x v="11"/>
    <n v="1"/>
    <m/>
    <m/>
    <e v="#REF!"/>
    <n v="1"/>
    <b v="1"/>
    <n v="0"/>
    <n v="0"/>
    <n v="0"/>
    <n v="0"/>
  </r>
  <r>
    <x v="84"/>
    <x v="155"/>
    <x v="2"/>
    <x v="11"/>
    <m/>
    <n v="1"/>
    <m/>
    <e v="#REF!"/>
    <n v="1"/>
    <b v="0"/>
    <n v="1"/>
    <n v="0"/>
    <n v="0"/>
    <n v="0"/>
  </r>
  <r>
    <x v="73"/>
    <x v="155"/>
    <x v="2"/>
    <x v="11"/>
    <m/>
    <n v="1"/>
    <m/>
    <e v="#REF!"/>
    <n v="1"/>
    <b v="0"/>
    <n v="6"/>
    <n v="1"/>
    <n v="2"/>
    <n v="1.25"/>
  </r>
  <r>
    <x v="111"/>
    <x v="155"/>
    <x v="2"/>
    <x v="11"/>
    <n v="1"/>
    <m/>
    <m/>
    <e v="#REF!"/>
    <n v="1"/>
    <b v="0"/>
    <n v="10"/>
    <n v="2"/>
    <n v="10"/>
    <n v="4"/>
  </r>
  <r>
    <x v="109"/>
    <x v="156"/>
    <x v="2"/>
    <x v="11"/>
    <m/>
    <m/>
    <n v="1"/>
    <e v="#REF!"/>
    <n v="1"/>
    <b v="0"/>
    <n v="7"/>
    <n v="4"/>
    <n v="6"/>
    <n v="4.5"/>
  </r>
  <r>
    <x v="112"/>
    <x v="156"/>
    <x v="2"/>
    <x v="11"/>
    <m/>
    <m/>
    <n v="1"/>
    <e v="#REF!"/>
    <n v="1"/>
    <b v="0"/>
    <n v="4"/>
    <n v="2"/>
    <n v="4"/>
    <n v="2.5"/>
  </r>
  <r>
    <x v="121"/>
    <x v="156"/>
    <x v="2"/>
    <x v="11"/>
    <m/>
    <m/>
    <n v="1"/>
    <e v="#REF!"/>
    <n v="1"/>
    <b v="0"/>
    <n v="1"/>
    <n v="0"/>
    <n v="1"/>
    <n v="0.25"/>
  </r>
  <r>
    <x v="202"/>
    <x v="156"/>
    <x v="2"/>
    <x v="11"/>
    <m/>
    <n v="1"/>
    <m/>
    <e v="#REF!"/>
    <n v="1"/>
    <b v="0"/>
    <n v="2"/>
    <n v="2"/>
    <n v="2"/>
    <n v="2"/>
  </r>
  <r>
    <x v="108"/>
    <x v="156"/>
    <x v="2"/>
    <x v="11"/>
    <m/>
    <m/>
    <n v="1"/>
    <e v="#REF!"/>
    <n v="1"/>
    <b v="0"/>
    <n v="5"/>
    <n v="2"/>
    <n v="4"/>
    <n v="2.5"/>
  </r>
  <r>
    <x v="201"/>
    <x v="156"/>
    <x v="2"/>
    <x v="11"/>
    <n v="1"/>
    <m/>
    <m/>
    <e v="#REF!"/>
    <n v="1"/>
    <b v="0"/>
    <n v="3"/>
    <n v="3"/>
    <n v="3"/>
    <n v="3"/>
  </r>
  <r>
    <x v="114"/>
    <x v="157"/>
    <x v="2"/>
    <x v="11"/>
    <m/>
    <n v="1"/>
    <m/>
    <e v="#REF!"/>
    <n v="1"/>
    <b v="0"/>
    <n v="5"/>
    <n v="3"/>
    <n v="5"/>
    <n v="3.5"/>
  </r>
  <r>
    <x v="113"/>
    <x v="157"/>
    <x v="2"/>
    <x v="11"/>
    <m/>
    <m/>
    <n v="1"/>
    <e v="#REF!"/>
    <n v="1"/>
    <b v="0"/>
    <n v="4"/>
    <n v="2"/>
    <n v="4"/>
    <n v="2.5"/>
  </r>
  <r>
    <x v="120"/>
    <x v="157"/>
    <x v="2"/>
    <x v="11"/>
    <m/>
    <m/>
    <n v="1"/>
    <e v="#REF!"/>
    <n v="1"/>
    <b v="0"/>
    <n v="1"/>
    <n v="0"/>
    <n v="1"/>
    <n v="0.25"/>
  </r>
  <r>
    <x v="208"/>
    <x v="157"/>
    <x v="2"/>
    <x v="11"/>
    <n v="1"/>
    <m/>
    <m/>
    <e v="#REF!"/>
    <n v="1"/>
    <b v="1"/>
    <n v="0"/>
    <n v="0"/>
    <n v="0"/>
    <n v="0"/>
  </r>
  <r>
    <x v="209"/>
    <x v="157"/>
    <x v="2"/>
    <x v="11"/>
    <n v="1"/>
    <m/>
    <m/>
    <e v="#REF!"/>
    <n v="1"/>
    <b v="1"/>
    <n v="0"/>
    <n v="0"/>
    <n v="0"/>
    <n v="0"/>
  </r>
  <r>
    <x v="109"/>
    <x v="157"/>
    <x v="2"/>
    <x v="11"/>
    <m/>
    <m/>
    <n v="1"/>
    <e v="#REF!"/>
    <n v="1"/>
    <b v="0"/>
    <n v="8"/>
    <n v="5"/>
    <n v="7"/>
    <n v="5.5"/>
  </r>
  <r>
    <x v="120"/>
    <x v="158"/>
    <x v="2"/>
    <x v="11"/>
    <m/>
    <m/>
    <n v="1"/>
    <e v="#REF!"/>
    <n v="1"/>
    <b v="0"/>
    <n v="2"/>
    <n v="1"/>
    <n v="2"/>
    <n v="1.25"/>
  </r>
  <r>
    <x v="207"/>
    <x v="158"/>
    <x v="2"/>
    <x v="11"/>
    <n v="1"/>
    <m/>
    <m/>
    <e v="#REF!"/>
    <n v="1"/>
    <b v="0"/>
    <n v="1"/>
    <n v="1"/>
    <n v="1"/>
    <n v="1"/>
  </r>
  <r>
    <x v="117"/>
    <x v="158"/>
    <x v="2"/>
    <x v="11"/>
    <m/>
    <m/>
    <n v="1"/>
    <e v="#REF!"/>
    <n v="1"/>
    <b v="0"/>
    <n v="2"/>
    <n v="1"/>
    <n v="2"/>
    <n v="1.25"/>
  </r>
  <r>
    <x v="118"/>
    <x v="158"/>
    <x v="2"/>
    <x v="11"/>
    <m/>
    <m/>
    <n v="1"/>
    <e v="#REF!"/>
    <n v="1"/>
    <b v="0"/>
    <n v="2"/>
    <n v="1"/>
    <n v="2"/>
    <n v="1.25"/>
  </r>
  <r>
    <x v="206"/>
    <x v="159"/>
    <x v="2"/>
    <x v="11"/>
    <n v="1"/>
    <m/>
    <m/>
    <e v="#REF!"/>
    <n v="1"/>
    <b v="0"/>
    <n v="1"/>
    <n v="1"/>
    <n v="1"/>
    <n v="1"/>
  </r>
  <r>
    <x v="159"/>
    <x v="159"/>
    <x v="2"/>
    <x v="11"/>
    <m/>
    <m/>
    <n v="1"/>
    <e v="#REF!"/>
    <n v="1"/>
    <b v="0"/>
    <n v="7"/>
    <n v="3"/>
    <n v="7"/>
    <n v="4"/>
  </r>
  <r>
    <x v="200"/>
    <x v="159"/>
    <x v="2"/>
    <x v="11"/>
    <m/>
    <n v="1"/>
    <m/>
    <e v="#REF!"/>
    <n v="1"/>
    <b v="0"/>
    <n v="1"/>
    <n v="1"/>
    <n v="1"/>
    <n v="1"/>
  </r>
  <r>
    <x v="20"/>
    <x v="159"/>
    <x v="2"/>
    <x v="11"/>
    <n v="1"/>
    <m/>
    <m/>
    <e v="#REF!"/>
    <n v="1"/>
    <b v="0"/>
    <n v="8"/>
    <n v="1"/>
    <n v="2"/>
    <n v="1.25"/>
  </r>
  <r>
    <x v="151"/>
    <x v="159"/>
    <x v="2"/>
    <x v="11"/>
    <m/>
    <n v="1"/>
    <m/>
    <e v="#REF!"/>
    <n v="1"/>
    <b v="0"/>
    <n v="8"/>
    <n v="3"/>
    <n v="8"/>
    <n v="4.25"/>
  </r>
  <r>
    <x v="156"/>
    <x v="159"/>
    <x v="2"/>
    <x v="11"/>
    <m/>
    <m/>
    <n v="1"/>
    <e v="#REF!"/>
    <n v="1"/>
    <b v="0"/>
    <n v="7"/>
    <n v="3"/>
    <n v="7"/>
    <n v="4"/>
  </r>
  <r>
    <x v="204"/>
    <x v="160"/>
    <x v="3"/>
    <x v="0"/>
    <m/>
    <n v="1"/>
    <m/>
    <e v="#REF!"/>
    <n v="1"/>
    <b v="0"/>
    <n v="3"/>
    <n v="3"/>
    <n v="3"/>
    <n v="3"/>
  </r>
  <r>
    <x v="141"/>
    <x v="160"/>
    <x v="3"/>
    <x v="0"/>
    <m/>
    <n v="1"/>
    <m/>
    <e v="#REF!"/>
    <n v="1"/>
    <b v="0"/>
    <n v="9"/>
    <n v="5"/>
    <n v="9"/>
    <n v="6"/>
  </r>
  <r>
    <x v="183"/>
    <x v="160"/>
    <x v="3"/>
    <x v="0"/>
    <n v="1"/>
    <m/>
    <m/>
    <e v="#REF!"/>
    <n v="1"/>
    <b v="0"/>
    <n v="4"/>
    <n v="4"/>
    <n v="4"/>
    <n v="4"/>
  </r>
  <r>
    <x v="210"/>
    <x v="160"/>
    <x v="3"/>
    <x v="0"/>
    <n v="1"/>
    <m/>
    <m/>
    <e v="#REF!"/>
    <n v="1"/>
    <b v="1"/>
    <n v="0"/>
    <n v="0"/>
    <n v="0"/>
    <n v="0"/>
  </r>
  <r>
    <x v="169"/>
    <x v="160"/>
    <x v="3"/>
    <x v="0"/>
    <n v="1"/>
    <m/>
    <m/>
    <e v="#REF!"/>
    <n v="1"/>
    <b v="0"/>
    <n v="4"/>
    <n v="2"/>
    <n v="4"/>
    <n v="2.5"/>
  </r>
  <r>
    <x v="189"/>
    <x v="160"/>
    <x v="3"/>
    <x v="0"/>
    <m/>
    <n v="1"/>
    <m/>
    <e v="#REF!"/>
    <n v="1"/>
    <b v="0"/>
    <n v="4"/>
    <n v="4"/>
    <n v="4"/>
    <n v="4"/>
  </r>
  <r>
    <x v="55"/>
    <x v="161"/>
    <x v="3"/>
    <x v="0"/>
    <m/>
    <n v="1"/>
    <m/>
    <e v="#REF!"/>
    <n v="1"/>
    <b v="0"/>
    <n v="11"/>
    <n v="1"/>
    <n v="6"/>
    <n v="2.25"/>
  </r>
  <r>
    <x v="47"/>
    <x v="161"/>
    <x v="3"/>
    <x v="0"/>
    <m/>
    <m/>
    <n v="1"/>
    <e v="#REF!"/>
    <n v="1"/>
    <b v="0"/>
    <n v="2"/>
    <n v="0"/>
    <n v="1"/>
    <n v="0.25"/>
  </r>
  <r>
    <x v="129"/>
    <x v="161"/>
    <x v="3"/>
    <x v="0"/>
    <n v="1"/>
    <m/>
    <m/>
    <e v="#REF!"/>
    <n v="1"/>
    <b v="0"/>
    <n v="4"/>
    <n v="3"/>
    <n v="4"/>
    <n v="3.25"/>
  </r>
  <r>
    <x v="10"/>
    <x v="161"/>
    <x v="3"/>
    <x v="0"/>
    <n v="1"/>
    <m/>
    <m/>
    <e v="#REF!"/>
    <n v="1"/>
    <b v="0"/>
    <n v="7"/>
    <n v="2"/>
    <n v="3"/>
    <n v="2.25"/>
  </r>
  <r>
    <x v="67"/>
    <x v="161"/>
    <x v="3"/>
    <x v="0"/>
    <m/>
    <n v="1"/>
    <m/>
    <e v="#REF!"/>
    <n v="1"/>
    <b v="0"/>
    <n v="8"/>
    <n v="3"/>
    <n v="7"/>
    <n v="4"/>
  </r>
  <r>
    <x v="203"/>
    <x v="161"/>
    <x v="3"/>
    <x v="0"/>
    <n v="1"/>
    <m/>
    <m/>
    <e v="#REF!"/>
    <n v="1"/>
    <b v="0"/>
    <n v="2"/>
    <n v="2"/>
    <n v="2"/>
    <n v="2"/>
  </r>
  <r>
    <x v="187"/>
    <x v="162"/>
    <x v="3"/>
    <x v="0"/>
    <m/>
    <m/>
    <n v="1"/>
    <e v="#REF!"/>
    <n v="1"/>
    <b v="0"/>
    <n v="6"/>
    <n v="6"/>
    <n v="6"/>
    <n v="6"/>
  </r>
  <r>
    <x v="197"/>
    <x v="162"/>
    <x v="3"/>
    <x v="0"/>
    <m/>
    <m/>
    <n v="1"/>
    <e v="#REF!"/>
    <n v="1"/>
    <b v="0"/>
    <n v="5"/>
    <n v="5"/>
    <n v="5"/>
    <n v="5"/>
  </r>
  <r>
    <x v="211"/>
    <x v="162"/>
    <x v="3"/>
    <x v="0"/>
    <n v="1"/>
    <m/>
    <m/>
    <e v="#REF!"/>
    <n v="1"/>
    <b v="1"/>
    <n v="0"/>
    <n v="0"/>
    <n v="0"/>
    <n v="0"/>
  </r>
  <r>
    <x v="193"/>
    <x v="162"/>
    <x v="3"/>
    <x v="0"/>
    <m/>
    <n v="1"/>
    <m/>
    <e v="#REF!"/>
    <n v="1"/>
    <b v="0"/>
    <n v="5"/>
    <n v="5"/>
    <n v="5"/>
    <n v="5"/>
  </r>
  <r>
    <x v="140"/>
    <x v="162"/>
    <x v="3"/>
    <x v="0"/>
    <m/>
    <n v="1"/>
    <m/>
    <e v="#REF!"/>
    <n v="1"/>
    <b v="0"/>
    <n v="8"/>
    <n v="2"/>
    <n v="8"/>
    <n v="3.5"/>
  </r>
  <r>
    <x v="22"/>
    <x v="162"/>
    <x v="3"/>
    <x v="0"/>
    <n v="1"/>
    <m/>
    <m/>
    <e v="#REF!"/>
    <n v="1"/>
    <b v="0"/>
    <n v="8"/>
    <n v="3"/>
    <n v="4"/>
    <n v="3.25"/>
  </r>
  <r>
    <x v="212"/>
    <x v="163"/>
    <x v="3"/>
    <x v="0"/>
    <m/>
    <n v="1"/>
    <m/>
    <e v="#REF!"/>
    <n v="1"/>
    <b v="1"/>
    <n v="0"/>
    <n v="0"/>
    <n v="0"/>
    <n v="0"/>
  </r>
  <r>
    <x v="40"/>
    <x v="163"/>
    <x v="3"/>
    <x v="0"/>
    <m/>
    <m/>
    <n v="1"/>
    <e v="#REF!"/>
    <n v="1"/>
    <b v="0"/>
    <n v="7"/>
    <n v="1"/>
    <n v="4"/>
    <n v="1.75"/>
  </r>
  <r>
    <x v="211"/>
    <x v="163"/>
    <x v="3"/>
    <x v="0"/>
    <n v="1"/>
    <m/>
    <m/>
    <e v="#REF!"/>
    <n v="1"/>
    <b v="0"/>
    <n v="1"/>
    <n v="1"/>
    <n v="1"/>
    <n v="1"/>
  </r>
  <r>
    <x v="189"/>
    <x v="163"/>
    <x v="3"/>
    <x v="0"/>
    <m/>
    <n v="1"/>
    <m/>
    <e v="#REF!"/>
    <n v="1"/>
    <b v="0"/>
    <n v="5"/>
    <n v="5"/>
    <n v="5"/>
    <n v="5"/>
  </r>
  <r>
    <x v="213"/>
    <x v="163"/>
    <x v="3"/>
    <x v="0"/>
    <n v="1"/>
    <m/>
    <m/>
    <e v="#REF!"/>
    <n v="1"/>
    <b v="1"/>
    <n v="0"/>
    <n v="0"/>
    <n v="0"/>
    <n v="0"/>
  </r>
  <r>
    <x v="196"/>
    <x v="163"/>
    <x v="3"/>
    <x v="0"/>
    <m/>
    <n v="1"/>
    <m/>
    <e v="#REF!"/>
    <n v="1"/>
    <b v="0"/>
    <n v="6"/>
    <n v="6"/>
    <n v="6"/>
    <n v="6"/>
  </r>
  <r>
    <x v="212"/>
    <x v="164"/>
    <x v="3"/>
    <x v="1"/>
    <m/>
    <n v="1"/>
    <m/>
    <e v="#REF!"/>
    <n v="1"/>
    <b v="0"/>
    <n v="1"/>
    <n v="1"/>
    <n v="1"/>
    <n v="1"/>
  </r>
  <r>
    <x v="186"/>
    <x v="164"/>
    <x v="3"/>
    <x v="1"/>
    <m/>
    <m/>
    <n v="1"/>
    <e v="#REF!"/>
    <n v="1"/>
    <b v="0"/>
    <n v="6"/>
    <n v="6"/>
    <n v="6"/>
    <n v="6"/>
  </r>
  <r>
    <x v="203"/>
    <x v="164"/>
    <x v="3"/>
    <x v="1"/>
    <n v="1"/>
    <m/>
    <m/>
    <e v="#REF!"/>
    <n v="1"/>
    <b v="0"/>
    <n v="3"/>
    <n v="3"/>
    <n v="3"/>
    <n v="3"/>
  </r>
  <r>
    <x v="202"/>
    <x v="164"/>
    <x v="3"/>
    <x v="1"/>
    <m/>
    <n v="1"/>
    <m/>
    <e v="#REF!"/>
    <n v="1"/>
    <b v="0"/>
    <n v="3"/>
    <n v="3"/>
    <n v="3"/>
    <n v="3"/>
  </r>
  <r>
    <x v="214"/>
    <x v="164"/>
    <x v="3"/>
    <x v="1"/>
    <n v="1"/>
    <m/>
    <m/>
    <e v="#REF!"/>
    <n v="1"/>
    <b v="1"/>
    <n v="0"/>
    <n v="0"/>
    <n v="0"/>
    <n v="0"/>
  </r>
  <r>
    <x v="182"/>
    <x v="164"/>
    <x v="3"/>
    <x v="1"/>
    <n v="1"/>
    <m/>
    <m/>
    <e v="#REF!"/>
    <n v="1"/>
    <b v="0"/>
    <n v="5"/>
    <n v="5"/>
    <n v="5"/>
    <n v="5"/>
  </r>
  <r>
    <x v="214"/>
    <x v="165"/>
    <x v="3"/>
    <x v="1"/>
    <n v="1"/>
    <m/>
    <m/>
    <e v="#REF!"/>
    <n v="1"/>
    <b v="0"/>
    <n v="1"/>
    <n v="1"/>
    <n v="1"/>
    <n v="1"/>
  </r>
  <r>
    <x v="200"/>
    <x v="165"/>
    <x v="3"/>
    <x v="1"/>
    <m/>
    <n v="1"/>
    <m/>
    <e v="#REF!"/>
    <n v="1"/>
    <b v="0"/>
    <n v="2"/>
    <n v="2"/>
    <n v="2"/>
    <n v="2"/>
  </r>
  <r>
    <x v="175"/>
    <x v="165"/>
    <x v="3"/>
    <x v="1"/>
    <m/>
    <m/>
    <n v="1"/>
    <e v="#REF!"/>
    <n v="1"/>
    <b v="0"/>
    <n v="4"/>
    <n v="2"/>
    <n v="4"/>
    <n v="2.5"/>
  </r>
  <r>
    <x v="210"/>
    <x v="165"/>
    <x v="3"/>
    <x v="1"/>
    <n v="1"/>
    <m/>
    <m/>
    <e v="#REF!"/>
    <n v="1"/>
    <b v="0"/>
    <n v="1"/>
    <n v="1"/>
    <n v="1"/>
    <n v="1"/>
  </r>
  <r>
    <x v="205"/>
    <x v="165"/>
    <x v="3"/>
    <x v="1"/>
    <m/>
    <n v="1"/>
    <m/>
    <e v="#REF!"/>
    <n v="1"/>
    <b v="0"/>
    <n v="1"/>
    <n v="1"/>
    <n v="1"/>
    <n v="1"/>
  </r>
  <r>
    <x v="88"/>
    <x v="165"/>
    <x v="3"/>
    <x v="1"/>
    <n v="1"/>
    <m/>
    <m/>
    <e v="#REF!"/>
    <n v="1"/>
    <b v="0"/>
    <n v="4"/>
    <n v="1"/>
    <n v="3"/>
    <n v="1.5"/>
  </r>
  <r>
    <x v="213"/>
    <x v="166"/>
    <x v="3"/>
    <x v="1"/>
    <n v="1"/>
    <m/>
    <m/>
    <e v="#REF!"/>
    <n v="1"/>
    <b v="0"/>
    <n v="1"/>
    <n v="1"/>
    <n v="1"/>
    <n v="1"/>
  </r>
  <r>
    <x v="66"/>
    <x v="166"/>
    <x v="3"/>
    <x v="1"/>
    <m/>
    <n v="1"/>
    <m/>
    <e v="#REF!"/>
    <n v="1"/>
    <b v="0"/>
    <n v="9"/>
    <n v="3"/>
    <n v="5"/>
    <n v="3.5"/>
  </r>
  <r>
    <x v="212"/>
    <x v="166"/>
    <x v="3"/>
    <x v="1"/>
    <m/>
    <n v="1"/>
    <m/>
    <e v="#REF!"/>
    <n v="1"/>
    <b v="0"/>
    <n v="2"/>
    <n v="2"/>
    <n v="2"/>
    <n v="2"/>
  </r>
  <r>
    <x v="51"/>
    <x v="166"/>
    <x v="3"/>
    <x v="1"/>
    <n v="1"/>
    <m/>
    <m/>
    <e v="#REF!"/>
    <n v="1"/>
    <b v="0"/>
    <n v="3"/>
    <n v="1"/>
    <n v="2"/>
    <n v="1.25"/>
  </r>
  <r>
    <x v="91"/>
    <x v="166"/>
    <x v="3"/>
    <x v="1"/>
    <m/>
    <n v="1"/>
    <m/>
    <e v="#REF!"/>
    <n v="1"/>
    <b v="0"/>
    <n v="9"/>
    <n v="4"/>
    <n v="6"/>
    <n v="4.5"/>
  </r>
  <r>
    <x v="92"/>
    <x v="166"/>
    <x v="3"/>
    <x v="1"/>
    <n v="1"/>
    <m/>
    <m/>
    <e v="#REF!"/>
    <n v="1"/>
    <b v="0"/>
    <n v="13"/>
    <n v="3"/>
    <n v="6"/>
    <n v="3.75"/>
  </r>
  <r>
    <x v="64"/>
    <x v="167"/>
    <x v="3"/>
    <x v="1"/>
    <m/>
    <n v="1"/>
    <m/>
    <e v="#REF!"/>
    <n v="1"/>
    <b v="0"/>
    <n v="3"/>
    <n v="0"/>
    <n v="1"/>
    <n v="0.25"/>
  </r>
  <r>
    <x v="127"/>
    <x v="167"/>
    <x v="3"/>
    <x v="1"/>
    <m/>
    <n v="1"/>
    <m/>
    <e v="#REF!"/>
    <n v="1"/>
    <b v="0"/>
    <n v="5"/>
    <n v="2"/>
    <n v="3"/>
    <n v="2.25"/>
  </r>
  <r>
    <x v="183"/>
    <x v="167"/>
    <x v="3"/>
    <x v="1"/>
    <n v="1"/>
    <m/>
    <m/>
    <e v="#REF!"/>
    <n v="1"/>
    <b v="0"/>
    <n v="5"/>
    <n v="5"/>
    <n v="5"/>
    <n v="5"/>
  </r>
  <r>
    <x v="198"/>
    <x v="167"/>
    <x v="3"/>
    <x v="1"/>
    <n v="1"/>
    <m/>
    <m/>
    <e v="#REF!"/>
    <n v="1"/>
    <b v="0"/>
    <n v="3"/>
    <n v="3"/>
    <n v="3"/>
    <n v="3"/>
  </r>
  <r>
    <x v="205"/>
    <x v="167"/>
    <x v="3"/>
    <x v="1"/>
    <m/>
    <n v="1"/>
    <m/>
    <e v="#REF!"/>
    <n v="1"/>
    <b v="0"/>
    <n v="2"/>
    <n v="2"/>
    <n v="2"/>
    <n v="2"/>
  </r>
  <r>
    <x v="162"/>
    <x v="167"/>
    <x v="3"/>
    <x v="1"/>
    <n v="1"/>
    <m/>
    <m/>
    <e v="#REF!"/>
    <n v="1"/>
    <b v="0"/>
    <n v="4"/>
    <n v="2"/>
    <n v="4"/>
    <n v="2.5"/>
  </r>
  <r>
    <x v="204"/>
    <x v="168"/>
    <x v="3"/>
    <x v="2"/>
    <m/>
    <n v="1"/>
    <m/>
    <e v="#REF!"/>
    <n v="1"/>
    <b v="0"/>
    <n v="4"/>
    <n v="4"/>
    <n v="4"/>
    <n v="4"/>
  </r>
  <r>
    <x v="156"/>
    <x v="168"/>
    <x v="3"/>
    <x v="2"/>
    <m/>
    <m/>
    <n v="1"/>
    <e v="#REF!"/>
    <n v="1"/>
    <b v="0"/>
    <n v="8"/>
    <n v="3"/>
    <n v="8"/>
    <n v="4.25"/>
  </r>
  <r>
    <x v="211"/>
    <x v="168"/>
    <x v="3"/>
    <x v="2"/>
    <n v="1"/>
    <m/>
    <m/>
    <e v="#REF!"/>
    <n v="1"/>
    <b v="0"/>
    <n v="2"/>
    <n v="2"/>
    <n v="2"/>
    <n v="2"/>
  </r>
  <r>
    <x v="210"/>
    <x v="168"/>
    <x v="3"/>
    <x v="2"/>
    <n v="1"/>
    <m/>
    <m/>
    <e v="#REF!"/>
    <n v="1"/>
    <b v="0"/>
    <n v="2"/>
    <n v="2"/>
    <n v="2"/>
    <n v="2"/>
  </r>
  <r>
    <x v="36"/>
    <x v="168"/>
    <x v="3"/>
    <x v="2"/>
    <m/>
    <n v="1"/>
    <m/>
    <e v="#REF!"/>
    <n v="1"/>
    <b v="0"/>
    <n v="9"/>
    <n v="2"/>
    <n v="5"/>
    <n v="2.75"/>
  </r>
  <r>
    <x v="168"/>
    <x v="168"/>
    <x v="3"/>
    <x v="2"/>
    <n v="1"/>
    <m/>
    <m/>
    <e v="#REF!"/>
    <n v="1"/>
    <b v="0"/>
    <n v="1"/>
    <n v="0"/>
    <n v="1"/>
    <n v="0.25"/>
  </r>
  <r>
    <x v="105"/>
    <x v="169"/>
    <x v="3"/>
    <x v="2"/>
    <n v="1"/>
    <m/>
    <m/>
    <e v="#REF!"/>
    <n v="1"/>
    <b v="0"/>
    <n v="3"/>
    <n v="0"/>
    <n v="1"/>
    <n v="0.25"/>
  </r>
  <r>
    <x v="55"/>
    <x v="169"/>
    <x v="3"/>
    <x v="2"/>
    <m/>
    <n v="1"/>
    <m/>
    <e v="#REF!"/>
    <n v="1"/>
    <b v="0"/>
    <n v="12"/>
    <n v="1"/>
    <n v="5"/>
    <n v="2"/>
  </r>
  <r>
    <x v="13"/>
    <x v="169"/>
    <x v="3"/>
    <x v="2"/>
    <m/>
    <n v="1"/>
    <m/>
    <e v="#REF!"/>
    <n v="1"/>
    <b v="0"/>
    <n v="6"/>
    <n v="0"/>
    <n v="1"/>
    <n v="0.25"/>
  </r>
  <r>
    <x v="215"/>
    <x v="169"/>
    <x v="3"/>
    <x v="2"/>
    <n v="1"/>
    <m/>
    <m/>
    <e v="#REF!"/>
    <n v="1"/>
    <b v="1"/>
    <n v="0"/>
    <n v="0"/>
    <n v="0"/>
    <n v="0"/>
  </r>
  <r>
    <x v="131"/>
    <x v="169"/>
    <x v="3"/>
    <x v="2"/>
    <n v="1"/>
    <m/>
    <m/>
    <e v="#REF!"/>
    <n v="1"/>
    <b v="0"/>
    <n v="1"/>
    <n v="0"/>
    <n v="0"/>
    <n v="0"/>
  </r>
  <r>
    <x v="85"/>
    <x v="169"/>
    <x v="3"/>
    <x v="2"/>
    <m/>
    <m/>
    <n v="1"/>
    <e v="#REF!"/>
    <n v="1"/>
    <b v="0"/>
    <n v="3"/>
    <n v="0"/>
    <n v="1"/>
    <n v="0.25"/>
  </r>
  <r>
    <x v="87"/>
    <x v="170"/>
    <x v="3"/>
    <x v="2"/>
    <m/>
    <n v="1"/>
    <m/>
    <e v="#REF!"/>
    <n v="1"/>
    <b v="0"/>
    <n v="7"/>
    <n v="1"/>
    <n v="5"/>
    <n v="2"/>
  </r>
  <r>
    <x v="26"/>
    <x v="170"/>
    <x v="3"/>
    <x v="2"/>
    <m/>
    <n v="1"/>
    <m/>
    <e v="#REF!"/>
    <n v="1"/>
    <b v="0"/>
    <n v="3"/>
    <n v="0"/>
    <n v="2"/>
    <n v="0.5"/>
  </r>
  <r>
    <x v="94"/>
    <x v="170"/>
    <x v="3"/>
    <x v="2"/>
    <n v="1"/>
    <m/>
    <m/>
    <e v="#REF!"/>
    <n v="1"/>
    <b v="0"/>
    <n v="7"/>
    <n v="2"/>
    <n v="4"/>
    <n v="2.5"/>
  </r>
  <r>
    <x v="213"/>
    <x v="170"/>
    <x v="3"/>
    <x v="2"/>
    <n v="1"/>
    <m/>
    <m/>
    <e v="#REF!"/>
    <n v="1"/>
    <b v="0"/>
    <n v="2"/>
    <n v="2"/>
    <n v="2"/>
    <n v="2"/>
  </r>
  <r>
    <x v="18"/>
    <x v="170"/>
    <x v="3"/>
    <x v="2"/>
    <m/>
    <n v="1"/>
    <m/>
    <e v="#REF!"/>
    <n v="1"/>
    <b v="0"/>
    <n v="8"/>
    <n v="1"/>
    <n v="4"/>
    <n v="1.75"/>
  </r>
  <r>
    <x v="65"/>
    <x v="170"/>
    <x v="3"/>
    <x v="2"/>
    <n v="1"/>
    <m/>
    <m/>
    <e v="#REF!"/>
    <n v="1"/>
    <b v="0"/>
    <n v="5"/>
    <n v="1"/>
    <n v="2"/>
    <n v="1.25"/>
  </r>
  <r>
    <x v="146"/>
    <x v="171"/>
    <x v="3"/>
    <x v="2"/>
    <m/>
    <n v="1"/>
    <m/>
    <e v="#REF!"/>
    <n v="1"/>
    <b v="0"/>
    <n v="10"/>
    <n v="3"/>
    <n v="10"/>
    <n v="4.75"/>
  </r>
  <r>
    <x v="214"/>
    <x v="171"/>
    <x v="3"/>
    <x v="2"/>
    <m/>
    <m/>
    <n v="1"/>
    <e v="#REF!"/>
    <n v="1"/>
    <b v="0"/>
    <n v="2"/>
    <n v="2"/>
    <n v="2"/>
    <n v="2"/>
  </r>
  <r>
    <x v="215"/>
    <x v="171"/>
    <x v="3"/>
    <x v="2"/>
    <n v="1"/>
    <m/>
    <m/>
    <e v="#REF!"/>
    <n v="1"/>
    <b v="0"/>
    <n v="1"/>
    <n v="1"/>
    <n v="1"/>
    <n v="1"/>
  </r>
  <r>
    <x v="216"/>
    <x v="171"/>
    <x v="3"/>
    <x v="2"/>
    <m/>
    <n v="1"/>
    <m/>
    <e v="#REF!"/>
    <n v="1"/>
    <b v="1"/>
    <n v="0"/>
    <n v="0"/>
    <n v="0"/>
    <n v="0"/>
  </r>
  <r>
    <x v="180"/>
    <x v="171"/>
    <x v="3"/>
    <x v="2"/>
    <n v="1"/>
    <m/>
    <m/>
    <e v="#REF!"/>
    <n v="1"/>
    <b v="0"/>
    <n v="2"/>
    <n v="2"/>
    <n v="2"/>
    <n v="2"/>
  </r>
  <r>
    <x v="185"/>
    <x v="171"/>
    <x v="3"/>
    <x v="2"/>
    <n v="1"/>
    <m/>
    <m/>
    <e v="#REF!"/>
    <n v="1"/>
    <b v="0"/>
    <n v="3"/>
    <n v="3"/>
    <n v="3"/>
    <n v="3"/>
  </r>
  <r>
    <x v="169"/>
    <x v="172"/>
    <x v="3"/>
    <x v="2"/>
    <n v="1"/>
    <m/>
    <m/>
    <e v="#REF!"/>
    <n v="1"/>
    <b v="0"/>
    <n v="5"/>
    <n v="2"/>
    <n v="5"/>
    <n v="2.75"/>
  </r>
  <r>
    <x v="205"/>
    <x v="172"/>
    <x v="3"/>
    <x v="2"/>
    <m/>
    <n v="1"/>
    <m/>
    <e v="#REF!"/>
    <n v="1"/>
    <b v="0"/>
    <n v="3"/>
    <n v="3"/>
    <n v="3"/>
    <n v="3"/>
  </r>
  <r>
    <x v="189"/>
    <x v="172"/>
    <x v="3"/>
    <x v="2"/>
    <m/>
    <n v="1"/>
    <m/>
    <e v="#REF!"/>
    <n v="1"/>
    <b v="0"/>
    <n v="6"/>
    <n v="6"/>
    <n v="6"/>
    <n v="6"/>
  </r>
  <r>
    <x v="42"/>
    <x v="172"/>
    <x v="3"/>
    <x v="2"/>
    <m/>
    <n v="1"/>
    <m/>
    <e v="#REF!"/>
    <n v="1"/>
    <b v="0"/>
    <n v="6"/>
    <n v="1"/>
    <n v="3"/>
    <n v="1.5"/>
  </r>
  <r>
    <x v="217"/>
    <x v="172"/>
    <x v="3"/>
    <x v="2"/>
    <n v="1"/>
    <m/>
    <m/>
    <e v="#REF!"/>
    <n v="1"/>
    <b v="1"/>
    <n v="0"/>
    <n v="0"/>
    <n v="0"/>
    <n v="0"/>
  </r>
  <r>
    <x v="22"/>
    <x v="172"/>
    <x v="3"/>
    <x v="2"/>
    <m/>
    <m/>
    <n v="1"/>
    <e v="#REF!"/>
    <n v="1"/>
    <b v="0"/>
    <n v="9"/>
    <n v="4"/>
    <n v="5"/>
    <n v="4.25"/>
  </r>
  <r>
    <x v="218"/>
    <x v="173"/>
    <x v="3"/>
    <x v="3"/>
    <n v="1"/>
    <m/>
    <m/>
    <e v="#REF!"/>
    <n v="1"/>
    <b v="1"/>
    <n v="0"/>
    <n v="0"/>
    <n v="0"/>
    <n v="0"/>
  </r>
  <r>
    <x v="215"/>
    <x v="173"/>
    <x v="3"/>
    <x v="3"/>
    <n v="1"/>
    <m/>
    <m/>
    <e v="#REF!"/>
    <n v="1"/>
    <b v="0"/>
    <n v="2"/>
    <n v="2"/>
    <n v="2"/>
    <n v="2"/>
  </r>
  <r>
    <x v="58"/>
    <x v="173"/>
    <x v="3"/>
    <x v="3"/>
    <m/>
    <n v="1"/>
    <m/>
    <e v="#REF!"/>
    <n v="1"/>
    <b v="0"/>
    <n v="2"/>
    <n v="0"/>
    <n v="0"/>
    <n v="0"/>
  </r>
  <r>
    <x v="218"/>
    <x v="174"/>
    <x v="3"/>
    <x v="3"/>
    <n v="1"/>
    <m/>
    <m/>
    <e v="#REF!"/>
    <n v="1"/>
    <b v="0"/>
    <n v="1"/>
    <n v="1"/>
    <n v="1"/>
    <n v="1"/>
  </r>
  <r>
    <x v="144"/>
    <x v="174"/>
    <x v="3"/>
    <x v="3"/>
    <n v="1"/>
    <m/>
    <m/>
    <e v="#REF!"/>
    <n v="1"/>
    <b v="0"/>
    <n v="3"/>
    <n v="0"/>
    <n v="3"/>
    <n v="0.75"/>
  </r>
  <r>
    <x v="200"/>
    <x v="174"/>
    <x v="3"/>
    <x v="3"/>
    <m/>
    <n v="1"/>
    <m/>
    <e v="#REF!"/>
    <n v="1"/>
    <b v="0"/>
    <n v="3"/>
    <n v="3"/>
    <n v="3"/>
    <n v="3"/>
  </r>
  <r>
    <x v="193"/>
    <x v="174"/>
    <x v="3"/>
    <x v="3"/>
    <m/>
    <n v="1"/>
    <m/>
    <e v="#REF!"/>
    <n v="1"/>
    <b v="0"/>
    <n v="6"/>
    <n v="6"/>
    <n v="6"/>
    <n v="6"/>
  </r>
  <r>
    <x v="191"/>
    <x v="174"/>
    <x v="3"/>
    <x v="3"/>
    <n v="1"/>
    <m/>
    <m/>
    <e v="#REF!"/>
    <n v="1"/>
    <b v="0"/>
    <n v="3"/>
    <n v="3"/>
    <n v="3"/>
    <n v="3"/>
  </r>
  <r>
    <x v="196"/>
    <x v="174"/>
    <x v="3"/>
    <x v="3"/>
    <m/>
    <n v="1"/>
    <m/>
    <e v="#REF!"/>
    <n v="1"/>
    <b v="0"/>
    <n v="7"/>
    <n v="7"/>
    <n v="7"/>
    <n v="7"/>
  </r>
  <r>
    <x v="219"/>
    <x v="175"/>
    <x v="3"/>
    <x v="3"/>
    <n v="1"/>
    <m/>
    <m/>
    <e v="#REF!"/>
    <n v="1"/>
    <b v="1"/>
    <n v="0"/>
    <n v="0"/>
    <n v="0"/>
    <n v="0"/>
  </r>
  <r>
    <x v="196"/>
    <x v="175"/>
    <x v="3"/>
    <x v="3"/>
    <m/>
    <n v="1"/>
    <m/>
    <e v="#REF!"/>
    <n v="1"/>
    <b v="0"/>
    <n v="8"/>
    <n v="8"/>
    <n v="8"/>
    <n v="8"/>
  </r>
  <r>
    <x v="97"/>
    <x v="176"/>
    <x v="3"/>
    <x v="3"/>
    <m/>
    <m/>
    <n v="1"/>
    <e v="#REF!"/>
    <n v="1"/>
    <b v="0"/>
    <n v="5"/>
    <n v="2"/>
    <n v="3"/>
    <n v="2.25"/>
  </r>
  <r>
    <x v="40"/>
    <x v="176"/>
    <x v="3"/>
    <x v="3"/>
    <m/>
    <m/>
    <n v="1"/>
    <e v="#REF!"/>
    <n v="1"/>
    <b v="0"/>
    <n v="8"/>
    <n v="1"/>
    <n v="4"/>
    <n v="1.75"/>
  </r>
  <r>
    <x v="211"/>
    <x v="176"/>
    <x v="3"/>
    <x v="3"/>
    <n v="1"/>
    <m/>
    <m/>
    <e v="#REF!"/>
    <n v="1"/>
    <b v="0"/>
    <n v="3"/>
    <n v="3"/>
    <n v="3"/>
    <n v="3"/>
  </r>
  <r>
    <x v="6"/>
    <x v="176"/>
    <x v="3"/>
    <x v="3"/>
    <m/>
    <n v="1"/>
    <m/>
    <e v="#REF!"/>
    <n v="1"/>
    <b v="0"/>
    <n v="6"/>
    <n v="2"/>
    <n v="4"/>
    <n v="2.5"/>
  </r>
  <r>
    <x v="216"/>
    <x v="176"/>
    <x v="3"/>
    <x v="3"/>
    <m/>
    <n v="1"/>
    <m/>
    <e v="#REF!"/>
    <n v="1"/>
    <b v="0"/>
    <n v="1"/>
    <n v="1"/>
    <n v="1"/>
    <n v="1"/>
  </r>
  <r>
    <x v="217"/>
    <x v="176"/>
    <x v="3"/>
    <x v="3"/>
    <n v="1"/>
    <m/>
    <m/>
    <e v="#REF!"/>
    <n v="1"/>
    <b v="0"/>
    <n v="1"/>
    <n v="1"/>
    <n v="1"/>
    <n v="1"/>
  </r>
  <r>
    <x v="212"/>
    <x v="177"/>
    <x v="3"/>
    <x v="3"/>
    <m/>
    <n v="1"/>
    <m/>
    <e v="#REF!"/>
    <n v="1"/>
    <b v="0"/>
    <n v="3"/>
    <n v="3"/>
    <n v="3"/>
    <n v="3"/>
  </r>
  <r>
    <x v="214"/>
    <x v="177"/>
    <x v="3"/>
    <x v="3"/>
    <m/>
    <m/>
    <n v="1"/>
    <e v="#REF!"/>
    <n v="1"/>
    <b v="0"/>
    <n v="3"/>
    <n v="3"/>
    <n v="3"/>
    <n v="3"/>
  </r>
  <r>
    <x v="132"/>
    <x v="177"/>
    <x v="3"/>
    <x v="3"/>
    <n v="1"/>
    <m/>
    <m/>
    <e v="#REF!"/>
    <n v="1"/>
    <b v="0"/>
    <n v="4"/>
    <n v="1"/>
    <n v="3"/>
    <n v="1.5"/>
  </r>
  <r>
    <x v="91"/>
    <x v="177"/>
    <x v="3"/>
    <x v="3"/>
    <m/>
    <n v="1"/>
    <m/>
    <e v="#REF!"/>
    <n v="1"/>
    <b v="0"/>
    <n v="10"/>
    <n v="3"/>
    <n v="7"/>
    <n v="4"/>
  </r>
  <r>
    <x v="219"/>
    <x v="177"/>
    <x v="3"/>
    <x v="3"/>
    <n v="1"/>
    <m/>
    <m/>
    <e v="#REF!"/>
    <n v="1"/>
    <b v="0"/>
    <n v="1"/>
    <n v="1"/>
    <n v="1"/>
    <n v="1"/>
  </r>
  <r>
    <x v="30"/>
    <x v="177"/>
    <x v="3"/>
    <x v="3"/>
    <n v="1"/>
    <m/>
    <m/>
    <e v="#REF!"/>
    <n v="1"/>
    <b v="0"/>
    <n v="5"/>
    <n v="1"/>
    <n v="3"/>
    <n v="1.5"/>
  </r>
  <r>
    <x v="186"/>
    <x v="178"/>
    <x v="3"/>
    <x v="3"/>
    <m/>
    <n v="1"/>
    <m/>
    <e v="#REF!"/>
    <n v="1"/>
    <b v="0"/>
    <n v="7"/>
    <n v="7"/>
    <n v="7"/>
    <n v="7"/>
  </r>
  <r>
    <x v="197"/>
    <x v="178"/>
    <x v="3"/>
    <x v="3"/>
    <m/>
    <m/>
    <n v="1"/>
    <e v="#REF!"/>
    <n v="1"/>
    <b v="0"/>
    <n v="6"/>
    <n v="6"/>
    <n v="6"/>
    <n v="6"/>
  </r>
  <r>
    <x v="203"/>
    <x v="178"/>
    <x v="3"/>
    <x v="3"/>
    <n v="1"/>
    <m/>
    <m/>
    <e v="#REF!"/>
    <n v="1"/>
    <b v="0"/>
    <n v="4"/>
    <n v="4"/>
    <n v="4"/>
    <n v="4"/>
  </r>
  <r>
    <x v="202"/>
    <x v="178"/>
    <x v="3"/>
    <x v="3"/>
    <m/>
    <n v="1"/>
    <m/>
    <e v="#REF!"/>
    <n v="1"/>
    <b v="0"/>
    <n v="4"/>
    <n v="4"/>
    <n v="4"/>
    <n v="4"/>
  </r>
  <r>
    <x v="143"/>
    <x v="178"/>
    <x v="3"/>
    <x v="3"/>
    <n v="1"/>
    <m/>
    <m/>
    <e v="#REF!"/>
    <n v="1"/>
    <b v="0"/>
    <n v="6"/>
    <n v="1"/>
    <n v="5"/>
    <n v="2"/>
  </r>
  <r>
    <x v="142"/>
    <x v="178"/>
    <x v="3"/>
    <x v="3"/>
    <n v="1"/>
    <m/>
    <m/>
    <e v="#REF!"/>
    <n v="1"/>
    <b v="0"/>
    <n v="7"/>
    <n v="2"/>
    <n v="6"/>
    <n v="3"/>
  </r>
  <r>
    <x v="63"/>
    <x v="179"/>
    <x v="3"/>
    <x v="4"/>
    <n v="1"/>
    <m/>
    <m/>
    <e v="#REF!"/>
    <n v="1"/>
    <b v="0"/>
    <n v="5"/>
    <n v="0"/>
    <n v="2"/>
    <n v="0.5"/>
  </r>
  <r>
    <x v="54"/>
    <x v="179"/>
    <x v="3"/>
    <x v="4"/>
    <m/>
    <n v="1"/>
    <m/>
    <e v="#REF!"/>
    <n v="1"/>
    <b v="0"/>
    <n v="6"/>
    <n v="1"/>
    <n v="5"/>
    <n v="2"/>
  </r>
  <r>
    <x v="101"/>
    <x v="179"/>
    <x v="3"/>
    <x v="4"/>
    <m/>
    <n v="1"/>
    <m/>
    <e v="#REF!"/>
    <n v="1"/>
    <b v="0"/>
    <n v="10"/>
    <n v="2"/>
    <n v="6"/>
    <n v="3"/>
  </r>
  <r>
    <x v="183"/>
    <x v="179"/>
    <x v="3"/>
    <x v="4"/>
    <n v="1"/>
    <m/>
    <m/>
    <e v="#REF!"/>
    <n v="1"/>
    <b v="0"/>
    <n v="6"/>
    <n v="4"/>
    <n v="6"/>
    <n v="4.5"/>
  </r>
  <r>
    <x v="11"/>
    <x v="179"/>
    <x v="3"/>
    <x v="4"/>
    <m/>
    <n v="1"/>
    <m/>
    <e v="#REF!"/>
    <n v="1"/>
    <b v="0"/>
    <n v="4"/>
    <n v="0"/>
    <n v="1"/>
    <n v="0.25"/>
  </r>
  <r>
    <x v="7"/>
    <x v="179"/>
    <x v="3"/>
    <x v="4"/>
    <n v="1"/>
    <m/>
    <m/>
    <e v="#REF!"/>
    <n v="1"/>
    <b v="0"/>
    <n v="4"/>
    <n v="2"/>
    <n v="2"/>
    <n v="2"/>
  </r>
  <r>
    <x v="45"/>
    <x v="180"/>
    <x v="3"/>
    <x v="4"/>
    <m/>
    <n v="1"/>
    <m/>
    <e v="#REF!"/>
    <n v="1"/>
    <b v="0"/>
    <n v="13"/>
    <n v="3"/>
    <n v="5"/>
    <n v="3.5"/>
  </r>
  <r>
    <x v="12"/>
    <x v="180"/>
    <x v="3"/>
    <x v="4"/>
    <m/>
    <m/>
    <n v="1"/>
    <e v="#REF!"/>
    <n v="1"/>
    <b v="0"/>
    <n v="7"/>
    <n v="1"/>
    <n v="2"/>
    <n v="1.25"/>
  </r>
  <r>
    <x v="217"/>
    <x v="180"/>
    <x v="3"/>
    <x v="4"/>
    <n v="1"/>
    <m/>
    <m/>
    <e v="#REF!"/>
    <n v="1"/>
    <b v="0"/>
    <n v="2"/>
    <n v="2"/>
    <n v="2"/>
    <n v="2"/>
  </r>
  <r>
    <x v="205"/>
    <x v="180"/>
    <x v="3"/>
    <x v="4"/>
    <m/>
    <n v="1"/>
    <m/>
    <e v="#REF!"/>
    <n v="1"/>
    <b v="0"/>
    <n v="4"/>
    <n v="4"/>
    <n v="4"/>
    <n v="4"/>
  </r>
  <r>
    <x v="220"/>
    <x v="180"/>
    <x v="3"/>
    <x v="4"/>
    <n v="1"/>
    <m/>
    <m/>
    <e v="#REF!"/>
    <n v="1"/>
    <b v="1"/>
    <n v="0"/>
    <n v="0"/>
    <n v="0"/>
    <n v="0"/>
  </r>
  <r>
    <x v="103"/>
    <x v="180"/>
    <x v="3"/>
    <x v="4"/>
    <n v="1"/>
    <m/>
    <m/>
    <e v="#REF!"/>
    <n v="1"/>
    <b v="0"/>
    <n v="9"/>
    <n v="5"/>
    <n v="6"/>
    <n v="5.25"/>
  </r>
  <r>
    <x v="140"/>
    <x v="181"/>
    <x v="3"/>
    <x v="4"/>
    <m/>
    <n v="1"/>
    <m/>
    <e v="#REF!"/>
    <n v="1"/>
    <b v="0"/>
    <n v="9"/>
    <n v="2"/>
    <n v="6"/>
    <n v="3"/>
  </r>
  <r>
    <x v="66"/>
    <x v="181"/>
    <x v="3"/>
    <x v="4"/>
    <m/>
    <n v="1"/>
    <m/>
    <e v="#REF!"/>
    <n v="1"/>
    <b v="0"/>
    <n v="10"/>
    <n v="3"/>
    <n v="6"/>
    <n v="3.75"/>
  </r>
  <r>
    <x v="94"/>
    <x v="181"/>
    <x v="3"/>
    <x v="4"/>
    <n v="1"/>
    <m/>
    <m/>
    <e v="#REF!"/>
    <n v="1"/>
    <b v="0"/>
    <n v="8"/>
    <n v="2"/>
    <n v="5"/>
    <n v="2.75"/>
  </r>
  <r>
    <x v="210"/>
    <x v="181"/>
    <x v="3"/>
    <x v="4"/>
    <n v="1"/>
    <m/>
    <m/>
    <e v="#REF!"/>
    <n v="1"/>
    <b v="0"/>
    <n v="3"/>
    <n v="3"/>
    <n v="3"/>
    <n v="3"/>
  </r>
  <r>
    <x v="87"/>
    <x v="181"/>
    <x v="3"/>
    <x v="4"/>
    <m/>
    <n v="1"/>
    <m/>
    <e v="#REF!"/>
    <n v="1"/>
    <b v="0"/>
    <n v="8"/>
    <n v="2"/>
    <n v="5"/>
    <n v="2.75"/>
  </r>
  <r>
    <x v="162"/>
    <x v="181"/>
    <x v="3"/>
    <x v="4"/>
    <n v="1"/>
    <m/>
    <m/>
    <e v="#REF!"/>
    <n v="1"/>
    <b v="0"/>
    <n v="5"/>
    <n v="3"/>
    <n v="5"/>
    <n v="3.5"/>
  </r>
  <r>
    <x v="204"/>
    <x v="182"/>
    <x v="3"/>
    <x v="4"/>
    <m/>
    <n v="1"/>
    <m/>
    <e v="#REF!"/>
    <n v="1"/>
    <b v="0"/>
    <n v="5"/>
    <n v="5"/>
    <n v="5"/>
    <n v="5"/>
  </r>
  <r>
    <x v="141"/>
    <x v="182"/>
    <x v="3"/>
    <x v="4"/>
    <m/>
    <m/>
    <n v="1"/>
    <e v="#REF!"/>
    <n v="1"/>
    <b v="0"/>
    <n v="10"/>
    <n v="5"/>
    <n v="8"/>
    <n v="5.75"/>
  </r>
  <r>
    <x v="211"/>
    <x v="182"/>
    <x v="3"/>
    <x v="4"/>
    <n v="1"/>
    <m/>
    <m/>
    <e v="#REF!"/>
    <n v="1"/>
    <b v="0"/>
    <n v="4"/>
    <n v="4"/>
    <n v="4"/>
    <n v="4"/>
  </r>
  <r>
    <x v="185"/>
    <x v="182"/>
    <x v="3"/>
    <x v="4"/>
    <n v="1"/>
    <m/>
    <m/>
    <e v="#REF!"/>
    <n v="1"/>
    <b v="0"/>
    <n v="4"/>
    <n v="3"/>
    <n v="4"/>
    <n v="3.25"/>
  </r>
  <r>
    <x v="196"/>
    <x v="182"/>
    <x v="3"/>
    <x v="4"/>
    <m/>
    <n v="1"/>
    <m/>
    <e v="#REF!"/>
    <n v="1"/>
    <b v="0"/>
    <n v="9"/>
    <n v="9"/>
    <n v="9"/>
    <n v="9"/>
  </r>
  <r>
    <x v="175"/>
    <x v="182"/>
    <x v="3"/>
    <x v="4"/>
    <m/>
    <m/>
    <n v="1"/>
    <e v="#REF!"/>
    <n v="1"/>
    <b v="0"/>
    <n v="5"/>
    <n v="3"/>
    <n v="5"/>
    <n v="3.5"/>
  </r>
  <r>
    <x v="201"/>
    <x v="183"/>
    <x v="3"/>
    <x v="4"/>
    <n v="1"/>
    <m/>
    <m/>
    <e v="#REF!"/>
    <n v="1"/>
    <b v="0"/>
    <n v="4"/>
    <n v="4"/>
    <n v="4"/>
    <n v="4"/>
  </r>
  <r>
    <x v="127"/>
    <x v="183"/>
    <x v="3"/>
    <x v="4"/>
    <m/>
    <n v="1"/>
    <m/>
    <e v="#REF!"/>
    <n v="1"/>
    <b v="0"/>
    <n v="6"/>
    <n v="2"/>
    <n v="4"/>
    <n v="2.5"/>
  </r>
  <r>
    <x v="195"/>
    <x v="183"/>
    <x v="3"/>
    <x v="4"/>
    <m/>
    <n v="1"/>
    <m/>
    <e v="#REF!"/>
    <n v="1"/>
    <b v="0"/>
    <n v="3"/>
    <n v="3"/>
    <n v="3"/>
    <n v="3"/>
  </r>
  <r>
    <x v="138"/>
    <x v="183"/>
    <x v="3"/>
    <x v="4"/>
    <m/>
    <m/>
    <n v="1"/>
    <e v="#REF!"/>
    <n v="1"/>
    <b v="0"/>
    <n v="6"/>
    <n v="2"/>
    <n v="5"/>
    <n v="2.75"/>
  </r>
  <r>
    <x v="221"/>
    <x v="183"/>
    <x v="3"/>
    <x v="4"/>
    <n v="1"/>
    <m/>
    <m/>
    <e v="#REF!"/>
    <n v="1"/>
    <b v="1"/>
    <n v="0"/>
    <n v="0"/>
    <n v="0"/>
    <n v="0"/>
  </r>
  <r>
    <x v="198"/>
    <x v="183"/>
    <x v="3"/>
    <x v="4"/>
    <n v="1"/>
    <m/>
    <m/>
    <e v="#REF!"/>
    <n v="1"/>
    <b v="0"/>
    <n v="4"/>
    <n v="4"/>
    <n v="4"/>
    <n v="4"/>
  </r>
  <r>
    <x v="154"/>
    <x v="184"/>
    <x v="3"/>
    <x v="5"/>
    <m/>
    <m/>
    <n v="1"/>
    <e v="#REF!"/>
    <n v="1"/>
    <b v="0"/>
    <n v="9"/>
    <n v="3"/>
    <n v="8"/>
    <n v="4.25"/>
  </r>
  <r>
    <x v="214"/>
    <x v="184"/>
    <x v="3"/>
    <x v="5"/>
    <m/>
    <m/>
    <n v="1"/>
    <e v="#REF!"/>
    <n v="1"/>
    <b v="0"/>
    <n v="4"/>
    <n v="4"/>
    <n v="4"/>
    <n v="4"/>
  </r>
  <r>
    <x v="68"/>
    <x v="184"/>
    <x v="3"/>
    <x v="5"/>
    <n v="1"/>
    <m/>
    <m/>
    <e v="#REF!"/>
    <n v="1"/>
    <b v="0"/>
    <n v="6"/>
    <n v="1"/>
    <n v="2"/>
    <n v="1.25"/>
  </r>
  <r>
    <x v="213"/>
    <x v="184"/>
    <x v="3"/>
    <x v="5"/>
    <n v="1"/>
    <m/>
    <m/>
    <e v="#REF!"/>
    <n v="1"/>
    <b v="0"/>
    <n v="3"/>
    <n v="3"/>
    <n v="3"/>
    <n v="3"/>
  </r>
  <r>
    <x v="110"/>
    <x v="184"/>
    <x v="3"/>
    <x v="5"/>
    <m/>
    <m/>
    <n v="1"/>
    <e v="#REF!"/>
    <n v="1"/>
    <b v="0"/>
    <n v="8"/>
    <n v="2"/>
    <n v="5"/>
    <n v="2.75"/>
  </r>
  <r>
    <x v="13"/>
    <x v="184"/>
    <x v="3"/>
    <x v="5"/>
    <m/>
    <n v="1"/>
    <m/>
    <e v="#REF!"/>
    <n v="1"/>
    <b v="0"/>
    <n v="7"/>
    <n v="1"/>
    <n v="1"/>
    <n v="1"/>
  </r>
  <r>
    <x v="221"/>
    <x v="185"/>
    <x v="3"/>
    <x v="5"/>
    <n v="1"/>
    <m/>
    <m/>
    <e v="#REF!"/>
    <n v="1"/>
    <b v="0"/>
    <n v="1"/>
    <n v="1"/>
    <n v="1"/>
    <n v="1"/>
  </r>
  <r>
    <x v="200"/>
    <x v="185"/>
    <x v="3"/>
    <x v="5"/>
    <m/>
    <n v="1"/>
    <m/>
    <e v="#REF!"/>
    <n v="1"/>
    <b v="0"/>
    <n v="4"/>
    <n v="4"/>
    <n v="4"/>
    <n v="4"/>
  </r>
  <r>
    <x v="55"/>
    <x v="185"/>
    <x v="3"/>
    <x v="5"/>
    <m/>
    <n v="1"/>
    <m/>
    <e v="#REF!"/>
    <n v="1"/>
    <b v="0"/>
    <n v="13"/>
    <n v="2"/>
    <n v="4"/>
    <n v="2.5"/>
  </r>
  <r>
    <x v="35"/>
    <x v="185"/>
    <x v="3"/>
    <x v="5"/>
    <m/>
    <n v="1"/>
    <m/>
    <e v="#REF!"/>
    <n v="1"/>
    <b v="0"/>
    <n v="3"/>
    <n v="0"/>
    <n v="1"/>
    <n v="0.25"/>
  </r>
  <r>
    <x v="182"/>
    <x v="185"/>
    <x v="3"/>
    <x v="5"/>
    <n v="1"/>
    <m/>
    <m/>
    <e v="#REF!"/>
    <n v="1"/>
    <b v="0"/>
    <n v="6"/>
    <n v="4"/>
    <n v="6"/>
    <n v="4.5"/>
  </r>
  <r>
    <x v="94"/>
    <x v="185"/>
    <x v="3"/>
    <x v="5"/>
    <n v="1"/>
    <m/>
    <m/>
    <e v="#REF!"/>
    <n v="1"/>
    <b v="0"/>
    <n v="9"/>
    <n v="3"/>
    <n v="5"/>
    <n v="3.5"/>
  </r>
  <r>
    <x v="40"/>
    <x v="186"/>
    <x v="3"/>
    <x v="5"/>
    <m/>
    <m/>
    <n v="1"/>
    <e v="#REF!"/>
    <n v="1"/>
    <b v="0"/>
    <n v="9"/>
    <n v="2"/>
    <n v="5"/>
    <n v="2.75"/>
  </r>
  <r>
    <x v="12"/>
    <x v="186"/>
    <x v="3"/>
    <x v="5"/>
    <m/>
    <m/>
    <n v="1"/>
    <e v="#REF!"/>
    <n v="1"/>
    <b v="0"/>
    <n v="8"/>
    <n v="2"/>
    <n v="2"/>
    <n v="2"/>
  </r>
  <r>
    <x v="193"/>
    <x v="186"/>
    <x v="3"/>
    <x v="5"/>
    <m/>
    <n v="1"/>
    <m/>
    <e v="#REF!"/>
    <n v="1"/>
    <b v="0"/>
    <n v="7"/>
    <n v="7"/>
    <n v="7"/>
    <n v="7"/>
  </r>
  <r>
    <x v="221"/>
    <x v="186"/>
    <x v="3"/>
    <x v="5"/>
    <n v="1"/>
    <m/>
    <m/>
    <e v="#REF!"/>
    <n v="1"/>
    <b v="0"/>
    <n v="2"/>
    <n v="2"/>
    <n v="2"/>
    <n v="2"/>
  </r>
  <r>
    <x v="217"/>
    <x v="186"/>
    <x v="3"/>
    <x v="5"/>
    <n v="1"/>
    <m/>
    <m/>
    <e v="#REF!"/>
    <n v="1"/>
    <b v="0"/>
    <n v="3"/>
    <n v="3"/>
    <n v="3"/>
    <n v="3"/>
  </r>
  <r>
    <x v="189"/>
    <x v="186"/>
    <x v="3"/>
    <x v="5"/>
    <m/>
    <n v="1"/>
    <m/>
    <e v="#REF!"/>
    <n v="1"/>
    <b v="0"/>
    <n v="7"/>
    <n v="6"/>
    <n v="7"/>
    <n v="6.25"/>
  </r>
  <r>
    <x v="212"/>
    <x v="187"/>
    <x v="3"/>
    <x v="5"/>
    <m/>
    <n v="1"/>
    <m/>
    <e v="#REF!"/>
    <n v="1"/>
    <b v="0"/>
    <n v="4"/>
    <n v="4"/>
    <n v="4"/>
    <n v="4"/>
  </r>
  <r>
    <x v="57"/>
    <x v="187"/>
    <x v="3"/>
    <x v="5"/>
    <m/>
    <m/>
    <n v="1"/>
    <e v="#REF!"/>
    <n v="1"/>
    <b v="0"/>
    <n v="9"/>
    <n v="2"/>
    <n v="4"/>
    <n v="2.5"/>
  </r>
  <r>
    <x v="201"/>
    <x v="187"/>
    <x v="3"/>
    <x v="5"/>
    <n v="1"/>
    <m/>
    <m/>
    <e v="#REF!"/>
    <n v="1"/>
    <b v="0"/>
    <n v="5"/>
    <n v="5"/>
    <n v="5"/>
    <n v="5"/>
  </r>
  <r>
    <x v="222"/>
    <x v="187"/>
    <x v="3"/>
    <x v="5"/>
    <m/>
    <n v="1"/>
    <m/>
    <e v="#REF!"/>
    <n v="1"/>
    <b v="1"/>
    <n v="0"/>
    <n v="0"/>
    <n v="0"/>
    <n v="0"/>
  </r>
  <r>
    <x v="158"/>
    <x v="187"/>
    <x v="3"/>
    <x v="5"/>
    <n v="1"/>
    <m/>
    <m/>
    <e v="#REF!"/>
    <n v="1"/>
    <b v="0"/>
    <n v="5"/>
    <n v="1"/>
    <n v="5"/>
    <n v="2"/>
  </r>
  <r>
    <x v="197"/>
    <x v="187"/>
    <x v="3"/>
    <x v="5"/>
    <m/>
    <n v="1"/>
    <m/>
    <e v="#REF!"/>
    <n v="1"/>
    <b v="0"/>
    <n v="7"/>
    <n v="7"/>
    <n v="7"/>
    <n v="7"/>
  </r>
  <r>
    <x v="223"/>
    <x v="188"/>
    <x v="3"/>
    <x v="6"/>
    <n v="1"/>
    <m/>
    <m/>
    <e v="#REF!"/>
    <n v="1"/>
    <b v="1"/>
    <n v="0"/>
    <n v="0"/>
    <n v="0"/>
    <n v="0"/>
  </r>
  <r>
    <x v="154"/>
    <x v="188"/>
    <x v="3"/>
    <x v="6"/>
    <m/>
    <m/>
    <n v="1"/>
    <e v="#REF!"/>
    <n v="1"/>
    <b v="0"/>
    <n v="10"/>
    <n v="4"/>
    <n v="8"/>
    <n v="5"/>
  </r>
  <r>
    <x v="140"/>
    <x v="188"/>
    <x v="3"/>
    <x v="6"/>
    <m/>
    <n v="1"/>
    <m/>
    <e v="#REF!"/>
    <n v="1"/>
    <b v="0"/>
    <n v="10"/>
    <n v="3"/>
    <n v="6"/>
    <n v="3.75"/>
  </r>
  <r>
    <x v="101"/>
    <x v="188"/>
    <x v="3"/>
    <x v="6"/>
    <m/>
    <n v="1"/>
    <m/>
    <e v="#REF!"/>
    <n v="1"/>
    <b v="0"/>
    <n v="11"/>
    <n v="2"/>
    <n v="7"/>
    <n v="3.25"/>
  </r>
  <r>
    <x v="172"/>
    <x v="188"/>
    <x v="3"/>
    <x v="6"/>
    <n v="1"/>
    <m/>
    <m/>
    <e v="#REF!"/>
    <n v="1"/>
    <b v="0"/>
    <n v="3"/>
    <n v="1"/>
    <n v="3"/>
    <n v="1.5"/>
  </r>
  <r>
    <x v="65"/>
    <x v="188"/>
    <x v="3"/>
    <x v="6"/>
    <n v="1"/>
    <m/>
    <m/>
    <e v="#REF!"/>
    <n v="1"/>
    <b v="0"/>
    <n v="6"/>
    <n v="1"/>
    <n v="3"/>
    <n v="1.5"/>
  </r>
  <r>
    <x v="223"/>
    <x v="189"/>
    <x v="3"/>
    <x v="6"/>
    <n v="1"/>
    <m/>
    <m/>
    <e v="#REF!"/>
    <n v="1"/>
    <b v="0"/>
    <n v="1"/>
    <n v="1"/>
    <n v="1"/>
    <n v="1"/>
  </r>
  <r>
    <x v="81"/>
    <x v="189"/>
    <x v="3"/>
    <x v="6"/>
    <m/>
    <n v="1"/>
    <m/>
    <e v="#REF!"/>
    <n v="1"/>
    <b v="0"/>
    <n v="11"/>
    <n v="1"/>
    <n v="6"/>
    <n v="2.25"/>
  </r>
  <r>
    <x v="224"/>
    <x v="189"/>
    <x v="3"/>
    <x v="6"/>
    <n v="1"/>
    <m/>
    <m/>
    <e v="#REF!"/>
    <n v="1"/>
    <b v="1"/>
    <n v="0"/>
    <n v="0"/>
    <n v="0"/>
    <n v="0"/>
  </r>
  <r>
    <x v="62"/>
    <x v="189"/>
    <x v="3"/>
    <x v="6"/>
    <m/>
    <n v="1"/>
    <m/>
    <e v="#REF!"/>
    <n v="1"/>
    <b v="0"/>
    <n v="3"/>
    <n v="0"/>
    <n v="1"/>
    <n v="0.25"/>
  </r>
  <r>
    <x v="186"/>
    <x v="189"/>
    <x v="3"/>
    <x v="6"/>
    <m/>
    <n v="1"/>
    <m/>
    <e v="#REF!"/>
    <n v="1"/>
    <b v="0"/>
    <n v="8"/>
    <n v="6"/>
    <n v="8"/>
    <n v="6.5"/>
  </r>
  <r>
    <x v="185"/>
    <x v="189"/>
    <x v="3"/>
    <x v="6"/>
    <n v="1"/>
    <m/>
    <m/>
    <e v="#REF!"/>
    <n v="1"/>
    <b v="0"/>
    <n v="5"/>
    <n v="3"/>
    <n v="5"/>
    <n v="3.5"/>
  </r>
  <r>
    <x v="67"/>
    <x v="190"/>
    <x v="3"/>
    <x v="6"/>
    <m/>
    <n v="1"/>
    <m/>
    <e v="#REF!"/>
    <n v="1"/>
    <b v="0"/>
    <n v="9"/>
    <n v="1"/>
    <n v="6"/>
    <n v="2.25"/>
  </r>
  <r>
    <x v="214"/>
    <x v="190"/>
    <x v="3"/>
    <x v="6"/>
    <m/>
    <m/>
    <n v="1"/>
    <e v="#REF!"/>
    <n v="1"/>
    <b v="0"/>
    <n v="5"/>
    <n v="5"/>
    <n v="5"/>
    <n v="5"/>
  </r>
  <r>
    <x v="224"/>
    <x v="190"/>
    <x v="3"/>
    <x v="6"/>
    <n v="1"/>
    <m/>
    <m/>
    <e v="#REF!"/>
    <n v="1"/>
    <b v="0"/>
    <n v="1"/>
    <n v="1"/>
    <n v="1"/>
    <n v="1"/>
  </r>
  <r>
    <x v="193"/>
    <x v="190"/>
    <x v="3"/>
    <x v="6"/>
    <m/>
    <n v="1"/>
    <m/>
    <e v="#REF!"/>
    <n v="1"/>
    <b v="0"/>
    <n v="8"/>
    <n v="8"/>
    <n v="8"/>
    <n v="8"/>
  </r>
  <r>
    <x v="147"/>
    <x v="190"/>
    <x v="3"/>
    <x v="6"/>
    <n v="1"/>
    <m/>
    <m/>
    <e v="#REF!"/>
    <n v="1"/>
    <b v="0"/>
    <n v="4"/>
    <n v="1"/>
    <n v="2"/>
    <n v="1.25"/>
  </r>
  <r>
    <x v="202"/>
    <x v="190"/>
    <x v="3"/>
    <x v="6"/>
    <m/>
    <n v="1"/>
    <m/>
    <e v="#REF!"/>
    <n v="1"/>
    <b v="0"/>
    <n v="5"/>
    <n v="5"/>
    <n v="5"/>
    <n v="5"/>
  </r>
  <r>
    <x v="182"/>
    <x v="191"/>
    <x v="3"/>
    <x v="6"/>
    <n v="1"/>
    <m/>
    <m/>
    <e v="#REF!"/>
    <n v="1"/>
    <b v="0"/>
    <n v="7"/>
    <n v="4"/>
    <n v="7"/>
    <n v="4.75"/>
  </r>
  <r>
    <x v="146"/>
    <x v="191"/>
    <x v="3"/>
    <x v="6"/>
    <m/>
    <n v="1"/>
    <m/>
    <e v="#REF!"/>
    <n v="1"/>
    <b v="0"/>
    <n v="11"/>
    <n v="3"/>
    <n v="7"/>
    <n v="4"/>
  </r>
  <r>
    <x v="195"/>
    <x v="191"/>
    <x v="3"/>
    <x v="6"/>
    <m/>
    <n v="1"/>
    <m/>
    <e v="#REF!"/>
    <n v="1"/>
    <b v="0"/>
    <n v="4"/>
    <n v="4"/>
    <n v="4"/>
    <n v="4"/>
  </r>
  <r>
    <x v="138"/>
    <x v="191"/>
    <x v="3"/>
    <x v="6"/>
    <m/>
    <m/>
    <n v="1"/>
    <e v="#REF!"/>
    <n v="1"/>
    <b v="0"/>
    <n v="7"/>
    <n v="2"/>
    <n v="6"/>
    <n v="3"/>
  </r>
  <r>
    <x v="221"/>
    <x v="191"/>
    <x v="3"/>
    <x v="6"/>
    <n v="1"/>
    <m/>
    <m/>
    <e v="#REF!"/>
    <n v="1"/>
    <b v="0"/>
    <n v="3"/>
    <n v="3"/>
    <n v="3"/>
    <n v="3"/>
  </r>
  <r>
    <x v="203"/>
    <x v="191"/>
    <x v="3"/>
    <x v="6"/>
    <n v="1"/>
    <m/>
    <m/>
    <e v="#REF!"/>
    <n v="1"/>
    <b v="0"/>
    <n v="5"/>
    <n v="5"/>
    <n v="5"/>
    <n v="5"/>
  </r>
  <r>
    <x v="0"/>
    <x v="192"/>
    <x v="3"/>
    <x v="7"/>
    <n v="1"/>
    <m/>
    <m/>
    <e v="#REF!"/>
    <n v="1"/>
    <b v="0"/>
    <n v="1"/>
    <n v="0"/>
    <n v="0"/>
    <n v="0"/>
  </r>
  <r>
    <x v="39"/>
    <x v="192"/>
    <x v="3"/>
    <x v="7"/>
    <m/>
    <m/>
    <n v="1"/>
    <e v="#REF!"/>
    <n v="1"/>
    <b v="0"/>
    <n v="9"/>
    <n v="3"/>
    <n v="5"/>
    <n v="3.5"/>
  </r>
  <r>
    <x v="225"/>
    <x v="192"/>
    <x v="3"/>
    <x v="7"/>
    <m/>
    <n v="1"/>
    <m/>
    <e v="#REF!"/>
    <n v="1"/>
    <b v="1"/>
    <n v="0"/>
    <n v="0"/>
    <n v="0"/>
    <n v="0"/>
  </r>
  <r>
    <x v="126"/>
    <x v="192"/>
    <x v="3"/>
    <x v="7"/>
    <m/>
    <n v="1"/>
    <m/>
    <e v="#REF!"/>
    <n v="1"/>
    <b v="0"/>
    <n v="1"/>
    <n v="0"/>
    <n v="0"/>
    <n v="0"/>
  </r>
  <r>
    <x v="224"/>
    <x v="192"/>
    <x v="3"/>
    <x v="7"/>
    <n v="1"/>
    <m/>
    <m/>
    <e v="#REF!"/>
    <n v="1"/>
    <b v="0"/>
    <n v="2"/>
    <n v="2"/>
    <n v="2"/>
    <n v="2"/>
  </r>
  <r>
    <x v="140"/>
    <x v="192"/>
    <x v="3"/>
    <x v="7"/>
    <m/>
    <n v="1"/>
    <m/>
    <e v="#REF!"/>
    <n v="1"/>
    <b v="0"/>
    <n v="11"/>
    <n v="4"/>
    <n v="6"/>
    <n v="4.5"/>
  </r>
  <r>
    <x v="205"/>
    <x v="193"/>
    <x v="3"/>
    <x v="7"/>
    <m/>
    <n v="1"/>
    <m/>
    <e v="#REF!"/>
    <n v="1"/>
    <b v="0"/>
    <n v="5"/>
    <n v="5"/>
    <n v="5"/>
    <n v="5"/>
  </r>
  <r>
    <x v="2"/>
    <x v="193"/>
    <x v="3"/>
    <x v="7"/>
    <m/>
    <n v="1"/>
    <m/>
    <e v="#REF!"/>
    <n v="1"/>
    <b v="0"/>
    <n v="9"/>
    <n v="0"/>
    <n v="5"/>
    <n v="1.25"/>
  </r>
  <r>
    <x v="88"/>
    <x v="193"/>
    <x v="3"/>
    <x v="7"/>
    <n v="1"/>
    <m/>
    <m/>
    <e v="#REF!"/>
    <n v="1"/>
    <b v="0"/>
    <n v="5"/>
    <n v="1"/>
    <n v="3"/>
    <n v="1.5"/>
  </r>
  <r>
    <x v="63"/>
    <x v="193"/>
    <x v="3"/>
    <x v="7"/>
    <n v="1"/>
    <m/>
    <m/>
    <e v="#REF!"/>
    <n v="1"/>
    <b v="0"/>
    <n v="6"/>
    <n v="1"/>
    <n v="3"/>
    <n v="1.5"/>
  </r>
  <r>
    <x v="225"/>
    <x v="193"/>
    <x v="3"/>
    <x v="7"/>
    <m/>
    <n v="1"/>
    <m/>
    <e v="#REF!"/>
    <n v="1"/>
    <b v="0"/>
    <n v="1"/>
    <n v="1"/>
    <n v="1"/>
    <n v="1"/>
  </r>
  <r>
    <x v="143"/>
    <x v="193"/>
    <x v="3"/>
    <x v="7"/>
    <n v="1"/>
    <m/>
    <m/>
    <e v="#REF!"/>
    <n v="1"/>
    <b v="0"/>
    <n v="7"/>
    <n v="2"/>
    <n v="5"/>
    <n v="2.75"/>
  </r>
  <r>
    <x v="80"/>
    <x v="194"/>
    <x v="3"/>
    <x v="7"/>
    <n v="1"/>
    <m/>
    <m/>
    <e v="#REF!"/>
    <n v="1"/>
    <b v="0"/>
    <n v="7"/>
    <n v="1"/>
    <n v="3"/>
    <n v="1.5"/>
  </r>
  <r>
    <x v="159"/>
    <x v="194"/>
    <x v="3"/>
    <x v="7"/>
    <m/>
    <m/>
    <n v="1"/>
    <e v="#REF!"/>
    <n v="1"/>
    <b v="0"/>
    <n v="8"/>
    <n v="2"/>
    <n v="8"/>
    <n v="3.5"/>
  </r>
  <r>
    <x v="81"/>
    <x v="194"/>
    <x v="3"/>
    <x v="7"/>
    <m/>
    <n v="1"/>
    <m/>
    <e v="#REF!"/>
    <n v="1"/>
    <b v="0"/>
    <n v="12"/>
    <n v="2"/>
    <n v="6"/>
    <n v="3"/>
  </r>
  <r>
    <x v="225"/>
    <x v="194"/>
    <x v="3"/>
    <x v="7"/>
    <m/>
    <n v="1"/>
    <m/>
    <e v="#REF!"/>
    <n v="1"/>
    <b v="0"/>
    <n v="2"/>
    <n v="2"/>
    <n v="2"/>
    <n v="2"/>
  </r>
  <r>
    <x v="151"/>
    <x v="194"/>
    <x v="3"/>
    <x v="7"/>
    <m/>
    <n v="1"/>
    <m/>
    <e v="#REF!"/>
    <n v="1"/>
    <b v="0"/>
    <n v="9"/>
    <n v="2"/>
    <n v="7"/>
    <n v="3.25"/>
  </r>
  <r>
    <x v="224"/>
    <x v="194"/>
    <x v="3"/>
    <x v="7"/>
    <n v="1"/>
    <m/>
    <m/>
    <e v="#REF!"/>
    <n v="1"/>
    <b v="0"/>
    <n v="3"/>
    <n v="3"/>
    <n v="3"/>
    <n v="3"/>
  </r>
  <r>
    <x v="103"/>
    <x v="195"/>
    <x v="3"/>
    <x v="7"/>
    <n v="1"/>
    <m/>
    <m/>
    <e v="#REF!"/>
    <n v="1"/>
    <b v="0"/>
    <n v="10"/>
    <n v="3"/>
    <n v="7"/>
    <n v="4"/>
  </r>
  <r>
    <x v="183"/>
    <x v="195"/>
    <x v="3"/>
    <x v="7"/>
    <m/>
    <n v="1"/>
    <m/>
    <e v="#REF!"/>
    <n v="1"/>
    <b v="0"/>
    <n v="7"/>
    <n v="3"/>
    <n v="7"/>
    <n v="4"/>
  </r>
  <r>
    <x v="75"/>
    <x v="195"/>
    <x v="3"/>
    <x v="7"/>
    <m/>
    <n v="1"/>
    <m/>
    <e v="#REF!"/>
    <n v="1"/>
    <b v="0"/>
    <n v="9"/>
    <n v="1"/>
    <n v="4"/>
    <n v="1.75"/>
  </r>
  <r>
    <x v="65"/>
    <x v="195"/>
    <x v="3"/>
    <x v="7"/>
    <n v="1"/>
    <m/>
    <m/>
    <e v="#REF!"/>
    <n v="1"/>
    <b v="0"/>
    <n v="7"/>
    <n v="2"/>
    <n v="4"/>
    <n v="2.5"/>
  </r>
  <r>
    <x v="147"/>
    <x v="195"/>
    <x v="3"/>
    <x v="7"/>
    <n v="1"/>
    <m/>
    <m/>
    <e v="#REF!"/>
    <n v="1"/>
    <b v="0"/>
    <n v="5"/>
    <n v="2"/>
    <n v="3"/>
    <n v="2.25"/>
  </r>
  <r>
    <x v="22"/>
    <x v="195"/>
    <x v="3"/>
    <x v="7"/>
    <m/>
    <m/>
    <n v="1"/>
    <e v="#REF!"/>
    <n v="1"/>
    <b v="0"/>
    <n v="10"/>
    <n v="3"/>
    <n v="5"/>
    <n v="3.5"/>
  </r>
  <r>
    <x v="97"/>
    <x v="196"/>
    <x v="3"/>
    <x v="7"/>
    <m/>
    <m/>
    <n v="1"/>
    <e v="#REF!"/>
    <n v="1"/>
    <b v="0"/>
    <n v="6"/>
    <n v="2"/>
    <n v="4"/>
    <n v="2.5"/>
  </r>
  <r>
    <x v="212"/>
    <x v="196"/>
    <x v="3"/>
    <x v="7"/>
    <m/>
    <n v="1"/>
    <m/>
    <e v="#REF!"/>
    <n v="1"/>
    <b v="0"/>
    <n v="5"/>
    <n v="5"/>
    <n v="5"/>
    <n v="5"/>
  </r>
  <r>
    <x v="193"/>
    <x v="196"/>
    <x v="3"/>
    <x v="7"/>
    <m/>
    <n v="1"/>
    <m/>
    <e v="#REF!"/>
    <n v="1"/>
    <b v="0"/>
    <n v="9"/>
    <n v="7"/>
    <n v="9"/>
    <n v="7.5"/>
  </r>
  <r>
    <x v="190"/>
    <x v="196"/>
    <x v="3"/>
    <x v="7"/>
    <n v="1"/>
    <m/>
    <m/>
    <e v="#REF!"/>
    <n v="1"/>
    <b v="0"/>
    <n v="1"/>
    <n v="0"/>
    <n v="1"/>
    <n v="0.25"/>
  </r>
  <r>
    <x v="172"/>
    <x v="196"/>
    <x v="3"/>
    <x v="7"/>
    <n v="1"/>
    <m/>
    <m/>
    <e v="#REF!"/>
    <n v="1"/>
    <b v="0"/>
    <n v="4"/>
    <n v="2"/>
    <n v="4"/>
    <n v="2.5"/>
  </r>
  <r>
    <x v="1"/>
    <x v="196"/>
    <x v="3"/>
    <x v="7"/>
    <n v="1"/>
    <m/>
    <m/>
    <e v="#REF!"/>
    <n v="1"/>
    <b v="0"/>
    <n v="10"/>
    <n v="2"/>
    <n v="3"/>
    <n v="2.25"/>
  </r>
  <r>
    <x v="213"/>
    <x v="197"/>
    <x v="3"/>
    <x v="8"/>
    <n v="1"/>
    <m/>
    <m/>
    <e v="#REF!"/>
    <n v="1"/>
    <b v="0"/>
    <n v="4"/>
    <n v="4"/>
    <n v="4"/>
    <n v="4"/>
  </r>
  <r>
    <x v="154"/>
    <x v="197"/>
    <x v="3"/>
    <x v="8"/>
    <m/>
    <m/>
    <n v="1"/>
    <e v="#REF!"/>
    <n v="1"/>
    <b v="0"/>
    <n v="11"/>
    <n v="4"/>
    <n v="7"/>
    <n v="4.75"/>
  </r>
  <r>
    <x v="196"/>
    <x v="197"/>
    <x v="3"/>
    <x v="8"/>
    <m/>
    <n v="1"/>
    <m/>
    <e v="#REF!"/>
    <n v="1"/>
    <b v="0"/>
    <n v="10"/>
    <n v="6"/>
    <n v="10"/>
    <n v="7"/>
  </r>
  <r>
    <x v="131"/>
    <x v="197"/>
    <x v="3"/>
    <x v="8"/>
    <n v="1"/>
    <m/>
    <m/>
    <e v="#REF!"/>
    <n v="1"/>
    <b v="0"/>
    <n v="2"/>
    <n v="1"/>
    <n v="1"/>
    <n v="1"/>
  </r>
  <r>
    <x v="225"/>
    <x v="197"/>
    <x v="3"/>
    <x v="8"/>
    <m/>
    <n v="1"/>
    <m/>
    <e v="#REF!"/>
    <n v="1"/>
    <b v="0"/>
    <n v="3"/>
    <n v="3"/>
    <n v="3"/>
    <n v="3"/>
  </r>
  <r>
    <x v="219"/>
    <x v="197"/>
    <x v="3"/>
    <x v="8"/>
    <n v="1"/>
    <m/>
    <m/>
    <e v="#REF!"/>
    <n v="1"/>
    <b v="0"/>
    <n v="2"/>
    <n v="2"/>
    <n v="2"/>
    <n v="2"/>
  </r>
  <r>
    <x v="130"/>
    <x v="198"/>
    <x v="3"/>
    <x v="8"/>
    <m/>
    <m/>
    <n v="1"/>
    <e v="#REF!"/>
    <n v="1"/>
    <b v="0"/>
    <n v="8"/>
    <n v="2"/>
    <n v="5"/>
    <n v="2.75"/>
  </r>
  <r>
    <x v="141"/>
    <x v="198"/>
    <x v="3"/>
    <x v="8"/>
    <m/>
    <n v="1"/>
    <m/>
    <e v="#REF!"/>
    <n v="1"/>
    <b v="0"/>
    <n v="11"/>
    <n v="5"/>
    <n v="8"/>
    <n v="5.75"/>
  </r>
  <r>
    <x v="211"/>
    <x v="198"/>
    <x v="3"/>
    <x v="8"/>
    <n v="1"/>
    <m/>
    <m/>
    <e v="#REF!"/>
    <n v="1"/>
    <b v="0"/>
    <n v="5"/>
    <n v="5"/>
    <n v="5"/>
    <n v="5"/>
  </r>
  <r>
    <x v="146"/>
    <x v="198"/>
    <x v="3"/>
    <x v="8"/>
    <m/>
    <n v="1"/>
    <m/>
    <e v="#REF!"/>
    <n v="1"/>
    <b v="0"/>
    <n v="12"/>
    <n v="3"/>
    <n v="7"/>
    <n v="4"/>
  </r>
  <r>
    <x v="223"/>
    <x v="198"/>
    <x v="3"/>
    <x v="8"/>
    <n v="1"/>
    <m/>
    <m/>
    <e v="#REF!"/>
    <n v="1"/>
    <b v="0"/>
    <n v="2"/>
    <n v="2"/>
    <n v="2"/>
    <n v="2"/>
  </r>
  <r>
    <x v="37"/>
    <x v="198"/>
    <x v="3"/>
    <x v="8"/>
    <m/>
    <m/>
    <n v="1"/>
    <e v="#REF!"/>
    <n v="1"/>
    <b v="0"/>
    <n v="5"/>
    <n v="0"/>
    <n v="2"/>
    <n v="0.5"/>
  </r>
  <r>
    <x v="171"/>
    <x v="199"/>
    <x v="3"/>
    <x v="8"/>
    <m/>
    <n v="1"/>
    <m/>
    <e v="#REF!"/>
    <n v="1"/>
    <b v="0"/>
    <n v="2"/>
    <n v="0"/>
    <n v="2"/>
    <n v="0.5"/>
  </r>
  <r>
    <x v="110"/>
    <x v="199"/>
    <x v="3"/>
    <x v="8"/>
    <m/>
    <m/>
    <n v="1"/>
    <e v="#REF!"/>
    <n v="1"/>
    <b v="0"/>
    <n v="9"/>
    <n v="2"/>
    <n v="6"/>
    <n v="3"/>
  </r>
  <r>
    <x v="198"/>
    <x v="199"/>
    <x v="3"/>
    <x v="8"/>
    <n v="1"/>
    <m/>
    <m/>
    <e v="#REF!"/>
    <n v="1"/>
    <b v="0"/>
    <n v="5"/>
    <n v="4"/>
    <n v="5"/>
    <n v="4.25"/>
  </r>
  <r>
    <x v="226"/>
    <x v="199"/>
    <x v="3"/>
    <x v="8"/>
    <n v="1"/>
    <m/>
    <m/>
    <e v="#REF!"/>
    <n v="1"/>
    <b v="1"/>
    <n v="0"/>
    <n v="0"/>
    <n v="0"/>
    <n v="0"/>
  </r>
  <r>
    <x v="36"/>
    <x v="199"/>
    <x v="3"/>
    <x v="8"/>
    <m/>
    <n v="1"/>
    <m/>
    <e v="#REF!"/>
    <n v="1"/>
    <b v="0"/>
    <n v="10"/>
    <n v="1"/>
    <n v="5"/>
    <n v="2"/>
  </r>
  <r>
    <x v="203"/>
    <x v="199"/>
    <x v="3"/>
    <x v="8"/>
    <n v="1"/>
    <m/>
    <m/>
    <e v="#REF!"/>
    <n v="1"/>
    <b v="0"/>
    <n v="6"/>
    <n v="6"/>
    <n v="6"/>
    <n v="6"/>
  </r>
  <r>
    <x v="78"/>
    <x v="200"/>
    <x v="3"/>
    <x v="8"/>
    <m/>
    <m/>
    <n v="1"/>
    <e v="#REF!"/>
    <n v="1"/>
    <b v="0"/>
    <n v="12"/>
    <n v="0"/>
    <n v="6"/>
    <n v="1.5"/>
  </r>
  <r>
    <x v="205"/>
    <x v="200"/>
    <x v="3"/>
    <x v="8"/>
    <m/>
    <n v="1"/>
    <m/>
    <e v="#REF!"/>
    <n v="1"/>
    <b v="0"/>
    <n v="6"/>
    <n v="6"/>
    <n v="6"/>
    <n v="6"/>
  </r>
  <r>
    <x v="30"/>
    <x v="200"/>
    <x v="3"/>
    <x v="8"/>
    <n v="1"/>
    <m/>
    <m/>
    <e v="#REF!"/>
    <n v="1"/>
    <b v="0"/>
    <n v="6"/>
    <n v="2"/>
    <n v="3"/>
    <n v="2.25"/>
  </r>
  <r>
    <x v="215"/>
    <x v="200"/>
    <x v="3"/>
    <x v="8"/>
    <n v="1"/>
    <m/>
    <m/>
    <e v="#REF!"/>
    <n v="1"/>
    <b v="0"/>
    <n v="3"/>
    <n v="3"/>
    <n v="3"/>
    <n v="3"/>
  </r>
  <r>
    <x v="226"/>
    <x v="200"/>
    <x v="3"/>
    <x v="8"/>
    <n v="1"/>
    <m/>
    <m/>
    <e v="#REF!"/>
    <n v="1"/>
    <b v="0"/>
    <n v="1"/>
    <n v="1"/>
    <n v="1"/>
    <n v="1"/>
  </r>
  <r>
    <x v="227"/>
    <x v="200"/>
    <x v="3"/>
    <x v="8"/>
    <m/>
    <n v="1"/>
    <m/>
    <e v="#REF!"/>
    <n v="1"/>
    <b v="1"/>
    <n v="0"/>
    <n v="0"/>
    <n v="0"/>
    <n v="0"/>
  </r>
  <r>
    <x v="25"/>
    <x v="201"/>
    <x v="3"/>
    <x v="9"/>
    <m/>
    <n v="1"/>
    <m/>
    <e v="#REF!"/>
    <n v="1"/>
    <b v="0"/>
    <n v="6"/>
    <n v="0"/>
    <n v="1"/>
    <n v="0.25"/>
  </r>
  <r>
    <x v="91"/>
    <x v="201"/>
    <x v="3"/>
    <x v="9"/>
    <m/>
    <n v="1"/>
    <m/>
    <e v="#REF!"/>
    <n v="1"/>
    <b v="0"/>
    <n v="11"/>
    <n v="2"/>
    <n v="6"/>
    <n v="3"/>
  </r>
  <r>
    <x v="101"/>
    <x v="201"/>
    <x v="3"/>
    <x v="9"/>
    <n v="1"/>
    <m/>
    <m/>
    <e v="#REF!"/>
    <n v="1"/>
    <b v="0"/>
    <n v="12"/>
    <n v="2"/>
    <n v="6"/>
    <n v="3"/>
  </r>
  <r>
    <x v="82"/>
    <x v="201"/>
    <x v="3"/>
    <x v="9"/>
    <n v="1"/>
    <m/>
    <m/>
    <e v="#REF!"/>
    <n v="1"/>
    <b v="0"/>
    <n v="2"/>
    <n v="0"/>
    <n v="0"/>
    <n v="0"/>
  </r>
  <r>
    <x v="227"/>
    <x v="201"/>
    <x v="3"/>
    <x v="9"/>
    <m/>
    <n v="1"/>
    <m/>
    <e v="#REF!"/>
    <n v="1"/>
    <b v="0"/>
    <n v="1"/>
    <n v="1"/>
    <n v="1"/>
    <n v="1"/>
  </r>
  <r>
    <x v="224"/>
    <x v="201"/>
    <x v="3"/>
    <x v="9"/>
    <n v="1"/>
    <m/>
    <m/>
    <e v="#REF!"/>
    <n v="1"/>
    <b v="0"/>
    <n v="4"/>
    <n v="4"/>
    <n v="4"/>
    <n v="4"/>
  </r>
  <r>
    <x v="82"/>
    <x v="202"/>
    <x v="3"/>
    <x v="9"/>
    <n v="1"/>
    <m/>
    <m/>
    <e v="#REF!"/>
    <n v="1"/>
    <b v="0"/>
    <n v="3"/>
    <n v="1"/>
    <n v="1"/>
    <n v="1"/>
  </r>
  <r>
    <x v="161"/>
    <x v="202"/>
    <x v="3"/>
    <x v="9"/>
    <n v="1"/>
    <m/>
    <m/>
    <e v="#REF!"/>
    <n v="1"/>
    <b v="0"/>
    <n v="1"/>
    <n v="0"/>
    <n v="0"/>
    <n v="0"/>
  </r>
  <r>
    <x v="178"/>
    <x v="202"/>
    <x v="3"/>
    <x v="9"/>
    <m/>
    <n v="1"/>
    <m/>
    <e v="#REF!"/>
    <n v="1"/>
    <b v="0"/>
    <n v="1"/>
    <n v="0"/>
    <n v="1"/>
    <n v="0.25"/>
  </r>
  <r>
    <x v="227"/>
    <x v="202"/>
    <x v="3"/>
    <x v="9"/>
    <m/>
    <n v="1"/>
    <m/>
    <e v="#REF!"/>
    <n v="1"/>
    <b v="0"/>
    <n v="2"/>
    <n v="2"/>
    <n v="2"/>
    <n v="2"/>
  </r>
  <r>
    <x v="51"/>
    <x v="202"/>
    <x v="3"/>
    <x v="9"/>
    <n v="1"/>
    <m/>
    <m/>
    <e v="#REF!"/>
    <n v="1"/>
    <b v="0"/>
    <n v="4"/>
    <n v="1"/>
    <n v="3"/>
    <n v="1.5"/>
  </r>
  <r>
    <x v="13"/>
    <x v="202"/>
    <x v="3"/>
    <x v="9"/>
    <m/>
    <n v="1"/>
    <m/>
    <e v="#REF!"/>
    <n v="1"/>
    <b v="0"/>
    <n v="8"/>
    <n v="2"/>
    <n v="2"/>
    <n v="2"/>
  </r>
  <r>
    <x v="97"/>
    <x v="203"/>
    <x v="3"/>
    <x v="9"/>
    <m/>
    <n v="1"/>
    <m/>
    <e v="#REF!"/>
    <n v="1"/>
    <b v="0"/>
    <n v="7"/>
    <n v="2"/>
    <n v="4"/>
    <n v="2.5"/>
  </r>
  <r>
    <x v="65"/>
    <x v="203"/>
    <x v="3"/>
    <x v="9"/>
    <n v="1"/>
    <m/>
    <m/>
    <e v="#REF!"/>
    <n v="1"/>
    <b v="0"/>
    <n v="8"/>
    <n v="3"/>
    <n v="5"/>
    <n v="3.5"/>
  </r>
  <r>
    <x v="202"/>
    <x v="203"/>
    <x v="3"/>
    <x v="9"/>
    <m/>
    <n v="1"/>
    <m/>
    <e v="#REF!"/>
    <n v="1"/>
    <b v="0"/>
    <n v="6"/>
    <n v="6"/>
    <n v="6"/>
    <n v="6"/>
  </r>
  <r>
    <x v="138"/>
    <x v="203"/>
    <x v="3"/>
    <x v="9"/>
    <m/>
    <m/>
    <n v="1"/>
    <e v="#REF!"/>
    <n v="1"/>
    <b v="0"/>
    <n v="8"/>
    <n v="3"/>
    <n v="5"/>
    <n v="3.5"/>
  </r>
  <r>
    <x v="204"/>
    <x v="204"/>
    <x v="3"/>
    <x v="9"/>
    <m/>
    <n v="1"/>
    <m/>
    <e v="#REF!"/>
    <n v="1"/>
    <b v="0"/>
    <n v="6"/>
    <n v="6"/>
    <n v="6"/>
    <n v="6"/>
  </r>
  <r>
    <x v="12"/>
    <x v="204"/>
    <x v="3"/>
    <x v="9"/>
    <m/>
    <m/>
    <n v="1"/>
    <e v="#REF!"/>
    <n v="1"/>
    <b v="0"/>
    <n v="9"/>
    <n v="2"/>
    <n v="3"/>
    <n v="2.25"/>
  </r>
  <r>
    <x v="213"/>
    <x v="204"/>
    <x v="3"/>
    <x v="9"/>
    <n v="1"/>
    <m/>
    <m/>
    <e v="#REF!"/>
    <n v="1"/>
    <b v="0"/>
    <n v="5"/>
    <n v="5"/>
    <n v="5"/>
    <n v="5"/>
  </r>
  <r>
    <x v="14"/>
    <x v="204"/>
    <x v="3"/>
    <x v="9"/>
    <n v="1"/>
    <m/>
    <m/>
    <e v="#REF!"/>
    <n v="1"/>
    <b v="0"/>
    <n v="3"/>
    <n v="0"/>
    <n v="1"/>
    <n v="0.25"/>
  </r>
  <r>
    <x v="195"/>
    <x v="204"/>
    <x v="3"/>
    <x v="9"/>
    <m/>
    <n v="1"/>
    <m/>
    <e v="#REF!"/>
    <n v="1"/>
    <b v="0"/>
    <n v="5"/>
    <n v="2"/>
    <n v="5"/>
    <n v="2.75"/>
  </r>
  <r>
    <x v="137"/>
    <x v="204"/>
    <x v="3"/>
    <x v="9"/>
    <m/>
    <m/>
    <n v="1"/>
    <e v="#REF!"/>
    <n v="1"/>
    <b v="0"/>
    <n v="4"/>
    <n v="0"/>
    <n v="3"/>
    <n v="0.75"/>
  </r>
  <r>
    <x v="55"/>
    <x v="205"/>
    <x v="3"/>
    <x v="10"/>
    <m/>
    <n v="1"/>
    <m/>
    <e v="#REF!"/>
    <n v="1"/>
    <b v="0"/>
    <n v="14"/>
    <n v="3"/>
    <n v="4"/>
    <n v="3.25"/>
  </r>
  <r>
    <x v="56"/>
    <x v="205"/>
    <x v="3"/>
    <x v="10"/>
    <m/>
    <n v="1"/>
    <m/>
    <e v="#REF!"/>
    <n v="1"/>
    <b v="0"/>
    <n v="6"/>
    <n v="0"/>
    <n v="2"/>
    <n v="0.5"/>
  </r>
  <r>
    <x v="215"/>
    <x v="205"/>
    <x v="3"/>
    <x v="10"/>
    <n v="1"/>
    <m/>
    <m/>
    <e v="#REF!"/>
    <n v="1"/>
    <b v="0"/>
    <n v="4"/>
    <n v="4"/>
    <n v="4"/>
    <n v="4"/>
  </r>
  <r>
    <x v="180"/>
    <x v="205"/>
    <x v="3"/>
    <x v="10"/>
    <n v="1"/>
    <m/>
    <m/>
    <e v="#REF!"/>
    <n v="1"/>
    <b v="0"/>
    <n v="3"/>
    <n v="1"/>
    <n v="3"/>
    <n v="1.5"/>
  </r>
  <r>
    <x v="183"/>
    <x v="205"/>
    <x v="3"/>
    <x v="10"/>
    <m/>
    <n v="1"/>
    <m/>
    <e v="#REF!"/>
    <n v="1"/>
    <b v="0"/>
    <n v="8"/>
    <n v="4"/>
    <n v="8"/>
    <n v="5"/>
  </r>
  <r>
    <x v="210"/>
    <x v="205"/>
    <x v="3"/>
    <x v="10"/>
    <n v="1"/>
    <m/>
    <m/>
    <e v="#REF!"/>
    <n v="1"/>
    <b v="0"/>
    <n v="4"/>
    <n v="4"/>
    <n v="4"/>
    <n v="4"/>
  </r>
  <r>
    <x v="129"/>
    <x v="206"/>
    <x v="3"/>
    <x v="10"/>
    <n v="1"/>
    <m/>
    <m/>
    <e v="#REF!"/>
    <n v="1"/>
    <b v="0"/>
    <n v="5"/>
    <n v="1"/>
    <n v="4"/>
    <n v="1.75"/>
  </r>
  <r>
    <x v="160"/>
    <x v="206"/>
    <x v="3"/>
    <x v="10"/>
    <m/>
    <m/>
    <n v="1"/>
    <e v="#REF!"/>
    <n v="1"/>
    <b v="0"/>
    <n v="2"/>
    <n v="0"/>
    <n v="1"/>
    <n v="0.25"/>
  </r>
  <r>
    <x v="59"/>
    <x v="206"/>
    <x v="3"/>
    <x v="10"/>
    <m/>
    <n v="1"/>
    <m/>
    <e v="#REF!"/>
    <n v="1"/>
    <b v="0"/>
    <n v="11"/>
    <n v="1"/>
    <n v="3"/>
    <n v="1.5"/>
  </r>
  <r>
    <x v="58"/>
    <x v="206"/>
    <x v="3"/>
    <x v="10"/>
    <m/>
    <n v="1"/>
    <m/>
    <e v="#REF!"/>
    <n v="1"/>
    <b v="0"/>
    <n v="3"/>
    <n v="1"/>
    <n v="1"/>
    <n v="1"/>
  </r>
  <r>
    <x v="78"/>
    <x v="206"/>
    <x v="3"/>
    <x v="10"/>
    <m/>
    <m/>
    <n v="1"/>
    <e v="#REF!"/>
    <n v="1"/>
    <b v="0"/>
    <n v="13"/>
    <n v="1"/>
    <n v="6"/>
    <n v="2.25"/>
  </r>
  <r>
    <x v="65"/>
    <x v="206"/>
    <x v="3"/>
    <x v="10"/>
    <n v="1"/>
    <m/>
    <m/>
    <e v="#REF!"/>
    <n v="1"/>
    <b v="0"/>
    <n v="9"/>
    <n v="4"/>
    <n v="6"/>
    <n v="4.5"/>
  </r>
  <r>
    <x v="201"/>
    <x v="207"/>
    <x v="3"/>
    <x v="10"/>
    <n v="1"/>
    <m/>
    <m/>
    <e v="#REF!"/>
    <n v="1"/>
    <b v="0"/>
    <n v="6"/>
    <n v="5"/>
    <n v="6"/>
    <n v="5.25"/>
  </r>
  <r>
    <x v="214"/>
    <x v="207"/>
    <x v="3"/>
    <x v="10"/>
    <m/>
    <m/>
    <n v="1"/>
    <e v="#REF!"/>
    <n v="1"/>
    <b v="0"/>
    <n v="6"/>
    <n v="6"/>
    <n v="6"/>
    <n v="6"/>
  </r>
  <r>
    <x v="140"/>
    <x v="207"/>
    <x v="3"/>
    <x v="10"/>
    <m/>
    <n v="1"/>
    <m/>
    <e v="#REF!"/>
    <n v="1"/>
    <b v="0"/>
    <n v="12"/>
    <n v="5"/>
    <n v="6"/>
    <n v="5.25"/>
  </r>
  <r>
    <x v="213"/>
    <x v="207"/>
    <x v="3"/>
    <x v="10"/>
    <n v="1"/>
    <m/>
    <m/>
    <e v="#REF!"/>
    <n v="1"/>
    <b v="0"/>
    <n v="6"/>
    <n v="6"/>
    <n v="6"/>
    <n v="6"/>
  </r>
  <r>
    <x v="186"/>
    <x v="207"/>
    <x v="3"/>
    <x v="10"/>
    <m/>
    <m/>
    <n v="1"/>
    <e v="#REF!"/>
    <n v="1"/>
    <b v="0"/>
    <n v="9"/>
    <n v="4"/>
    <n v="9"/>
    <n v="5.25"/>
  </r>
  <r>
    <x v="146"/>
    <x v="207"/>
    <x v="3"/>
    <x v="10"/>
    <m/>
    <n v="1"/>
    <m/>
    <e v="#REF!"/>
    <n v="1"/>
    <b v="0"/>
    <n v="13"/>
    <n v="4"/>
    <n v="7"/>
    <n v="4.75"/>
  </r>
  <r>
    <x v="1"/>
    <x v="208"/>
    <x v="3"/>
    <x v="10"/>
    <n v="1"/>
    <m/>
    <m/>
    <e v="#REF!"/>
    <n v="1"/>
    <b v="0"/>
    <n v="11"/>
    <n v="1"/>
    <n v="4"/>
    <n v="1.75"/>
  </r>
  <r>
    <x v="154"/>
    <x v="208"/>
    <x v="3"/>
    <x v="10"/>
    <m/>
    <m/>
    <n v="1"/>
    <e v="#REF!"/>
    <n v="1"/>
    <b v="0"/>
    <n v="12"/>
    <n v="4"/>
    <n v="8"/>
    <n v="5"/>
  </r>
  <r>
    <x v="227"/>
    <x v="208"/>
    <x v="3"/>
    <x v="10"/>
    <m/>
    <n v="1"/>
    <m/>
    <e v="#REF!"/>
    <n v="1"/>
    <b v="0"/>
    <n v="3"/>
    <n v="3"/>
    <n v="3"/>
    <n v="3"/>
  </r>
  <r>
    <x v="178"/>
    <x v="208"/>
    <x v="3"/>
    <x v="10"/>
    <m/>
    <n v="1"/>
    <m/>
    <e v="#REF!"/>
    <n v="1"/>
    <b v="0"/>
    <n v="2"/>
    <n v="1"/>
    <n v="2"/>
    <n v="1.25"/>
  </r>
  <r>
    <x v="91"/>
    <x v="208"/>
    <x v="3"/>
    <x v="10"/>
    <m/>
    <m/>
    <n v="1"/>
    <e v="#REF!"/>
    <n v="1"/>
    <b v="0"/>
    <n v="12"/>
    <n v="3"/>
    <n v="7"/>
    <n v="4"/>
  </r>
  <r>
    <x v="87"/>
    <x v="208"/>
    <x v="3"/>
    <x v="10"/>
    <m/>
    <m/>
    <n v="1"/>
    <e v="#REF!"/>
    <n v="1"/>
    <b v="0"/>
    <n v="9"/>
    <n v="2"/>
    <n v="4"/>
    <n v="2.5"/>
  </r>
  <r>
    <x v="2"/>
    <x v="209"/>
    <x v="3"/>
    <x v="10"/>
    <m/>
    <m/>
    <n v="1"/>
    <e v="#REF!"/>
    <n v="1"/>
    <b v="0"/>
    <n v="10"/>
    <n v="1"/>
    <n v="3"/>
    <n v="1.5"/>
  </r>
  <r>
    <x v="105"/>
    <x v="209"/>
    <x v="3"/>
    <x v="10"/>
    <n v="1"/>
    <m/>
    <m/>
    <e v="#REF!"/>
    <n v="1"/>
    <b v="0"/>
    <n v="4"/>
    <n v="1"/>
    <n v="1"/>
    <n v="1"/>
  </r>
  <r>
    <x v="32"/>
    <x v="209"/>
    <x v="3"/>
    <x v="10"/>
    <m/>
    <n v="1"/>
    <m/>
    <e v="#REF!"/>
    <n v="1"/>
    <b v="0"/>
    <n v="8"/>
    <n v="0"/>
    <n v="2"/>
    <n v="0.5"/>
  </r>
  <r>
    <x v="62"/>
    <x v="209"/>
    <x v="3"/>
    <x v="10"/>
    <m/>
    <n v="1"/>
    <m/>
    <e v="#REF!"/>
    <n v="1"/>
    <b v="0"/>
    <n v="4"/>
    <n v="1"/>
    <n v="2"/>
    <n v="1.25"/>
  </r>
  <r>
    <x v="88"/>
    <x v="209"/>
    <x v="3"/>
    <x v="10"/>
    <n v="1"/>
    <m/>
    <m/>
    <e v="#REF!"/>
    <n v="1"/>
    <b v="0"/>
    <n v="6"/>
    <n v="2"/>
    <n v="4"/>
    <n v="2.5"/>
  </r>
  <r>
    <x v="162"/>
    <x v="209"/>
    <x v="3"/>
    <x v="10"/>
    <m/>
    <m/>
    <n v="1"/>
    <e v="#REF!"/>
    <n v="1"/>
    <b v="0"/>
    <n v="6"/>
    <n v="2"/>
    <n v="5"/>
    <n v="2.75"/>
  </r>
  <r>
    <x v="109"/>
    <x v="210"/>
    <x v="3"/>
    <x v="11"/>
    <m/>
    <n v="1"/>
    <m/>
    <e v="#REF!"/>
    <n v="1"/>
    <b v="0"/>
    <n v="9"/>
    <n v="2"/>
    <n v="6"/>
    <n v="3"/>
  </r>
  <r>
    <x v="66"/>
    <x v="210"/>
    <x v="3"/>
    <x v="11"/>
    <m/>
    <n v="1"/>
    <m/>
    <e v="#REF!"/>
    <n v="1"/>
    <b v="0"/>
    <n v="11"/>
    <n v="2"/>
    <n v="5"/>
    <n v="2.75"/>
  </r>
  <r>
    <x v="159"/>
    <x v="210"/>
    <x v="3"/>
    <x v="11"/>
    <m/>
    <m/>
    <n v="1"/>
    <e v="#REF!"/>
    <n v="1"/>
    <b v="0"/>
    <n v="9"/>
    <n v="2"/>
    <n v="5"/>
    <n v="2.75"/>
  </r>
  <r>
    <x v="107"/>
    <x v="210"/>
    <x v="3"/>
    <x v="11"/>
    <n v="1"/>
    <m/>
    <m/>
    <e v="#REF!"/>
    <n v="1"/>
    <b v="0"/>
    <n v="4"/>
    <n v="1"/>
    <n v="3"/>
    <n v="1.5"/>
  </r>
  <r>
    <x v="228"/>
    <x v="210"/>
    <x v="3"/>
    <x v="11"/>
    <n v="1"/>
    <m/>
    <m/>
    <e v="#REF!"/>
    <n v="1"/>
    <b v="1"/>
    <n v="0"/>
    <n v="0"/>
    <n v="0"/>
    <n v="0"/>
  </r>
  <r>
    <x v="183"/>
    <x v="210"/>
    <x v="3"/>
    <x v="11"/>
    <m/>
    <n v="1"/>
    <m/>
    <e v="#REF!"/>
    <n v="1"/>
    <b v="0"/>
    <n v="9"/>
    <n v="5"/>
    <n v="9"/>
    <n v="6"/>
  </r>
  <r>
    <x v="107"/>
    <x v="211"/>
    <x v="3"/>
    <x v="11"/>
    <n v="1"/>
    <m/>
    <m/>
    <e v="#REF!"/>
    <n v="1"/>
    <b v="0"/>
    <n v="5"/>
    <n v="2"/>
    <n v="4"/>
    <n v="2.5"/>
  </r>
  <r>
    <x v="228"/>
    <x v="211"/>
    <x v="3"/>
    <x v="11"/>
    <n v="1"/>
    <m/>
    <m/>
    <e v="#REF!"/>
    <n v="1"/>
    <b v="0"/>
    <n v="1"/>
    <n v="1"/>
    <n v="1"/>
    <n v="1"/>
  </r>
  <r>
    <x v="108"/>
    <x v="211"/>
    <x v="3"/>
    <x v="11"/>
    <m/>
    <m/>
    <n v="1"/>
    <e v="#REF!"/>
    <n v="1"/>
    <b v="0"/>
    <n v="6"/>
    <n v="1"/>
    <n v="3"/>
    <n v="1.5"/>
  </r>
  <r>
    <x v="208"/>
    <x v="211"/>
    <x v="3"/>
    <x v="11"/>
    <n v="1"/>
    <m/>
    <m/>
    <e v="#REF!"/>
    <n v="1"/>
    <b v="0"/>
    <n v="1"/>
    <n v="1"/>
    <n v="1"/>
    <n v="1"/>
  </r>
  <r>
    <x v="114"/>
    <x v="211"/>
    <x v="3"/>
    <x v="11"/>
    <m/>
    <n v="1"/>
    <m/>
    <e v="#REF!"/>
    <n v="1"/>
    <b v="0"/>
    <n v="6"/>
    <n v="2"/>
    <n v="4"/>
    <n v="2.5"/>
  </r>
  <r>
    <x v="121"/>
    <x v="211"/>
    <x v="3"/>
    <x v="11"/>
    <m/>
    <m/>
    <n v="1"/>
    <e v="#REF!"/>
    <n v="1"/>
    <b v="0"/>
    <n v="2"/>
    <n v="1"/>
    <n v="1"/>
    <n v="1"/>
  </r>
  <r>
    <x v="113"/>
    <x v="212"/>
    <x v="3"/>
    <x v="11"/>
    <m/>
    <m/>
    <n v="1"/>
    <e v="#REF!"/>
    <n v="1"/>
    <b v="0"/>
    <n v="5"/>
    <n v="1"/>
    <n v="3"/>
    <n v="1.5"/>
  </r>
  <r>
    <x v="229"/>
    <x v="212"/>
    <x v="3"/>
    <x v="11"/>
    <n v="1"/>
    <m/>
    <m/>
    <e v="#REF!"/>
    <n v="1"/>
    <b v="1"/>
    <n v="0"/>
    <n v="0"/>
    <n v="0"/>
    <n v="0"/>
  </r>
  <r>
    <x v="121"/>
    <x v="212"/>
    <x v="3"/>
    <x v="11"/>
    <m/>
    <m/>
    <n v="1"/>
    <e v="#REF!"/>
    <n v="1"/>
    <b v="0"/>
    <n v="3"/>
    <n v="2"/>
    <n v="2"/>
    <n v="2"/>
  </r>
  <r>
    <x v="182"/>
    <x v="212"/>
    <x v="3"/>
    <x v="11"/>
    <n v="1"/>
    <m/>
    <m/>
    <e v="#REF!"/>
    <n v="1"/>
    <b v="0"/>
    <n v="8"/>
    <n v="3"/>
    <n v="8"/>
    <n v="4.25"/>
  </r>
  <r>
    <x v="112"/>
    <x v="212"/>
    <x v="3"/>
    <x v="11"/>
    <m/>
    <m/>
    <n v="1"/>
    <e v="#REF!"/>
    <n v="1"/>
    <b v="0"/>
    <n v="5"/>
    <n v="1"/>
    <n v="3"/>
    <n v="1.5"/>
  </r>
  <r>
    <x v="108"/>
    <x v="212"/>
    <x v="3"/>
    <x v="11"/>
    <m/>
    <m/>
    <n v="1"/>
    <e v="#REF!"/>
    <n v="1"/>
    <b v="0"/>
    <n v="7"/>
    <n v="2"/>
    <n v="4"/>
    <n v="2.5"/>
  </r>
  <r>
    <x v="114"/>
    <x v="213"/>
    <x v="3"/>
    <x v="11"/>
    <m/>
    <n v="1"/>
    <m/>
    <e v="#REF!"/>
    <n v="1"/>
    <b v="0"/>
    <n v="7"/>
    <n v="3"/>
    <n v="5"/>
    <n v="3.5"/>
  </r>
  <r>
    <x v="120"/>
    <x v="213"/>
    <x v="3"/>
    <x v="11"/>
    <m/>
    <m/>
    <n v="1"/>
    <e v="#REF!"/>
    <n v="1"/>
    <b v="0"/>
    <n v="3"/>
    <n v="2"/>
    <n v="2"/>
    <n v="2"/>
  </r>
  <r>
    <x v="117"/>
    <x v="213"/>
    <x v="3"/>
    <x v="11"/>
    <m/>
    <m/>
    <n v="1"/>
    <e v="#REF!"/>
    <n v="1"/>
    <b v="0"/>
    <n v="3"/>
    <n v="1"/>
    <n v="2"/>
    <n v="1.25"/>
  </r>
  <r>
    <x v="118"/>
    <x v="213"/>
    <x v="3"/>
    <x v="11"/>
    <m/>
    <m/>
    <n v="1"/>
    <e v="#REF!"/>
    <n v="1"/>
    <b v="0"/>
    <n v="3"/>
    <n v="1"/>
    <n v="2"/>
    <n v="1.25"/>
  </r>
  <r>
    <x v="108"/>
    <x v="214"/>
    <x v="3"/>
    <x v="11"/>
    <m/>
    <m/>
    <n v="1"/>
    <e v="#REF!"/>
    <n v="1"/>
    <b v="0"/>
    <n v="8"/>
    <n v="3"/>
    <n v="5"/>
    <n v="3.5"/>
  </r>
  <r>
    <x v="120"/>
    <x v="214"/>
    <x v="3"/>
    <x v="11"/>
    <m/>
    <m/>
    <n v="1"/>
    <e v="#REF!"/>
    <n v="1"/>
    <b v="0"/>
    <n v="4"/>
    <n v="3"/>
    <n v="3"/>
    <n v="3"/>
  </r>
  <r>
    <x v="230"/>
    <x v="214"/>
    <x v="3"/>
    <x v="11"/>
    <n v="1"/>
    <m/>
    <m/>
    <e v="#REF!"/>
    <n v="1"/>
    <b v="1"/>
    <n v="0"/>
    <n v="0"/>
    <n v="0"/>
    <n v="0"/>
  </r>
  <r>
    <x v="209"/>
    <x v="214"/>
    <x v="3"/>
    <x v="11"/>
    <m/>
    <m/>
    <n v="1"/>
    <e v="#REF!"/>
    <n v="1"/>
    <b v="0"/>
    <n v="1"/>
    <n v="1"/>
    <n v="1"/>
    <n v="1"/>
  </r>
  <r>
    <x v="132"/>
    <x v="214"/>
    <x v="3"/>
    <x v="11"/>
    <n v="1"/>
    <m/>
    <m/>
    <e v="#REF!"/>
    <n v="1"/>
    <b v="0"/>
    <n v="5"/>
    <n v="1"/>
    <n v="2"/>
    <n v="1.25"/>
  </r>
  <r>
    <x v="115"/>
    <x v="214"/>
    <x v="3"/>
    <x v="11"/>
    <m/>
    <n v="1"/>
    <m/>
    <e v="#REF!"/>
    <n v="1"/>
    <b v="0"/>
    <n v="3"/>
    <n v="0"/>
    <n v="1"/>
    <n v="0.25"/>
  </r>
  <r>
    <x v="81"/>
    <x v="215"/>
    <x v="4"/>
    <x v="0"/>
    <m/>
    <n v="1"/>
    <m/>
    <e v="#REF!"/>
    <n v="1"/>
    <b v="0"/>
    <n v="13"/>
    <n v="2"/>
    <n v="5"/>
    <n v="2.75"/>
  </r>
  <r>
    <x v="110"/>
    <x v="215"/>
    <x v="4"/>
    <x v="0"/>
    <m/>
    <m/>
    <n v="1"/>
    <e v="#REF!"/>
    <n v="1"/>
    <b v="0"/>
    <n v="10"/>
    <n v="2"/>
    <n v="4"/>
    <n v="2.5"/>
  </r>
  <r>
    <x v="228"/>
    <x v="215"/>
    <x v="4"/>
    <x v="0"/>
    <n v="1"/>
    <m/>
    <m/>
    <e v="#REF!"/>
    <n v="1"/>
    <b v="0"/>
    <n v="2"/>
    <n v="2"/>
    <n v="2"/>
    <n v="2"/>
  </r>
  <r>
    <x v="193"/>
    <x v="215"/>
    <x v="4"/>
    <x v="0"/>
    <m/>
    <n v="1"/>
    <m/>
    <e v="#REF!"/>
    <n v="1"/>
    <b v="0"/>
    <n v="10"/>
    <n v="5"/>
    <n v="10"/>
    <n v="6.25"/>
  </r>
  <r>
    <x v="68"/>
    <x v="215"/>
    <x v="4"/>
    <x v="0"/>
    <n v="1"/>
    <m/>
    <m/>
    <e v="#REF!"/>
    <n v="1"/>
    <b v="0"/>
    <n v="7"/>
    <n v="1"/>
    <n v="2"/>
    <n v="1.25"/>
  </r>
  <r>
    <x v="227"/>
    <x v="215"/>
    <x v="4"/>
    <x v="0"/>
    <m/>
    <n v="1"/>
    <m/>
    <e v="#REF!"/>
    <n v="1"/>
    <b v="0"/>
    <n v="4"/>
    <n v="4"/>
    <n v="4"/>
    <n v="4"/>
  </r>
  <r>
    <x v="186"/>
    <x v="216"/>
    <x v="4"/>
    <x v="0"/>
    <m/>
    <n v="1"/>
    <m/>
    <e v="#REF!"/>
    <n v="1"/>
    <b v="0"/>
    <n v="10"/>
    <n v="4"/>
    <n v="10"/>
    <n v="5.5"/>
  </r>
  <r>
    <x v="142"/>
    <x v="216"/>
    <x v="4"/>
    <x v="0"/>
    <m/>
    <m/>
    <n v="1"/>
    <e v="#REF!"/>
    <n v="1"/>
    <b v="0"/>
    <n v="8"/>
    <n v="1"/>
    <n v="4"/>
    <n v="1.75"/>
  </r>
  <r>
    <x v="217"/>
    <x v="216"/>
    <x v="4"/>
    <x v="0"/>
    <n v="1"/>
    <m/>
    <m/>
    <e v="#REF!"/>
    <n v="1"/>
    <b v="0"/>
    <n v="4"/>
    <n v="4"/>
    <n v="4"/>
    <n v="4"/>
  </r>
  <r>
    <x v="189"/>
    <x v="216"/>
    <x v="4"/>
    <x v="0"/>
    <m/>
    <n v="1"/>
    <m/>
    <e v="#REF!"/>
    <n v="1"/>
    <b v="0"/>
    <n v="8"/>
    <n v="4"/>
    <n v="8"/>
    <n v="5"/>
  </r>
  <r>
    <x v="231"/>
    <x v="216"/>
    <x v="4"/>
    <x v="0"/>
    <n v="1"/>
    <m/>
    <m/>
    <e v="#REF!"/>
    <n v="1"/>
    <b v="1"/>
    <n v="0"/>
    <n v="0"/>
    <n v="0"/>
    <n v="0"/>
  </r>
  <r>
    <x v="205"/>
    <x v="216"/>
    <x v="4"/>
    <x v="0"/>
    <m/>
    <n v="1"/>
    <m/>
    <e v="#REF!"/>
    <n v="1"/>
    <b v="0"/>
    <n v="7"/>
    <n v="6"/>
    <n v="7"/>
    <n v="6.25"/>
  </r>
  <r>
    <x v="103"/>
    <x v="217"/>
    <x v="4"/>
    <x v="0"/>
    <n v="1"/>
    <m/>
    <m/>
    <e v="#REF!"/>
    <n v="1"/>
    <b v="0"/>
    <n v="11"/>
    <n v="2"/>
    <n v="7"/>
    <n v="3.25"/>
  </r>
  <r>
    <x v="141"/>
    <x v="217"/>
    <x v="4"/>
    <x v="0"/>
    <m/>
    <n v="1"/>
    <m/>
    <e v="#REF!"/>
    <n v="1"/>
    <b v="0"/>
    <n v="12"/>
    <n v="3"/>
    <n v="8"/>
    <n v="4.25"/>
  </r>
  <r>
    <x v="162"/>
    <x v="217"/>
    <x v="4"/>
    <x v="0"/>
    <m/>
    <m/>
    <n v="1"/>
    <e v="#REF!"/>
    <n v="1"/>
    <b v="0"/>
    <n v="7"/>
    <n v="3"/>
    <n v="6"/>
    <n v="3.75"/>
  </r>
  <r>
    <x v="22"/>
    <x v="217"/>
    <x v="4"/>
    <x v="0"/>
    <m/>
    <m/>
    <n v="1"/>
    <e v="#REF!"/>
    <n v="1"/>
    <b v="0"/>
    <n v="11"/>
    <n v="3"/>
    <n v="6"/>
    <n v="3.75"/>
  </r>
  <r>
    <x v="132"/>
    <x v="217"/>
    <x v="4"/>
    <x v="0"/>
    <n v="1"/>
    <m/>
    <m/>
    <e v="#REF!"/>
    <n v="1"/>
    <b v="0"/>
    <n v="6"/>
    <n v="2"/>
    <n v="3"/>
    <n v="2.25"/>
  </r>
  <r>
    <x v="189"/>
    <x v="217"/>
    <x v="4"/>
    <x v="0"/>
    <m/>
    <n v="1"/>
    <m/>
    <e v="#REF!"/>
    <n v="1"/>
    <b v="0"/>
    <n v="9"/>
    <n v="5"/>
    <n v="9"/>
    <n v="6"/>
  </r>
  <r>
    <x v="186"/>
    <x v="218"/>
    <x v="4"/>
    <x v="0"/>
    <m/>
    <n v="1"/>
    <m/>
    <e v="#REF!"/>
    <n v="1"/>
    <b v="0"/>
    <n v="11"/>
    <n v="5"/>
    <n v="11"/>
    <n v="6.5"/>
  </r>
  <r>
    <x v="214"/>
    <x v="218"/>
    <x v="4"/>
    <x v="0"/>
    <m/>
    <m/>
    <n v="1"/>
    <e v="#REF!"/>
    <n v="1"/>
    <b v="0"/>
    <n v="7"/>
    <n v="7"/>
    <n v="7"/>
    <n v="7"/>
  </r>
  <r>
    <x v="198"/>
    <x v="218"/>
    <x v="4"/>
    <x v="0"/>
    <n v="1"/>
    <m/>
    <m/>
    <e v="#REF!"/>
    <n v="1"/>
    <b v="0"/>
    <n v="6"/>
    <n v="3"/>
    <n v="6"/>
    <n v="3.75"/>
  </r>
  <r>
    <x v="228"/>
    <x v="218"/>
    <x v="4"/>
    <x v="0"/>
    <n v="1"/>
    <m/>
    <m/>
    <e v="#REF!"/>
    <n v="1"/>
    <b v="0"/>
    <n v="3"/>
    <n v="3"/>
    <n v="3"/>
    <n v="3"/>
  </r>
  <r>
    <x v="178"/>
    <x v="218"/>
    <x v="4"/>
    <x v="0"/>
    <m/>
    <n v="1"/>
    <m/>
    <e v="#REF!"/>
    <n v="1"/>
    <b v="0"/>
    <n v="3"/>
    <n v="2"/>
    <n v="3"/>
    <n v="2.25"/>
  </r>
  <r>
    <x v="172"/>
    <x v="218"/>
    <x v="4"/>
    <x v="0"/>
    <n v="1"/>
    <m/>
    <m/>
    <e v="#REF!"/>
    <n v="1"/>
    <b v="0"/>
    <n v="5"/>
    <n v="2"/>
    <n v="4"/>
    <n v="2.5"/>
  </r>
  <r>
    <x v="193"/>
    <x v="219"/>
    <x v="4"/>
    <x v="0"/>
    <m/>
    <n v="1"/>
    <m/>
    <e v="#REF!"/>
    <n v="1"/>
    <b v="0"/>
    <n v="11"/>
    <n v="6"/>
    <n v="11"/>
    <n v="7.25"/>
  </r>
  <r>
    <x v="143"/>
    <x v="219"/>
    <x v="4"/>
    <x v="0"/>
    <n v="1"/>
    <m/>
    <m/>
    <e v="#REF!"/>
    <n v="1"/>
    <b v="0"/>
    <n v="8"/>
    <n v="2"/>
    <n v="5"/>
    <n v="2.75"/>
  </r>
  <r>
    <x v="224"/>
    <x v="219"/>
    <x v="4"/>
    <x v="0"/>
    <n v="1"/>
    <m/>
    <m/>
    <e v="#REF!"/>
    <n v="1"/>
    <b v="0"/>
    <n v="5"/>
    <n v="5"/>
    <n v="5"/>
    <n v="5"/>
  </r>
  <r>
    <x v="62"/>
    <x v="219"/>
    <x v="4"/>
    <x v="0"/>
    <m/>
    <n v="1"/>
    <m/>
    <e v="#REF!"/>
    <n v="1"/>
    <b v="0"/>
    <n v="5"/>
    <n v="2"/>
    <n v="3"/>
    <n v="2.25"/>
  </r>
  <r>
    <x v="88"/>
    <x v="219"/>
    <x v="4"/>
    <x v="0"/>
    <n v="1"/>
    <m/>
    <m/>
    <e v="#REF!"/>
    <n v="1"/>
    <b v="0"/>
    <n v="7"/>
    <n v="3"/>
    <n v="5"/>
    <n v="3.5"/>
  </r>
  <r>
    <x v="227"/>
    <x v="219"/>
    <x v="4"/>
    <x v="0"/>
    <m/>
    <n v="1"/>
    <m/>
    <e v="#REF!"/>
    <n v="1"/>
    <b v="0"/>
    <n v="5"/>
    <n v="5"/>
    <n v="5"/>
    <n v="5"/>
  </r>
  <r>
    <x v="146"/>
    <x v="220"/>
    <x v="4"/>
    <x v="1"/>
    <m/>
    <n v="1"/>
    <m/>
    <e v="#REF!"/>
    <n v="1"/>
    <b v="0"/>
    <n v="14"/>
    <n v="4"/>
    <n v="7"/>
    <n v="4.75"/>
  </r>
  <r>
    <x v="232"/>
    <x v="220"/>
    <x v="4"/>
    <x v="1"/>
    <n v="1"/>
    <m/>
    <m/>
    <e v="#REF!"/>
    <n v="1"/>
    <b v="1"/>
    <n v="0"/>
    <n v="0"/>
    <n v="0"/>
    <n v="0"/>
  </r>
  <r>
    <x v="225"/>
    <x v="220"/>
    <x v="4"/>
    <x v="1"/>
    <m/>
    <n v="1"/>
    <m/>
    <e v="#REF!"/>
    <n v="1"/>
    <b v="0"/>
    <n v="4"/>
    <n v="4"/>
    <n v="4"/>
    <n v="4"/>
  </r>
  <r>
    <x v="219"/>
    <x v="220"/>
    <x v="4"/>
    <x v="1"/>
    <n v="1"/>
    <m/>
    <m/>
    <e v="#REF!"/>
    <n v="1"/>
    <b v="0"/>
    <n v="3"/>
    <n v="3"/>
    <n v="3"/>
    <n v="3"/>
  </r>
  <r>
    <x v="142"/>
    <x v="220"/>
    <x v="4"/>
    <x v="1"/>
    <m/>
    <m/>
    <n v="1"/>
    <e v="#REF!"/>
    <n v="1"/>
    <b v="0"/>
    <n v="9"/>
    <n v="2"/>
    <n v="4"/>
    <n v="2.5"/>
  </r>
  <r>
    <x v="217"/>
    <x v="220"/>
    <x v="4"/>
    <x v="1"/>
    <n v="1"/>
    <m/>
    <m/>
    <e v="#REF!"/>
    <n v="1"/>
    <b v="0"/>
    <n v="5"/>
    <n v="5"/>
    <n v="5"/>
    <n v="5"/>
  </r>
  <r>
    <x v="186"/>
    <x v="221"/>
    <x v="4"/>
    <x v="1"/>
    <m/>
    <n v="1"/>
    <m/>
    <e v="#REF!"/>
    <n v="1"/>
    <b v="0"/>
    <n v="12"/>
    <n v="6"/>
    <n v="12"/>
    <n v="7.5"/>
  </r>
  <r>
    <x v="156"/>
    <x v="221"/>
    <x v="4"/>
    <x v="1"/>
    <m/>
    <m/>
    <n v="1"/>
    <e v="#REF!"/>
    <n v="1"/>
    <b v="0"/>
    <n v="9"/>
    <n v="1"/>
    <n v="4"/>
    <n v="1.75"/>
  </r>
  <r>
    <x v="213"/>
    <x v="221"/>
    <x v="4"/>
    <x v="1"/>
    <n v="1"/>
    <m/>
    <m/>
    <e v="#REF!"/>
    <n v="1"/>
    <b v="0"/>
    <n v="7"/>
    <n v="6"/>
    <n v="7"/>
    <n v="6.25"/>
  </r>
  <r>
    <x v="81"/>
    <x v="221"/>
    <x v="4"/>
    <x v="1"/>
    <m/>
    <n v="1"/>
    <m/>
    <e v="#REF!"/>
    <n v="1"/>
    <b v="0"/>
    <n v="14"/>
    <n v="3"/>
    <n v="6"/>
    <n v="3.75"/>
  </r>
  <r>
    <x v="232"/>
    <x v="221"/>
    <x v="4"/>
    <x v="1"/>
    <n v="1"/>
    <m/>
    <m/>
    <e v="#REF!"/>
    <n v="1"/>
    <b v="0"/>
    <n v="1"/>
    <n v="1"/>
    <n v="1"/>
    <n v="1"/>
  </r>
  <r>
    <x v="205"/>
    <x v="221"/>
    <x v="4"/>
    <x v="1"/>
    <m/>
    <n v="1"/>
    <m/>
    <e v="#REF!"/>
    <n v="1"/>
    <b v="0"/>
    <n v="8"/>
    <n v="7"/>
    <n v="8"/>
    <n v="7.25"/>
  </r>
  <r>
    <x v="154"/>
    <x v="222"/>
    <x v="4"/>
    <x v="1"/>
    <m/>
    <m/>
    <n v="1"/>
    <e v="#REF!"/>
    <n v="1"/>
    <b v="0"/>
    <n v="13"/>
    <n v="4"/>
    <n v="9"/>
    <n v="5.25"/>
  </r>
  <r>
    <x v="32"/>
    <x v="222"/>
    <x v="4"/>
    <x v="1"/>
    <m/>
    <n v="1"/>
    <m/>
    <e v="#REF!"/>
    <n v="1"/>
    <b v="0"/>
    <n v="9"/>
    <n v="1"/>
    <n v="3"/>
    <n v="1.5"/>
  </r>
  <r>
    <x v="66"/>
    <x v="222"/>
    <x v="4"/>
    <x v="1"/>
    <m/>
    <n v="1"/>
    <m/>
    <e v="#REF!"/>
    <n v="1"/>
    <b v="0"/>
    <n v="12"/>
    <n v="3"/>
    <n v="6"/>
    <n v="3.75"/>
  </r>
  <r>
    <x v="219"/>
    <x v="222"/>
    <x v="4"/>
    <x v="1"/>
    <n v="1"/>
    <m/>
    <m/>
    <e v="#REF!"/>
    <n v="1"/>
    <b v="0"/>
    <n v="4"/>
    <n v="4"/>
    <n v="4"/>
    <n v="4"/>
  </r>
  <r>
    <x v="2"/>
    <x v="222"/>
    <x v="4"/>
    <x v="1"/>
    <m/>
    <m/>
    <n v="1"/>
    <e v="#REF!"/>
    <n v="1"/>
    <b v="0"/>
    <n v="11"/>
    <n v="2"/>
    <n v="3"/>
    <n v="2.25"/>
  </r>
  <r>
    <x v="228"/>
    <x v="222"/>
    <x v="4"/>
    <x v="1"/>
    <n v="1"/>
    <m/>
    <m/>
    <e v="#REF!"/>
    <n v="1"/>
    <b v="0"/>
    <n v="4"/>
    <n v="4"/>
    <n v="4"/>
    <n v="4"/>
  </r>
  <r>
    <x v="97"/>
    <x v="223"/>
    <x v="4"/>
    <x v="1"/>
    <m/>
    <m/>
    <n v="1"/>
    <e v="#REF!"/>
    <n v="1"/>
    <b v="0"/>
    <n v="8"/>
    <n v="3"/>
    <n v="5"/>
    <n v="3.5"/>
  </r>
  <r>
    <x v="1"/>
    <x v="223"/>
    <x v="4"/>
    <x v="1"/>
    <n v="1"/>
    <m/>
    <m/>
    <e v="#REF!"/>
    <n v="1"/>
    <b v="0"/>
    <n v="12"/>
    <n v="2"/>
    <n v="4"/>
    <n v="2.5"/>
  </r>
  <r>
    <x v="142"/>
    <x v="223"/>
    <x v="4"/>
    <x v="1"/>
    <m/>
    <m/>
    <n v="1"/>
    <e v="#REF!"/>
    <n v="1"/>
    <b v="0"/>
    <n v="10"/>
    <n v="3"/>
    <n v="5"/>
    <n v="3.5"/>
  </r>
  <r>
    <x v="193"/>
    <x v="223"/>
    <x v="4"/>
    <x v="1"/>
    <m/>
    <n v="1"/>
    <m/>
    <e v="#REF!"/>
    <n v="1"/>
    <b v="0"/>
    <n v="12"/>
    <n v="6"/>
    <n v="12"/>
    <n v="7.5"/>
  </r>
  <r>
    <x v="203"/>
    <x v="223"/>
    <x v="4"/>
    <x v="1"/>
    <n v="1"/>
    <m/>
    <m/>
    <e v="#REF!"/>
    <n v="1"/>
    <b v="0"/>
    <n v="7"/>
    <n v="4"/>
    <n v="7"/>
    <n v="4.75"/>
  </r>
  <r>
    <x v="146"/>
    <x v="223"/>
    <x v="4"/>
    <x v="1"/>
    <m/>
    <n v="1"/>
    <m/>
    <e v="#REF!"/>
    <n v="1"/>
    <b v="0"/>
    <n v="15"/>
    <n v="5"/>
    <n v="8"/>
    <n v="5.75"/>
  </r>
  <r>
    <x v="196"/>
    <x v="224"/>
    <x v="4"/>
    <x v="2"/>
    <m/>
    <n v="1"/>
    <m/>
    <e v="#REF!"/>
    <n v="1"/>
    <b v="0"/>
    <n v="11"/>
    <n v="4"/>
    <n v="11"/>
    <n v="5.75"/>
  </r>
  <r>
    <x v="111"/>
    <x v="224"/>
    <x v="4"/>
    <x v="2"/>
    <n v="1"/>
    <m/>
    <m/>
    <e v="#REF!"/>
    <n v="1"/>
    <b v="0"/>
    <n v="11"/>
    <n v="0"/>
    <n v="3"/>
    <n v="0.75"/>
  </r>
  <r>
    <x v="142"/>
    <x v="224"/>
    <x v="4"/>
    <x v="2"/>
    <m/>
    <m/>
    <n v="1"/>
    <e v="#REF!"/>
    <n v="1"/>
    <b v="0"/>
    <n v="11"/>
    <n v="4"/>
    <n v="6"/>
    <n v="4.5"/>
  </r>
  <r>
    <x v="175"/>
    <x v="224"/>
    <x v="4"/>
    <x v="2"/>
    <m/>
    <n v="1"/>
    <m/>
    <e v="#REF!"/>
    <n v="1"/>
    <b v="0"/>
    <n v="6"/>
    <n v="1"/>
    <n v="4"/>
    <n v="1.75"/>
  </r>
  <r>
    <x v="233"/>
    <x v="224"/>
    <x v="4"/>
    <x v="2"/>
    <n v="1"/>
    <m/>
    <m/>
    <e v="#REF!"/>
    <n v="1"/>
    <b v="1"/>
    <n v="0"/>
    <n v="0"/>
    <n v="0"/>
    <n v="0"/>
  </r>
  <r>
    <x v="217"/>
    <x v="224"/>
    <x v="4"/>
    <x v="2"/>
    <n v="1"/>
    <m/>
    <m/>
    <e v="#REF!"/>
    <n v="1"/>
    <b v="0"/>
    <n v="6"/>
    <n v="6"/>
    <n v="6"/>
    <n v="6"/>
  </r>
  <r>
    <x v="154"/>
    <x v="225"/>
    <x v="4"/>
    <x v="2"/>
    <m/>
    <m/>
    <n v="1"/>
    <e v="#REF!"/>
    <n v="1"/>
    <b v="0"/>
    <n v="14"/>
    <n v="5"/>
    <n v="9"/>
    <n v="6"/>
  </r>
  <r>
    <x v="182"/>
    <x v="225"/>
    <x v="4"/>
    <x v="2"/>
    <m/>
    <m/>
    <n v="1"/>
    <e v="#REF!"/>
    <n v="1"/>
    <b v="0"/>
    <n v="9"/>
    <n v="3"/>
    <n v="9"/>
    <n v="4.5"/>
  </r>
  <r>
    <x v="233"/>
    <x v="225"/>
    <x v="4"/>
    <x v="2"/>
    <n v="1"/>
    <m/>
    <m/>
    <e v="#REF!"/>
    <n v="1"/>
    <b v="0"/>
    <n v="1"/>
    <n v="1"/>
    <n v="1"/>
    <n v="1"/>
  </r>
  <r>
    <x v="13"/>
    <x v="225"/>
    <x v="4"/>
    <x v="2"/>
    <m/>
    <n v="1"/>
    <m/>
    <e v="#REF!"/>
    <n v="1"/>
    <b v="0"/>
    <n v="9"/>
    <n v="3"/>
    <n v="3"/>
    <n v="3"/>
  </r>
  <r>
    <x v="227"/>
    <x v="225"/>
    <x v="4"/>
    <x v="2"/>
    <m/>
    <n v="1"/>
    <m/>
    <e v="#REF!"/>
    <n v="1"/>
    <b v="0"/>
    <n v="6"/>
    <n v="6"/>
    <n v="6"/>
    <n v="6"/>
  </r>
  <r>
    <x v="202"/>
    <x v="225"/>
    <x v="4"/>
    <x v="2"/>
    <m/>
    <n v="1"/>
    <m/>
    <e v="#REF!"/>
    <n v="1"/>
    <b v="0"/>
    <n v="7"/>
    <n v="3"/>
    <n v="7"/>
    <n v="4"/>
  </r>
  <r>
    <x v="204"/>
    <x v="226"/>
    <x v="4"/>
    <x v="2"/>
    <m/>
    <n v="1"/>
    <m/>
    <e v="#REF!"/>
    <n v="1"/>
    <b v="0"/>
    <n v="7"/>
    <n v="3"/>
    <n v="7"/>
    <n v="4"/>
  </r>
  <r>
    <x v="205"/>
    <x v="226"/>
    <x v="4"/>
    <x v="2"/>
    <m/>
    <n v="1"/>
    <m/>
    <e v="#REF!"/>
    <n v="1"/>
    <b v="0"/>
    <n v="9"/>
    <n v="6"/>
    <n v="9"/>
    <n v="6.75"/>
  </r>
  <r>
    <x v="234"/>
    <x v="226"/>
    <x v="4"/>
    <x v="2"/>
    <n v="1"/>
    <m/>
    <m/>
    <e v="#REF!"/>
    <n v="1"/>
    <b v="1"/>
    <n v="0"/>
    <n v="0"/>
    <n v="0"/>
    <n v="0"/>
  </r>
  <r>
    <x v="232"/>
    <x v="226"/>
    <x v="4"/>
    <x v="2"/>
    <n v="1"/>
    <m/>
    <m/>
    <e v="#REF!"/>
    <n v="1"/>
    <b v="0"/>
    <n v="2"/>
    <n v="2"/>
    <n v="2"/>
    <n v="2"/>
  </r>
  <r>
    <x v="147"/>
    <x v="226"/>
    <x v="4"/>
    <x v="2"/>
    <n v="1"/>
    <m/>
    <m/>
    <e v="#REF!"/>
    <n v="1"/>
    <b v="0"/>
    <n v="6"/>
    <n v="2"/>
    <n v="3"/>
    <n v="2.25"/>
  </r>
  <r>
    <x v="87"/>
    <x v="226"/>
    <x v="4"/>
    <x v="2"/>
    <m/>
    <n v="1"/>
    <m/>
    <e v="#REF!"/>
    <n v="1"/>
    <b v="0"/>
    <n v="10"/>
    <n v="3"/>
    <n v="4"/>
    <n v="3.25"/>
  </r>
  <r>
    <x v="103"/>
    <x v="227"/>
    <x v="4"/>
    <x v="2"/>
    <n v="1"/>
    <m/>
    <m/>
    <e v="#REF!"/>
    <n v="1"/>
    <b v="0"/>
    <n v="12"/>
    <n v="3"/>
    <n v="8"/>
    <n v="4.25"/>
  </r>
  <r>
    <x v="141"/>
    <x v="227"/>
    <x v="4"/>
    <x v="2"/>
    <m/>
    <m/>
    <n v="1"/>
    <e v="#REF!"/>
    <n v="1"/>
    <b v="0"/>
    <n v="13"/>
    <n v="3"/>
    <n v="9"/>
    <n v="4.5"/>
  </r>
  <r>
    <x v="40"/>
    <x v="227"/>
    <x v="4"/>
    <x v="2"/>
    <m/>
    <m/>
    <n v="1"/>
    <e v="#REF!"/>
    <n v="1"/>
    <b v="0"/>
    <n v="10"/>
    <n v="2"/>
    <n v="3"/>
    <n v="2.25"/>
  </r>
  <r>
    <x v="91"/>
    <x v="227"/>
    <x v="4"/>
    <x v="2"/>
    <m/>
    <n v="1"/>
    <m/>
    <e v="#REF!"/>
    <n v="1"/>
    <b v="0"/>
    <n v="13"/>
    <n v="3"/>
    <n v="7"/>
    <n v="4"/>
  </r>
  <r>
    <x v="218"/>
    <x v="228"/>
    <x v="4"/>
    <x v="2"/>
    <n v="1"/>
    <m/>
    <m/>
    <e v="#REF!"/>
    <n v="1"/>
    <b v="0"/>
    <n v="2"/>
    <n v="2"/>
    <n v="2"/>
    <n v="2"/>
  </r>
  <r>
    <x v="54"/>
    <x v="228"/>
    <x v="4"/>
    <x v="2"/>
    <m/>
    <n v="1"/>
    <m/>
    <e v="#REF!"/>
    <n v="1"/>
    <b v="0"/>
    <n v="7"/>
    <n v="1"/>
    <n v="3"/>
    <n v="1.5"/>
  </r>
  <r>
    <x v="63"/>
    <x v="228"/>
    <x v="4"/>
    <x v="2"/>
    <n v="1"/>
    <m/>
    <m/>
    <e v="#REF!"/>
    <n v="1"/>
    <b v="0"/>
    <n v="7"/>
    <n v="2"/>
    <n v="2"/>
    <n v="2"/>
  </r>
  <r>
    <x v="212"/>
    <x v="228"/>
    <x v="4"/>
    <x v="2"/>
    <m/>
    <n v="1"/>
    <m/>
    <e v="#REF!"/>
    <n v="1"/>
    <b v="0"/>
    <n v="6"/>
    <n v="3"/>
    <n v="6"/>
    <n v="3.75"/>
  </r>
  <r>
    <x v="20"/>
    <x v="228"/>
    <x v="4"/>
    <x v="2"/>
    <n v="1"/>
    <m/>
    <m/>
    <e v="#REF!"/>
    <n v="1"/>
    <b v="0"/>
    <n v="9"/>
    <n v="0"/>
    <n v="2"/>
    <n v="0.5"/>
  </r>
  <r>
    <x v="235"/>
    <x v="228"/>
    <x v="4"/>
    <x v="2"/>
    <m/>
    <n v="1"/>
    <m/>
    <e v="#REF!"/>
    <n v="1"/>
    <b v="1"/>
    <n v="0"/>
    <n v="0"/>
    <n v="0"/>
    <n v="0"/>
  </r>
  <r>
    <x v="234"/>
    <x v="229"/>
    <x v="4"/>
    <x v="2"/>
    <n v="1"/>
    <m/>
    <m/>
    <e v="#REF!"/>
    <n v="1"/>
    <b v="0"/>
    <n v="1"/>
    <n v="1"/>
    <n v="1"/>
    <n v="1"/>
  </r>
  <r>
    <x v="59"/>
    <x v="229"/>
    <x v="4"/>
    <x v="2"/>
    <m/>
    <n v="1"/>
    <m/>
    <e v="#REF!"/>
    <n v="1"/>
    <b v="0"/>
    <n v="12"/>
    <n v="1"/>
    <n v="3"/>
    <n v="1.5"/>
  </r>
  <r>
    <x v="200"/>
    <x v="229"/>
    <x v="4"/>
    <x v="2"/>
    <m/>
    <n v="1"/>
    <m/>
    <e v="#REF!"/>
    <n v="1"/>
    <b v="0"/>
    <n v="5"/>
    <n v="2"/>
    <n v="5"/>
    <n v="2.75"/>
  </r>
  <r>
    <x v="62"/>
    <x v="229"/>
    <x v="4"/>
    <x v="2"/>
    <m/>
    <n v="1"/>
    <m/>
    <e v="#REF!"/>
    <n v="1"/>
    <b v="0"/>
    <n v="6"/>
    <n v="3"/>
    <n v="4"/>
    <n v="3.25"/>
  </r>
  <r>
    <x v="219"/>
    <x v="229"/>
    <x v="4"/>
    <x v="2"/>
    <n v="1"/>
    <m/>
    <m/>
    <e v="#REF!"/>
    <n v="1"/>
    <b v="0"/>
    <n v="5"/>
    <n v="5"/>
    <n v="5"/>
    <n v="5"/>
  </r>
  <r>
    <x v="235"/>
    <x v="230"/>
    <x v="4"/>
    <x v="3"/>
    <m/>
    <n v="1"/>
    <m/>
    <e v="#REF!"/>
    <n v="1"/>
    <b v="0"/>
    <n v="1"/>
    <n v="1"/>
    <n v="1"/>
    <n v="1"/>
  </r>
  <r>
    <x v="30"/>
    <x v="230"/>
    <x v="4"/>
    <x v="3"/>
    <n v="1"/>
    <m/>
    <m/>
    <e v="#REF!"/>
    <n v="1"/>
    <b v="0"/>
    <n v="7"/>
    <n v="2"/>
    <n v="3"/>
    <n v="2.25"/>
  </r>
  <r>
    <x v="26"/>
    <x v="230"/>
    <x v="4"/>
    <x v="3"/>
    <m/>
    <n v="1"/>
    <m/>
    <e v="#REF!"/>
    <n v="1"/>
    <b v="0"/>
    <n v="4"/>
    <n v="0"/>
    <n v="1"/>
    <n v="0.25"/>
  </r>
  <r>
    <x v="233"/>
    <x v="230"/>
    <x v="4"/>
    <x v="3"/>
    <n v="1"/>
    <m/>
    <m/>
    <e v="#REF!"/>
    <n v="1"/>
    <b v="0"/>
    <n v="2"/>
    <n v="2"/>
    <n v="2"/>
    <n v="2"/>
  </r>
  <r>
    <x v="226"/>
    <x v="230"/>
    <x v="4"/>
    <x v="3"/>
    <n v="1"/>
    <m/>
    <m/>
    <e v="#REF!"/>
    <n v="1"/>
    <b v="0"/>
    <n v="2"/>
    <n v="2"/>
    <n v="2"/>
    <n v="2"/>
  </r>
  <r>
    <x v="146"/>
    <x v="230"/>
    <x v="4"/>
    <x v="3"/>
    <m/>
    <n v="1"/>
    <m/>
    <e v="#REF!"/>
    <n v="1"/>
    <b v="0"/>
    <n v="16"/>
    <n v="5"/>
    <n v="8"/>
    <n v="5.75"/>
  </r>
  <r>
    <x v="93"/>
    <x v="231"/>
    <x v="4"/>
    <x v="3"/>
    <n v="1"/>
    <m/>
    <m/>
    <e v="#REF!"/>
    <n v="1"/>
    <b v="0"/>
    <n v="7"/>
    <n v="0"/>
    <n v="1"/>
    <n v="0.25"/>
  </r>
  <r>
    <x v="142"/>
    <x v="231"/>
    <x v="4"/>
    <x v="3"/>
    <m/>
    <m/>
    <n v="1"/>
    <e v="#REF!"/>
    <n v="1"/>
    <b v="0"/>
    <n v="12"/>
    <n v="5"/>
    <n v="7"/>
    <n v="5.5"/>
  </r>
  <r>
    <x v="204"/>
    <x v="231"/>
    <x v="4"/>
    <x v="3"/>
    <m/>
    <n v="1"/>
    <m/>
    <e v="#REF!"/>
    <n v="1"/>
    <b v="0"/>
    <n v="8"/>
    <n v="3"/>
    <n v="8"/>
    <n v="4.25"/>
  </r>
  <r>
    <x v="132"/>
    <x v="231"/>
    <x v="4"/>
    <x v="3"/>
    <n v="1"/>
    <m/>
    <m/>
    <e v="#REF!"/>
    <n v="1"/>
    <b v="0"/>
    <n v="7"/>
    <n v="3"/>
    <n v="4"/>
    <n v="3.25"/>
  </r>
  <r>
    <x v="235"/>
    <x v="231"/>
    <x v="4"/>
    <x v="3"/>
    <m/>
    <n v="1"/>
    <m/>
    <e v="#REF!"/>
    <n v="1"/>
    <b v="0"/>
    <n v="2"/>
    <n v="2"/>
    <n v="2"/>
    <n v="2"/>
  </r>
  <r>
    <x v="228"/>
    <x v="231"/>
    <x v="4"/>
    <x v="3"/>
    <n v="1"/>
    <m/>
    <m/>
    <e v="#REF!"/>
    <n v="1"/>
    <b v="0"/>
    <n v="5"/>
    <n v="5"/>
    <n v="5"/>
    <n v="5"/>
  </r>
  <r>
    <x v="158"/>
    <x v="232"/>
    <x v="4"/>
    <x v="3"/>
    <n v="1"/>
    <m/>
    <m/>
    <e v="#REF!"/>
    <n v="1"/>
    <b v="0"/>
    <n v="6"/>
    <n v="1"/>
    <n v="2"/>
    <n v="1.25"/>
  </r>
  <r>
    <x v="186"/>
    <x v="232"/>
    <x v="4"/>
    <x v="3"/>
    <m/>
    <n v="1"/>
    <m/>
    <e v="#REF!"/>
    <n v="1"/>
    <b v="0"/>
    <n v="13"/>
    <n v="6"/>
    <n v="13"/>
    <n v="7.75"/>
  </r>
  <r>
    <x v="193"/>
    <x v="232"/>
    <x v="4"/>
    <x v="3"/>
    <m/>
    <n v="1"/>
    <m/>
    <e v="#REF!"/>
    <n v="1"/>
    <b v="0"/>
    <n v="13"/>
    <n v="7"/>
    <n v="13"/>
    <n v="8.5"/>
  </r>
  <r>
    <x v="213"/>
    <x v="232"/>
    <x v="4"/>
    <x v="3"/>
    <n v="1"/>
    <m/>
    <m/>
    <e v="#REF!"/>
    <n v="1"/>
    <b v="0"/>
    <n v="8"/>
    <n v="5"/>
    <n v="8"/>
    <n v="5.75"/>
  </r>
  <r>
    <x v="92"/>
    <x v="232"/>
    <x v="4"/>
    <x v="3"/>
    <m/>
    <n v="1"/>
    <m/>
    <e v="#REF!"/>
    <n v="1"/>
    <b v="0"/>
    <n v="14"/>
    <n v="0"/>
    <n v="4"/>
    <n v="1"/>
  </r>
  <r>
    <x v="234"/>
    <x v="232"/>
    <x v="4"/>
    <x v="3"/>
    <n v="1"/>
    <m/>
    <m/>
    <e v="#REF!"/>
    <n v="1"/>
    <b v="0"/>
    <n v="2"/>
    <n v="2"/>
    <n v="2"/>
    <n v="2"/>
  </r>
  <r>
    <x v="154"/>
    <x v="233"/>
    <x v="4"/>
    <x v="3"/>
    <m/>
    <m/>
    <n v="1"/>
    <e v="#REF!"/>
    <n v="1"/>
    <b v="0"/>
    <n v="15"/>
    <n v="6"/>
    <n v="9"/>
    <n v="6.75"/>
  </r>
  <r>
    <x v="225"/>
    <x v="233"/>
    <x v="4"/>
    <x v="3"/>
    <m/>
    <n v="1"/>
    <m/>
    <e v="#REF!"/>
    <n v="1"/>
    <b v="0"/>
    <n v="5"/>
    <n v="5"/>
    <n v="5"/>
    <n v="5"/>
  </r>
  <r>
    <x v="140"/>
    <x v="233"/>
    <x v="4"/>
    <x v="3"/>
    <m/>
    <n v="1"/>
    <m/>
    <e v="#REF!"/>
    <n v="1"/>
    <b v="0"/>
    <n v="13"/>
    <n v="4"/>
    <n v="6"/>
    <n v="4.5"/>
  </r>
  <r>
    <x v="143"/>
    <x v="233"/>
    <x v="4"/>
    <x v="3"/>
    <n v="1"/>
    <m/>
    <m/>
    <e v="#REF!"/>
    <n v="1"/>
    <b v="0"/>
    <n v="9"/>
    <n v="3"/>
    <n v="4"/>
    <n v="3.25"/>
  </r>
  <r>
    <x v="235"/>
    <x v="233"/>
    <x v="4"/>
    <x v="3"/>
    <m/>
    <n v="1"/>
    <m/>
    <e v="#REF!"/>
    <n v="1"/>
    <b v="0"/>
    <n v="3"/>
    <n v="3"/>
    <n v="3"/>
    <n v="3"/>
  </r>
  <r>
    <x v="228"/>
    <x v="233"/>
    <x v="4"/>
    <x v="3"/>
    <n v="1"/>
    <m/>
    <m/>
    <e v="#REF!"/>
    <n v="1"/>
    <b v="0"/>
    <n v="6"/>
    <n v="6"/>
    <n v="6"/>
    <n v="6"/>
  </r>
  <r>
    <x v="92"/>
    <x v="234"/>
    <x v="4"/>
    <x v="4"/>
    <m/>
    <n v="1"/>
    <m/>
    <e v="#REF!"/>
    <n v="1"/>
    <b v="0"/>
    <n v="15"/>
    <n v="1"/>
    <n v="4"/>
    <n v="1.75"/>
  </r>
  <r>
    <x v="227"/>
    <x v="234"/>
    <x v="4"/>
    <x v="4"/>
    <m/>
    <n v="1"/>
    <m/>
    <e v="#REF!"/>
    <n v="1"/>
    <b v="0"/>
    <n v="7"/>
    <n v="7"/>
    <n v="7"/>
    <n v="7"/>
  </r>
  <r>
    <x v="162"/>
    <x v="234"/>
    <x v="4"/>
    <x v="4"/>
    <m/>
    <m/>
    <n v="1"/>
    <e v="#REF!"/>
    <n v="1"/>
    <b v="0"/>
    <n v="8"/>
    <n v="3"/>
    <n v="6"/>
    <n v="3.75"/>
  </r>
  <r>
    <x v="158"/>
    <x v="234"/>
    <x v="4"/>
    <x v="4"/>
    <n v="1"/>
    <m/>
    <m/>
    <e v="#REF!"/>
    <n v="1"/>
    <b v="0"/>
    <n v="7"/>
    <n v="2"/>
    <n v="3"/>
    <n v="2.25"/>
  </r>
  <r>
    <x v="236"/>
    <x v="234"/>
    <x v="4"/>
    <x v="4"/>
    <n v="1"/>
    <m/>
    <m/>
    <e v="#REF!"/>
    <n v="1"/>
    <b v="1"/>
    <n v="0"/>
    <n v="0"/>
    <n v="0"/>
    <n v="0"/>
  </r>
  <r>
    <x v="203"/>
    <x v="234"/>
    <x v="4"/>
    <x v="4"/>
    <n v="1"/>
    <m/>
    <m/>
    <e v="#REF!"/>
    <n v="1"/>
    <b v="0"/>
    <n v="8"/>
    <n v="3"/>
    <n v="8"/>
    <n v="4.25"/>
  </r>
  <r>
    <x v="20"/>
    <x v="235"/>
    <x v="4"/>
    <x v="4"/>
    <n v="1"/>
    <m/>
    <m/>
    <e v="#REF!"/>
    <n v="1"/>
    <b v="0"/>
    <n v="10"/>
    <n v="1"/>
    <n v="2"/>
    <n v="1.25"/>
  </r>
  <r>
    <x v="182"/>
    <x v="235"/>
    <x v="4"/>
    <x v="4"/>
    <m/>
    <m/>
    <n v="1"/>
    <e v="#REF!"/>
    <n v="1"/>
    <b v="0"/>
    <n v="10"/>
    <n v="4"/>
    <n v="8"/>
    <n v="5"/>
  </r>
  <r>
    <x v="175"/>
    <x v="235"/>
    <x v="4"/>
    <x v="4"/>
    <m/>
    <m/>
    <n v="1"/>
    <e v="#REF!"/>
    <n v="1"/>
    <b v="0"/>
    <n v="7"/>
    <n v="2"/>
    <n v="5"/>
    <n v="2.75"/>
  </r>
  <r>
    <x v="91"/>
    <x v="235"/>
    <x v="4"/>
    <x v="4"/>
    <m/>
    <n v="1"/>
    <m/>
    <e v="#REF!"/>
    <n v="1"/>
    <b v="0"/>
    <n v="14"/>
    <n v="3"/>
    <n v="7"/>
    <n v="4"/>
  </r>
  <r>
    <x v="178"/>
    <x v="235"/>
    <x v="4"/>
    <x v="4"/>
    <m/>
    <n v="1"/>
    <m/>
    <e v="#REF!"/>
    <n v="1"/>
    <b v="0"/>
    <n v="4"/>
    <n v="3"/>
    <n v="3"/>
    <n v="3"/>
  </r>
  <r>
    <x v="236"/>
    <x v="235"/>
    <x v="4"/>
    <x v="4"/>
    <n v="1"/>
    <m/>
    <m/>
    <e v="#REF!"/>
    <n v="1"/>
    <b v="0"/>
    <n v="1"/>
    <n v="1"/>
    <n v="1"/>
    <n v="1"/>
  </r>
  <r>
    <x v="201"/>
    <x v="236"/>
    <x v="4"/>
    <x v="4"/>
    <n v="1"/>
    <m/>
    <m/>
    <e v="#REF!"/>
    <n v="1"/>
    <b v="0"/>
    <n v="7"/>
    <n v="3"/>
    <n v="7"/>
    <n v="4"/>
  </r>
  <r>
    <x v="189"/>
    <x v="236"/>
    <x v="4"/>
    <x v="4"/>
    <m/>
    <n v="1"/>
    <m/>
    <e v="#REF!"/>
    <n v="1"/>
    <b v="0"/>
    <n v="10"/>
    <n v="3"/>
    <n v="10"/>
    <n v="4.75"/>
  </r>
  <r>
    <x v="195"/>
    <x v="236"/>
    <x v="4"/>
    <x v="4"/>
    <m/>
    <n v="1"/>
    <m/>
    <e v="#REF!"/>
    <n v="1"/>
    <b v="0"/>
    <n v="6"/>
    <n v="3"/>
    <n v="6"/>
    <n v="3.75"/>
  </r>
  <r>
    <x v="233"/>
    <x v="236"/>
    <x v="4"/>
    <x v="4"/>
    <n v="1"/>
    <m/>
    <m/>
    <e v="#REF!"/>
    <n v="1"/>
    <b v="0"/>
    <n v="3"/>
    <n v="3"/>
    <n v="3"/>
    <n v="3"/>
  </r>
  <r>
    <x v="150"/>
    <x v="236"/>
    <x v="4"/>
    <x v="4"/>
    <n v="1"/>
    <m/>
    <m/>
    <e v="#REF!"/>
    <n v="1"/>
    <b v="0"/>
    <n v="1"/>
    <n v="0"/>
    <n v="0"/>
    <n v="0"/>
  </r>
  <r>
    <x v="202"/>
    <x v="236"/>
    <x v="4"/>
    <x v="4"/>
    <m/>
    <n v="1"/>
    <m/>
    <e v="#REF!"/>
    <n v="1"/>
    <b v="0"/>
    <n v="8"/>
    <n v="3"/>
    <n v="8"/>
    <n v="4.25"/>
  </r>
  <r>
    <x v="186"/>
    <x v="237"/>
    <x v="4"/>
    <x v="4"/>
    <m/>
    <n v="1"/>
    <m/>
    <e v="#REF!"/>
    <n v="1"/>
    <b v="0"/>
    <n v="14"/>
    <n v="6"/>
    <n v="14"/>
    <n v="8"/>
  </r>
  <r>
    <x v="1"/>
    <x v="237"/>
    <x v="4"/>
    <x v="4"/>
    <n v="1"/>
    <m/>
    <m/>
    <e v="#REF!"/>
    <n v="1"/>
    <b v="0"/>
    <n v="13"/>
    <n v="3"/>
    <n v="5"/>
    <n v="3.5"/>
  </r>
  <r>
    <x v="63"/>
    <x v="237"/>
    <x v="4"/>
    <x v="4"/>
    <n v="1"/>
    <m/>
    <m/>
    <e v="#REF!"/>
    <n v="1"/>
    <b v="0"/>
    <n v="8"/>
    <n v="3"/>
    <n v="3"/>
    <n v="3"/>
  </r>
  <r>
    <x v="200"/>
    <x v="237"/>
    <x v="4"/>
    <x v="4"/>
    <m/>
    <n v="1"/>
    <m/>
    <e v="#REF!"/>
    <n v="1"/>
    <b v="0"/>
    <n v="6"/>
    <n v="2"/>
    <n v="6"/>
    <n v="3"/>
  </r>
  <r>
    <x v="91"/>
    <x v="237"/>
    <x v="4"/>
    <x v="4"/>
    <m/>
    <n v="1"/>
    <m/>
    <e v="#REF!"/>
    <n v="1"/>
    <b v="0"/>
    <n v="15"/>
    <n v="4"/>
    <n v="8"/>
    <n v="5"/>
  </r>
  <r>
    <x v="183"/>
    <x v="237"/>
    <x v="4"/>
    <x v="4"/>
    <n v="1"/>
    <m/>
    <m/>
    <e v="#REF!"/>
    <n v="1"/>
    <b v="0"/>
    <n v="10"/>
    <n v="4"/>
    <n v="8"/>
    <n v="5"/>
  </r>
  <r>
    <x v="39"/>
    <x v="238"/>
    <x v="4"/>
    <x v="4"/>
    <m/>
    <m/>
    <n v="1"/>
    <e v="#REF!"/>
    <n v="1"/>
    <b v="0"/>
    <n v="10"/>
    <n v="1"/>
    <n v="4"/>
    <n v="1.75"/>
  </r>
  <r>
    <x v="154"/>
    <x v="238"/>
    <x v="4"/>
    <x v="4"/>
    <m/>
    <m/>
    <n v="1"/>
    <e v="#REF!"/>
    <n v="1"/>
    <b v="0"/>
    <n v="16"/>
    <n v="7"/>
    <n v="10"/>
    <n v="7.75"/>
  </r>
  <r>
    <x v="81"/>
    <x v="238"/>
    <x v="4"/>
    <x v="4"/>
    <m/>
    <n v="1"/>
    <m/>
    <e v="#REF!"/>
    <n v="1"/>
    <b v="0"/>
    <n v="15"/>
    <n v="4"/>
    <n v="5"/>
    <n v="4.25"/>
  </r>
  <r>
    <x v="195"/>
    <x v="238"/>
    <x v="4"/>
    <x v="4"/>
    <m/>
    <n v="1"/>
    <m/>
    <e v="#REF!"/>
    <n v="1"/>
    <b v="0"/>
    <n v="7"/>
    <n v="4"/>
    <n v="7"/>
    <n v="4.75"/>
  </r>
  <r>
    <x v="236"/>
    <x v="238"/>
    <x v="4"/>
    <x v="4"/>
    <n v="1"/>
    <m/>
    <m/>
    <e v="#REF!"/>
    <n v="1"/>
    <b v="0"/>
    <n v="2"/>
    <n v="2"/>
    <n v="2"/>
    <n v="2"/>
  </r>
  <r>
    <x v="2"/>
    <x v="238"/>
    <x v="4"/>
    <x v="4"/>
    <m/>
    <m/>
    <n v="1"/>
    <e v="#REF!"/>
    <n v="1"/>
    <b v="0"/>
    <n v="12"/>
    <n v="3"/>
    <n v="3"/>
    <n v="3"/>
  </r>
  <r>
    <x v="219"/>
    <x v="239"/>
    <x v="4"/>
    <x v="5"/>
    <n v="1"/>
    <m/>
    <m/>
    <e v="#REF!"/>
    <n v="1"/>
    <b v="0"/>
    <n v="6"/>
    <n v="4"/>
    <n v="6"/>
    <n v="4.5"/>
  </r>
  <r>
    <x v="205"/>
    <x v="239"/>
    <x v="4"/>
    <x v="5"/>
    <m/>
    <n v="1"/>
    <m/>
    <e v="#REF!"/>
    <n v="1"/>
    <b v="0"/>
    <n v="10"/>
    <n v="5"/>
    <n v="10"/>
    <n v="6.25"/>
  </r>
  <r>
    <x v="146"/>
    <x v="239"/>
    <x v="4"/>
    <x v="5"/>
    <m/>
    <n v="1"/>
    <m/>
    <e v="#REF!"/>
    <n v="1"/>
    <b v="0"/>
    <n v="17"/>
    <n v="6"/>
    <n v="9"/>
    <n v="6.75"/>
  </r>
  <r>
    <x v="140"/>
    <x v="239"/>
    <x v="4"/>
    <x v="5"/>
    <m/>
    <n v="1"/>
    <m/>
    <e v="#REF!"/>
    <n v="1"/>
    <b v="0"/>
    <n v="14"/>
    <n v="4"/>
    <n v="7"/>
    <n v="4.75"/>
  </r>
  <r>
    <x v="183"/>
    <x v="239"/>
    <x v="4"/>
    <x v="5"/>
    <n v="1"/>
    <m/>
    <m/>
    <e v="#REF!"/>
    <n v="1"/>
    <b v="0"/>
    <n v="11"/>
    <n v="4"/>
    <n v="9"/>
    <n v="5.25"/>
  </r>
  <r>
    <x v="228"/>
    <x v="239"/>
    <x v="4"/>
    <x v="5"/>
    <n v="1"/>
    <m/>
    <m/>
    <e v="#REF!"/>
    <n v="1"/>
    <b v="0"/>
    <n v="7"/>
    <n v="7"/>
    <n v="7"/>
    <n v="7"/>
  </r>
  <r>
    <x v="235"/>
    <x v="240"/>
    <x v="4"/>
    <x v="5"/>
    <m/>
    <n v="1"/>
    <m/>
    <e v="#REF!"/>
    <n v="1"/>
    <b v="0"/>
    <n v="4"/>
    <n v="4"/>
    <n v="4"/>
    <n v="4"/>
  </r>
  <r>
    <x v="214"/>
    <x v="240"/>
    <x v="4"/>
    <x v="5"/>
    <m/>
    <m/>
    <n v="1"/>
    <e v="#REF!"/>
    <n v="1"/>
    <b v="0"/>
    <n v="8"/>
    <n v="4"/>
    <n v="8"/>
    <n v="5"/>
  </r>
  <r>
    <x v="215"/>
    <x v="240"/>
    <x v="4"/>
    <x v="5"/>
    <n v="1"/>
    <m/>
    <m/>
    <e v="#REF!"/>
    <n v="1"/>
    <b v="0"/>
    <n v="5"/>
    <n v="2"/>
    <n v="5"/>
    <n v="2.75"/>
  </r>
  <r>
    <x v="140"/>
    <x v="240"/>
    <x v="4"/>
    <x v="5"/>
    <m/>
    <n v="1"/>
    <m/>
    <e v="#REF!"/>
    <n v="1"/>
    <b v="0"/>
    <n v="15"/>
    <n v="5"/>
    <n v="8"/>
    <n v="5.75"/>
  </r>
  <r>
    <x v="234"/>
    <x v="240"/>
    <x v="4"/>
    <x v="5"/>
    <n v="1"/>
    <m/>
    <m/>
    <e v="#REF!"/>
    <n v="1"/>
    <b v="0"/>
    <n v="3"/>
    <n v="3"/>
    <n v="3"/>
    <n v="3"/>
  </r>
  <r>
    <x v="13"/>
    <x v="240"/>
    <x v="4"/>
    <x v="5"/>
    <m/>
    <n v="1"/>
    <m/>
    <e v="#REF!"/>
    <n v="1"/>
    <b v="0"/>
    <n v="10"/>
    <n v="3"/>
    <n v="4"/>
    <n v="3.25"/>
  </r>
  <r>
    <x v="197"/>
    <x v="241"/>
    <x v="4"/>
    <x v="5"/>
    <m/>
    <m/>
    <n v="1"/>
    <e v="#REF!"/>
    <n v="1"/>
    <b v="0"/>
    <n v="8"/>
    <n v="1"/>
    <n v="8"/>
    <n v="2.75"/>
  </r>
  <r>
    <x v="192"/>
    <x v="241"/>
    <x v="4"/>
    <x v="5"/>
    <n v="1"/>
    <m/>
    <m/>
    <e v="#REF!"/>
    <n v="1"/>
    <b v="0"/>
    <n v="1"/>
    <n v="0"/>
    <n v="1"/>
    <n v="0.25"/>
  </r>
  <r>
    <x v="224"/>
    <x v="241"/>
    <x v="4"/>
    <x v="5"/>
    <n v="1"/>
    <m/>
    <m/>
    <e v="#REF!"/>
    <n v="1"/>
    <b v="0"/>
    <n v="6"/>
    <n v="6"/>
    <n v="6"/>
    <n v="6"/>
  </r>
  <r>
    <x v="195"/>
    <x v="241"/>
    <x v="4"/>
    <x v="5"/>
    <m/>
    <n v="1"/>
    <m/>
    <e v="#REF!"/>
    <n v="1"/>
    <b v="0"/>
    <n v="8"/>
    <n v="5"/>
    <n v="8"/>
    <n v="5.75"/>
  </r>
  <r>
    <x v="178"/>
    <x v="241"/>
    <x v="4"/>
    <x v="5"/>
    <n v="1"/>
    <m/>
    <m/>
    <e v="#REF!"/>
    <n v="1"/>
    <b v="0"/>
    <n v="5"/>
    <n v="4"/>
    <n v="4"/>
    <n v="4"/>
  </r>
  <r>
    <x v="22"/>
    <x v="241"/>
    <x v="4"/>
    <x v="5"/>
    <m/>
    <m/>
    <n v="1"/>
    <e v="#REF!"/>
    <n v="1"/>
    <b v="0"/>
    <n v="12"/>
    <n v="2"/>
    <n v="5"/>
    <n v="2.75"/>
  </r>
  <r>
    <x v="189"/>
    <x v="242"/>
    <x v="4"/>
    <x v="5"/>
    <m/>
    <n v="1"/>
    <m/>
    <e v="#REF!"/>
    <n v="1"/>
    <b v="0"/>
    <n v="11"/>
    <n v="4"/>
    <n v="10"/>
    <n v="5.5"/>
  </r>
  <r>
    <x v="110"/>
    <x v="242"/>
    <x v="4"/>
    <x v="5"/>
    <m/>
    <m/>
    <n v="1"/>
    <e v="#REF!"/>
    <n v="1"/>
    <b v="0"/>
    <n v="11"/>
    <n v="3"/>
    <n v="5"/>
    <n v="3.5"/>
  </r>
  <r>
    <x v="183"/>
    <x v="242"/>
    <x v="4"/>
    <x v="5"/>
    <n v="1"/>
    <m/>
    <m/>
    <e v="#REF!"/>
    <n v="1"/>
    <b v="0"/>
    <n v="12"/>
    <n v="5"/>
    <n v="10"/>
    <n v="6.25"/>
  </r>
  <r>
    <x v="175"/>
    <x v="242"/>
    <x v="4"/>
    <x v="5"/>
    <m/>
    <n v="1"/>
    <m/>
    <e v="#REF!"/>
    <n v="1"/>
    <b v="0"/>
    <n v="8"/>
    <n v="2"/>
    <n v="4"/>
    <n v="2.5"/>
  </r>
  <r>
    <x v="6"/>
    <x v="242"/>
    <x v="4"/>
    <x v="5"/>
    <m/>
    <n v="1"/>
    <m/>
    <e v="#REF!"/>
    <n v="1"/>
    <b v="0"/>
    <n v="7"/>
    <n v="0"/>
    <n v="1"/>
    <n v="0.25"/>
  </r>
  <r>
    <x v="81"/>
    <x v="242"/>
    <x v="4"/>
    <x v="5"/>
    <m/>
    <n v="1"/>
    <m/>
    <e v="#REF!"/>
    <n v="1"/>
    <b v="0"/>
    <n v="16"/>
    <n v="5"/>
    <n v="6"/>
    <n v="5.25"/>
  </r>
  <r>
    <x v="219"/>
    <x v="243"/>
    <x v="4"/>
    <x v="6"/>
    <n v="1"/>
    <m/>
    <m/>
    <e v="#REF!"/>
    <n v="1"/>
    <b v="0"/>
    <n v="7"/>
    <n v="5"/>
    <n v="7"/>
    <n v="5.5"/>
  </r>
  <r>
    <x v="130"/>
    <x v="243"/>
    <x v="4"/>
    <x v="6"/>
    <m/>
    <m/>
    <n v="1"/>
    <e v="#REF!"/>
    <n v="1"/>
    <b v="0"/>
    <n v="9"/>
    <n v="1"/>
    <n v="4"/>
    <n v="1.75"/>
  </r>
  <r>
    <x v="193"/>
    <x v="243"/>
    <x v="4"/>
    <x v="6"/>
    <m/>
    <n v="1"/>
    <m/>
    <e v="#REF!"/>
    <n v="1"/>
    <b v="0"/>
    <n v="14"/>
    <n v="6"/>
    <n v="14"/>
    <n v="8"/>
  </r>
  <r>
    <x v="89"/>
    <x v="243"/>
    <x v="4"/>
    <x v="6"/>
    <m/>
    <n v="1"/>
    <m/>
    <e v="#REF!"/>
    <n v="1"/>
    <b v="0"/>
    <n v="4"/>
    <n v="0"/>
    <n v="0"/>
    <n v="0"/>
  </r>
  <r>
    <x v="237"/>
    <x v="243"/>
    <x v="4"/>
    <x v="6"/>
    <n v="1"/>
    <m/>
    <m/>
    <e v="#REF!"/>
    <n v="1"/>
    <b v="1"/>
    <n v="0"/>
    <n v="0"/>
    <n v="0"/>
    <n v="0"/>
  </r>
  <r>
    <x v="227"/>
    <x v="243"/>
    <x v="4"/>
    <x v="6"/>
    <m/>
    <n v="1"/>
    <m/>
    <e v="#REF!"/>
    <n v="1"/>
    <b v="0"/>
    <n v="8"/>
    <n v="8"/>
    <n v="8"/>
    <n v="8"/>
  </r>
  <r>
    <x v="92"/>
    <x v="244"/>
    <x v="4"/>
    <x v="6"/>
    <m/>
    <n v="1"/>
    <m/>
    <e v="#REF!"/>
    <n v="1"/>
    <b v="0"/>
    <n v="16"/>
    <n v="2"/>
    <n v="5"/>
    <n v="2.75"/>
  </r>
  <r>
    <x v="182"/>
    <x v="244"/>
    <x v="4"/>
    <x v="6"/>
    <m/>
    <m/>
    <n v="1"/>
    <e v="#REF!"/>
    <n v="1"/>
    <b v="0"/>
    <n v="11"/>
    <n v="4"/>
    <n v="8"/>
    <n v="5"/>
  </r>
  <r>
    <x v="238"/>
    <x v="244"/>
    <x v="4"/>
    <x v="6"/>
    <n v="1"/>
    <m/>
    <m/>
    <e v="#REF!"/>
    <n v="1"/>
    <b v="1"/>
    <n v="0"/>
    <n v="0"/>
    <n v="0"/>
    <n v="0"/>
  </r>
  <r>
    <x v="198"/>
    <x v="244"/>
    <x v="4"/>
    <x v="6"/>
    <n v="1"/>
    <m/>
    <m/>
    <e v="#REF!"/>
    <n v="1"/>
    <b v="0"/>
    <n v="7"/>
    <n v="2"/>
    <n v="7"/>
    <n v="3.25"/>
  </r>
  <r>
    <x v="212"/>
    <x v="244"/>
    <x v="4"/>
    <x v="6"/>
    <m/>
    <n v="1"/>
    <m/>
    <e v="#REF!"/>
    <n v="1"/>
    <b v="0"/>
    <n v="7"/>
    <n v="2"/>
    <n v="7"/>
    <n v="3.25"/>
  </r>
  <r>
    <x v="226"/>
    <x v="244"/>
    <x v="4"/>
    <x v="6"/>
    <n v="1"/>
    <m/>
    <m/>
    <e v="#REF!"/>
    <n v="1"/>
    <b v="0"/>
    <n v="3"/>
    <n v="3"/>
    <n v="3"/>
    <n v="3"/>
  </r>
  <r>
    <x v="205"/>
    <x v="245"/>
    <x v="4"/>
    <x v="6"/>
    <m/>
    <n v="1"/>
    <m/>
    <e v="#REF!"/>
    <n v="1"/>
    <b v="0"/>
    <n v="11"/>
    <n v="6"/>
    <n v="11"/>
    <n v="7.25"/>
  </r>
  <r>
    <x v="39"/>
    <x v="245"/>
    <x v="4"/>
    <x v="6"/>
    <m/>
    <m/>
    <n v="1"/>
    <e v="#REF!"/>
    <n v="1"/>
    <b v="0"/>
    <n v="11"/>
    <n v="2"/>
    <n v="5"/>
    <n v="2.75"/>
  </r>
  <r>
    <x v="192"/>
    <x v="245"/>
    <x v="4"/>
    <x v="6"/>
    <n v="1"/>
    <m/>
    <m/>
    <e v="#REF!"/>
    <n v="1"/>
    <b v="0"/>
    <n v="2"/>
    <n v="1"/>
    <n v="1"/>
    <n v="1"/>
  </r>
  <r>
    <x v="238"/>
    <x v="245"/>
    <x v="4"/>
    <x v="6"/>
    <m/>
    <m/>
    <n v="1"/>
    <e v="#REF!"/>
    <n v="1"/>
    <b v="0"/>
    <n v="1"/>
    <n v="1"/>
    <n v="1"/>
    <n v="1"/>
  </r>
  <r>
    <x v="54"/>
    <x v="245"/>
    <x v="4"/>
    <x v="6"/>
    <m/>
    <n v="1"/>
    <m/>
    <e v="#REF!"/>
    <n v="1"/>
    <b v="0"/>
    <n v="8"/>
    <n v="1"/>
    <n v="2"/>
    <n v="1.25"/>
  </r>
  <r>
    <x v="169"/>
    <x v="245"/>
    <x v="4"/>
    <x v="6"/>
    <n v="1"/>
    <m/>
    <m/>
    <e v="#REF!"/>
    <n v="1"/>
    <b v="0"/>
    <n v="6"/>
    <n v="0"/>
    <n v="2"/>
    <n v="0.5"/>
  </r>
  <r>
    <x v="160"/>
    <x v="246"/>
    <x v="4"/>
    <x v="6"/>
    <m/>
    <n v="1"/>
    <m/>
    <e v="#REF!"/>
    <n v="1"/>
    <b v="0"/>
    <n v="3"/>
    <n v="1"/>
    <n v="1"/>
    <n v="1"/>
  </r>
  <r>
    <x v="1"/>
    <x v="246"/>
    <x v="4"/>
    <x v="6"/>
    <n v="1"/>
    <m/>
    <m/>
    <e v="#REF!"/>
    <n v="1"/>
    <b v="0"/>
    <n v="14"/>
    <n v="4"/>
    <n v="6"/>
    <n v="4.5"/>
  </r>
  <r>
    <x v="154"/>
    <x v="246"/>
    <x v="4"/>
    <x v="6"/>
    <m/>
    <m/>
    <n v="1"/>
    <e v="#REF!"/>
    <n v="1"/>
    <b v="0"/>
    <n v="17"/>
    <n v="7"/>
    <n v="11"/>
    <n v="8"/>
  </r>
  <r>
    <x v="195"/>
    <x v="246"/>
    <x v="4"/>
    <x v="6"/>
    <m/>
    <n v="1"/>
    <m/>
    <e v="#REF!"/>
    <n v="1"/>
    <b v="0"/>
    <n v="9"/>
    <n v="5"/>
    <n v="9"/>
    <n v="6"/>
  </r>
  <r>
    <x v="233"/>
    <x v="246"/>
    <x v="4"/>
    <x v="6"/>
    <n v="1"/>
    <m/>
    <m/>
    <e v="#REF!"/>
    <n v="1"/>
    <b v="0"/>
    <n v="4"/>
    <n v="4"/>
    <n v="4"/>
    <n v="4"/>
  </r>
  <r>
    <x v="103"/>
    <x v="246"/>
    <x v="4"/>
    <x v="6"/>
    <n v="1"/>
    <m/>
    <m/>
    <e v="#REF!"/>
    <n v="1"/>
    <b v="0"/>
    <n v="13"/>
    <n v="3"/>
    <n v="7"/>
    <n v="4"/>
  </r>
  <r>
    <x v="196"/>
    <x v="247"/>
    <x v="4"/>
    <x v="6"/>
    <m/>
    <n v="1"/>
    <m/>
    <e v="#REF!"/>
    <n v="1"/>
    <b v="0"/>
    <n v="12"/>
    <n v="2"/>
    <n v="12"/>
    <n v="4.5"/>
  </r>
  <r>
    <x v="225"/>
    <x v="247"/>
    <x v="4"/>
    <x v="6"/>
    <m/>
    <n v="1"/>
    <m/>
    <e v="#REF!"/>
    <n v="1"/>
    <b v="0"/>
    <n v="6"/>
    <n v="6"/>
    <n v="6"/>
    <n v="6"/>
  </r>
  <r>
    <x v="140"/>
    <x v="247"/>
    <x v="4"/>
    <x v="6"/>
    <m/>
    <n v="1"/>
    <m/>
    <e v="#REF!"/>
    <n v="1"/>
    <b v="0"/>
    <n v="16"/>
    <n v="6"/>
    <n v="9"/>
    <n v="6.75"/>
  </r>
  <r>
    <x v="234"/>
    <x v="247"/>
    <x v="4"/>
    <x v="6"/>
    <n v="1"/>
    <m/>
    <m/>
    <e v="#REF!"/>
    <n v="1"/>
    <b v="0"/>
    <n v="4"/>
    <n v="4"/>
    <n v="4"/>
    <n v="4"/>
  </r>
  <r>
    <x v="238"/>
    <x v="247"/>
    <x v="4"/>
    <x v="6"/>
    <n v="1"/>
    <m/>
    <m/>
    <e v="#REF!"/>
    <n v="1"/>
    <b v="0"/>
    <n v="2"/>
    <n v="2"/>
    <n v="2"/>
    <n v="2"/>
  </r>
  <r>
    <x v="235"/>
    <x v="247"/>
    <x v="4"/>
    <x v="6"/>
    <m/>
    <n v="1"/>
    <m/>
    <e v="#REF!"/>
    <n v="1"/>
    <b v="0"/>
    <n v="5"/>
    <n v="5"/>
    <n v="5"/>
    <n v="5"/>
  </r>
  <r>
    <x v="102"/>
    <x v="248"/>
    <x v="4"/>
    <x v="7"/>
    <n v="1"/>
    <m/>
    <m/>
    <e v="#REF!"/>
    <n v="1"/>
    <b v="0"/>
    <n v="2"/>
    <n v="0"/>
    <n v="1"/>
    <n v="0.25"/>
  </r>
  <r>
    <x v="203"/>
    <x v="248"/>
    <x v="4"/>
    <x v="7"/>
    <n v="1"/>
    <m/>
    <m/>
    <e v="#REF!"/>
    <n v="1"/>
    <b v="0"/>
    <n v="9"/>
    <n v="3"/>
    <n v="9"/>
    <n v="4.5"/>
  </r>
  <r>
    <x v="101"/>
    <x v="248"/>
    <x v="4"/>
    <x v="7"/>
    <m/>
    <n v="1"/>
    <m/>
    <e v="#REF!"/>
    <n v="1"/>
    <b v="0"/>
    <n v="13"/>
    <n v="1"/>
    <n v="4"/>
    <n v="1.75"/>
  </r>
  <r>
    <x v="6"/>
    <x v="248"/>
    <x v="4"/>
    <x v="7"/>
    <m/>
    <n v="1"/>
    <m/>
    <e v="#REF!"/>
    <n v="1"/>
    <b v="0"/>
    <n v="8"/>
    <n v="1"/>
    <n v="2"/>
    <n v="1.25"/>
  </r>
  <r>
    <x v="151"/>
    <x v="248"/>
    <x v="4"/>
    <x v="7"/>
    <m/>
    <n v="1"/>
    <m/>
    <e v="#REF!"/>
    <n v="1"/>
    <b v="0"/>
    <n v="10"/>
    <n v="1"/>
    <n v="3"/>
    <n v="1.5"/>
  </r>
  <r>
    <x v="236"/>
    <x v="248"/>
    <x v="4"/>
    <x v="7"/>
    <n v="1"/>
    <m/>
    <m/>
    <e v="#REF!"/>
    <n v="1"/>
    <b v="0"/>
    <n v="3"/>
    <n v="3"/>
    <n v="3"/>
    <n v="3"/>
  </r>
  <r>
    <x v="55"/>
    <x v="249"/>
    <x v="4"/>
    <x v="7"/>
    <m/>
    <n v="1"/>
    <m/>
    <e v="#REF!"/>
    <n v="1"/>
    <b v="0"/>
    <n v="15"/>
    <n v="1"/>
    <n v="4"/>
    <n v="1.75"/>
  </r>
  <r>
    <x v="66"/>
    <x v="249"/>
    <x v="4"/>
    <x v="7"/>
    <m/>
    <n v="1"/>
    <m/>
    <e v="#REF!"/>
    <n v="1"/>
    <b v="0"/>
    <n v="13"/>
    <n v="2"/>
    <n v="5"/>
    <n v="2.75"/>
  </r>
  <r>
    <x v="238"/>
    <x v="249"/>
    <x v="4"/>
    <x v="7"/>
    <n v="1"/>
    <m/>
    <m/>
    <e v="#REF!"/>
    <n v="1"/>
    <b v="0"/>
    <n v="3"/>
    <n v="3"/>
    <n v="3"/>
    <n v="3"/>
  </r>
  <r>
    <x v="183"/>
    <x v="249"/>
    <x v="4"/>
    <x v="7"/>
    <m/>
    <n v="1"/>
    <m/>
    <e v="#REF!"/>
    <n v="1"/>
    <b v="0"/>
    <n v="13"/>
    <n v="6"/>
    <n v="9"/>
    <n v="6.75"/>
  </r>
  <r>
    <x v="169"/>
    <x v="249"/>
    <x v="4"/>
    <x v="7"/>
    <n v="1"/>
    <m/>
    <m/>
    <e v="#REF!"/>
    <n v="1"/>
    <b v="0"/>
    <n v="7"/>
    <n v="1"/>
    <n v="3"/>
    <n v="1.5"/>
  </r>
  <r>
    <x v="236"/>
    <x v="249"/>
    <x v="4"/>
    <x v="7"/>
    <n v="1"/>
    <m/>
    <m/>
    <e v="#REF!"/>
    <n v="1"/>
    <b v="0"/>
    <n v="4"/>
    <n v="4"/>
    <n v="4"/>
    <n v="4"/>
  </r>
  <r>
    <x v="123"/>
    <x v="250"/>
    <x v="4"/>
    <x v="7"/>
    <m/>
    <m/>
    <n v="1"/>
    <e v="#REF!"/>
    <n v="1"/>
    <b v="0"/>
    <n v="2"/>
    <n v="0"/>
    <n v="0"/>
    <n v="0"/>
  </r>
  <r>
    <x v="212"/>
    <x v="250"/>
    <x v="4"/>
    <x v="7"/>
    <m/>
    <n v="1"/>
    <m/>
    <e v="#REF!"/>
    <n v="1"/>
    <b v="0"/>
    <n v="8"/>
    <n v="3"/>
    <n v="8"/>
    <n v="4.25"/>
  </r>
  <r>
    <x v="30"/>
    <x v="250"/>
    <x v="4"/>
    <x v="7"/>
    <n v="1"/>
    <m/>
    <m/>
    <e v="#REF!"/>
    <n v="1"/>
    <b v="0"/>
    <n v="8"/>
    <n v="2"/>
    <n v="4"/>
    <n v="2.5"/>
  </r>
  <r>
    <x v="233"/>
    <x v="250"/>
    <x v="4"/>
    <x v="7"/>
    <n v="1"/>
    <m/>
    <m/>
    <e v="#REF!"/>
    <n v="1"/>
    <b v="0"/>
    <n v="5"/>
    <n v="5"/>
    <n v="5"/>
    <n v="5"/>
  </r>
  <r>
    <x v="57"/>
    <x v="250"/>
    <x v="4"/>
    <x v="7"/>
    <m/>
    <m/>
    <n v="1"/>
    <e v="#REF!"/>
    <n v="1"/>
    <b v="0"/>
    <n v="10"/>
    <n v="0"/>
    <n v="2"/>
    <n v="0.5"/>
  </r>
  <r>
    <x v="78"/>
    <x v="250"/>
    <x v="4"/>
    <x v="7"/>
    <m/>
    <n v="1"/>
    <m/>
    <e v="#REF!"/>
    <n v="1"/>
    <b v="0"/>
    <n v="14"/>
    <n v="2"/>
    <n v="4"/>
    <n v="2.5"/>
  </r>
  <r>
    <x v="186"/>
    <x v="251"/>
    <x v="4"/>
    <x v="7"/>
    <m/>
    <n v="1"/>
    <m/>
    <e v="#REF!"/>
    <n v="1"/>
    <b v="0"/>
    <n v="15"/>
    <n v="6"/>
    <n v="12"/>
    <n v="7.5"/>
  </r>
  <r>
    <x v="239"/>
    <x v="251"/>
    <x v="4"/>
    <x v="7"/>
    <n v="1"/>
    <m/>
    <m/>
    <e v="#REF!"/>
    <n v="1"/>
    <b v="1"/>
    <n v="0"/>
    <n v="0"/>
    <n v="0"/>
    <n v="0"/>
  </r>
  <r>
    <x v="142"/>
    <x v="251"/>
    <x v="4"/>
    <x v="7"/>
    <m/>
    <m/>
    <n v="1"/>
    <e v="#REF!"/>
    <n v="1"/>
    <b v="0"/>
    <n v="13"/>
    <n v="5"/>
    <n v="8"/>
    <n v="5.75"/>
  </r>
  <r>
    <x v="193"/>
    <x v="251"/>
    <x v="4"/>
    <x v="7"/>
    <m/>
    <n v="1"/>
    <m/>
    <e v="#REF!"/>
    <n v="1"/>
    <b v="0"/>
    <n v="15"/>
    <n v="6"/>
    <n v="13"/>
    <n v="7.75"/>
  </r>
  <r>
    <x v="232"/>
    <x v="251"/>
    <x v="4"/>
    <x v="7"/>
    <n v="1"/>
    <m/>
    <m/>
    <e v="#REF!"/>
    <n v="1"/>
    <b v="0"/>
    <n v="3"/>
    <n v="3"/>
    <n v="3"/>
    <n v="3"/>
  </r>
  <r>
    <x v="65"/>
    <x v="251"/>
    <x v="4"/>
    <x v="7"/>
    <n v="1"/>
    <m/>
    <m/>
    <e v="#REF!"/>
    <n v="1"/>
    <b v="0"/>
    <n v="10"/>
    <n v="3"/>
    <n v="5"/>
    <n v="3.5"/>
  </r>
  <r>
    <x v="151"/>
    <x v="252"/>
    <x v="4"/>
    <x v="8"/>
    <m/>
    <n v="1"/>
    <m/>
    <e v="#REF!"/>
    <n v="1"/>
    <b v="0"/>
    <n v="11"/>
    <n v="1"/>
    <n v="3"/>
    <n v="1.5"/>
  </r>
  <r>
    <x v="146"/>
    <x v="252"/>
    <x v="4"/>
    <x v="8"/>
    <m/>
    <n v="1"/>
    <m/>
    <e v="#REF!"/>
    <n v="1"/>
    <b v="0"/>
    <n v="18"/>
    <n v="6"/>
    <n v="9"/>
    <n v="6.75"/>
  </r>
  <r>
    <x v="239"/>
    <x v="252"/>
    <x v="4"/>
    <x v="8"/>
    <n v="1"/>
    <m/>
    <m/>
    <e v="#REF!"/>
    <n v="1"/>
    <b v="0"/>
    <n v="1"/>
    <n v="1"/>
    <n v="1"/>
    <n v="1"/>
  </r>
  <r>
    <x v="202"/>
    <x v="252"/>
    <x v="4"/>
    <x v="8"/>
    <m/>
    <n v="1"/>
    <m/>
    <e v="#REF!"/>
    <n v="1"/>
    <b v="0"/>
    <n v="9"/>
    <n v="3"/>
    <n v="9"/>
    <n v="4.5"/>
  </r>
  <r>
    <x v="141"/>
    <x v="252"/>
    <x v="4"/>
    <x v="8"/>
    <m/>
    <n v="1"/>
    <m/>
    <e v="#REF!"/>
    <n v="1"/>
    <b v="0"/>
    <n v="14"/>
    <n v="3"/>
    <n v="8"/>
    <n v="4.25"/>
  </r>
  <r>
    <x v="238"/>
    <x v="252"/>
    <x v="4"/>
    <x v="8"/>
    <n v="1"/>
    <m/>
    <m/>
    <e v="#REF!"/>
    <n v="1"/>
    <b v="0"/>
    <n v="4"/>
    <n v="4"/>
    <n v="4"/>
    <n v="4"/>
  </r>
  <r>
    <x v="196"/>
    <x v="253"/>
    <x v="4"/>
    <x v="8"/>
    <m/>
    <n v="1"/>
    <m/>
    <e v="#REF!"/>
    <n v="1"/>
    <b v="0"/>
    <n v="13"/>
    <n v="3"/>
    <n v="9"/>
    <n v="4.5"/>
  </r>
  <r>
    <x v="130"/>
    <x v="253"/>
    <x v="4"/>
    <x v="8"/>
    <m/>
    <m/>
    <n v="1"/>
    <e v="#REF!"/>
    <n v="1"/>
    <b v="0"/>
    <n v="10"/>
    <n v="2"/>
    <n v="4"/>
    <n v="2.5"/>
  </r>
  <r>
    <x v="215"/>
    <x v="253"/>
    <x v="4"/>
    <x v="8"/>
    <n v="1"/>
    <m/>
    <m/>
    <e v="#REF!"/>
    <n v="1"/>
    <b v="0"/>
    <n v="6"/>
    <n v="3"/>
    <n v="6"/>
    <n v="3.75"/>
  </r>
  <r>
    <x v="26"/>
    <x v="253"/>
    <x v="4"/>
    <x v="8"/>
    <m/>
    <n v="1"/>
    <m/>
    <e v="#REF!"/>
    <n v="1"/>
    <b v="0"/>
    <n v="5"/>
    <n v="1"/>
    <n v="2"/>
    <n v="1.25"/>
  </r>
  <r>
    <x v="197"/>
    <x v="253"/>
    <x v="4"/>
    <x v="8"/>
    <m/>
    <m/>
    <n v="1"/>
    <e v="#REF!"/>
    <n v="1"/>
    <b v="0"/>
    <n v="9"/>
    <n v="1"/>
    <n v="7"/>
    <n v="2.5"/>
  </r>
  <r>
    <x v="158"/>
    <x v="253"/>
    <x v="4"/>
    <x v="8"/>
    <n v="1"/>
    <m/>
    <m/>
    <e v="#REF!"/>
    <n v="1"/>
    <b v="0"/>
    <n v="8"/>
    <n v="2"/>
    <n v="3"/>
    <n v="2.25"/>
  </r>
  <r>
    <x v="239"/>
    <x v="254"/>
    <x v="4"/>
    <x v="8"/>
    <n v="1"/>
    <m/>
    <m/>
    <e v="#REF!"/>
    <n v="1"/>
    <b v="0"/>
    <n v="2"/>
    <n v="2"/>
    <n v="2"/>
    <n v="2"/>
  </r>
  <r>
    <x v="236"/>
    <x v="254"/>
    <x v="4"/>
    <x v="8"/>
    <n v="1"/>
    <m/>
    <m/>
    <e v="#REF!"/>
    <n v="1"/>
    <b v="0"/>
    <n v="5"/>
    <n v="5"/>
    <n v="5"/>
    <n v="5"/>
  </r>
  <r>
    <x v="138"/>
    <x v="254"/>
    <x v="4"/>
    <x v="8"/>
    <m/>
    <n v="1"/>
    <m/>
    <e v="#REF!"/>
    <n v="1"/>
    <b v="0"/>
    <n v="9"/>
    <n v="1"/>
    <n v="4"/>
    <n v="1.75"/>
  </r>
  <r>
    <x v="110"/>
    <x v="254"/>
    <x v="4"/>
    <x v="8"/>
    <m/>
    <m/>
    <n v="1"/>
    <e v="#REF!"/>
    <n v="1"/>
    <b v="0"/>
    <n v="12"/>
    <n v="3"/>
    <n v="5"/>
    <n v="3.5"/>
  </r>
  <r>
    <x v="240"/>
    <x v="254"/>
    <x v="4"/>
    <x v="8"/>
    <m/>
    <m/>
    <n v="1"/>
    <e v="#REF!"/>
    <n v="1"/>
    <b v="1"/>
    <n v="0"/>
    <n v="0"/>
    <n v="0"/>
    <n v="0"/>
  </r>
  <r>
    <x v="137"/>
    <x v="254"/>
    <x v="4"/>
    <x v="8"/>
    <m/>
    <n v="1"/>
    <m/>
    <e v="#REF!"/>
    <n v="1"/>
    <b v="0"/>
    <n v="5"/>
    <n v="1"/>
    <n v="1"/>
    <n v="1"/>
  </r>
  <r>
    <x v="226"/>
    <x v="255"/>
    <x v="4"/>
    <x v="8"/>
    <n v="1"/>
    <m/>
    <m/>
    <e v="#REF!"/>
    <n v="1"/>
    <b v="0"/>
    <n v="4"/>
    <n v="4"/>
    <n v="4"/>
    <n v="4"/>
  </r>
  <r>
    <x v="59"/>
    <x v="255"/>
    <x v="4"/>
    <x v="8"/>
    <m/>
    <n v="1"/>
    <m/>
    <e v="#REF!"/>
    <n v="1"/>
    <b v="0"/>
    <n v="13"/>
    <n v="2"/>
    <n v="4"/>
    <n v="2.5"/>
  </r>
  <r>
    <x v="212"/>
    <x v="255"/>
    <x v="4"/>
    <x v="8"/>
    <m/>
    <n v="1"/>
    <m/>
    <e v="#REF!"/>
    <n v="1"/>
    <b v="0"/>
    <n v="9"/>
    <n v="3"/>
    <n v="9"/>
    <n v="4.5"/>
  </r>
  <r>
    <x v="227"/>
    <x v="255"/>
    <x v="4"/>
    <x v="8"/>
    <m/>
    <n v="1"/>
    <m/>
    <e v="#REF!"/>
    <n v="1"/>
    <b v="0"/>
    <n v="9"/>
    <n v="9"/>
    <n v="9"/>
    <n v="9"/>
  </r>
  <r>
    <x v="217"/>
    <x v="255"/>
    <x v="4"/>
    <x v="8"/>
    <n v="1"/>
    <m/>
    <m/>
    <e v="#REF!"/>
    <n v="1"/>
    <b v="0"/>
    <n v="7"/>
    <n v="3"/>
    <n v="7"/>
    <n v="4"/>
  </r>
  <r>
    <x v="39"/>
    <x v="255"/>
    <x v="4"/>
    <x v="8"/>
    <m/>
    <m/>
    <n v="1"/>
    <e v="#REF!"/>
    <n v="1"/>
    <b v="0"/>
    <n v="12"/>
    <n v="2"/>
    <n v="6"/>
    <n v="3"/>
  </r>
  <r>
    <x v="235"/>
    <x v="256"/>
    <x v="4"/>
    <x v="9"/>
    <m/>
    <n v="1"/>
    <m/>
    <e v="#REF!"/>
    <n v="1"/>
    <b v="0"/>
    <n v="6"/>
    <n v="6"/>
    <n v="6"/>
    <n v="6"/>
  </r>
  <r>
    <x v="142"/>
    <x v="256"/>
    <x v="4"/>
    <x v="9"/>
    <m/>
    <m/>
    <n v="1"/>
    <e v="#REF!"/>
    <n v="1"/>
    <b v="0"/>
    <n v="14"/>
    <n v="6"/>
    <n v="8"/>
    <n v="6.5"/>
  </r>
  <r>
    <x v="161"/>
    <x v="256"/>
    <x v="4"/>
    <x v="9"/>
    <n v="1"/>
    <m/>
    <m/>
    <e v="#REF!"/>
    <n v="1"/>
    <b v="0"/>
    <n v="2"/>
    <n v="1"/>
    <n v="1"/>
    <n v="1"/>
  </r>
  <r>
    <x v="240"/>
    <x v="256"/>
    <x v="4"/>
    <x v="9"/>
    <m/>
    <m/>
    <n v="1"/>
    <e v="#REF!"/>
    <n v="1"/>
    <b v="0"/>
    <n v="1"/>
    <n v="1"/>
    <n v="1"/>
    <n v="1"/>
  </r>
  <r>
    <x v="147"/>
    <x v="256"/>
    <x v="4"/>
    <x v="9"/>
    <m/>
    <m/>
    <n v="1"/>
    <e v="#REF!"/>
    <n v="1"/>
    <b v="0"/>
    <n v="7"/>
    <n v="1"/>
    <n v="4"/>
    <n v="1.75"/>
  </r>
  <r>
    <x v="228"/>
    <x v="256"/>
    <x v="4"/>
    <x v="9"/>
    <n v="1"/>
    <m/>
    <m/>
    <e v="#REF!"/>
    <n v="1"/>
    <b v="0"/>
    <n v="8"/>
    <n v="8"/>
    <n v="8"/>
    <n v="8"/>
  </r>
  <r>
    <x v="40"/>
    <x v="257"/>
    <x v="4"/>
    <x v="9"/>
    <m/>
    <m/>
    <n v="1"/>
    <e v="#REF!"/>
    <n v="1"/>
    <b v="0"/>
    <n v="11"/>
    <n v="1"/>
    <n v="4"/>
    <n v="1.75"/>
  </r>
  <r>
    <x v="13"/>
    <x v="257"/>
    <x v="4"/>
    <x v="9"/>
    <m/>
    <n v="1"/>
    <m/>
    <e v="#REF!"/>
    <n v="1"/>
    <b v="0"/>
    <n v="11"/>
    <n v="3"/>
    <n v="5"/>
    <n v="3.5"/>
  </r>
  <r>
    <x v="226"/>
    <x v="257"/>
    <x v="4"/>
    <x v="9"/>
    <n v="1"/>
    <m/>
    <m/>
    <e v="#REF!"/>
    <n v="1"/>
    <b v="0"/>
    <n v="5"/>
    <n v="3"/>
    <n v="5"/>
    <n v="3.5"/>
  </r>
  <r>
    <x v="162"/>
    <x v="257"/>
    <x v="4"/>
    <x v="9"/>
    <m/>
    <m/>
    <n v="1"/>
    <e v="#REF!"/>
    <n v="1"/>
    <b v="0"/>
    <n v="9"/>
    <n v="3"/>
    <n v="5"/>
    <n v="3.5"/>
  </r>
  <r>
    <x v="241"/>
    <x v="257"/>
    <x v="4"/>
    <x v="9"/>
    <m/>
    <n v="1"/>
    <m/>
    <e v="#REF!"/>
    <n v="1"/>
    <b v="1"/>
    <n v="0"/>
    <n v="0"/>
    <n v="0"/>
    <n v="0"/>
  </r>
  <r>
    <x v="102"/>
    <x v="257"/>
    <x v="4"/>
    <x v="9"/>
    <n v="1"/>
    <m/>
    <m/>
    <e v="#REF!"/>
    <n v="1"/>
    <b v="0"/>
    <n v="3"/>
    <n v="1"/>
    <n v="1"/>
    <n v="1"/>
  </r>
  <r>
    <x v="45"/>
    <x v="258"/>
    <x v="4"/>
    <x v="9"/>
    <m/>
    <m/>
    <n v="1"/>
    <e v="#REF!"/>
    <n v="1"/>
    <b v="0"/>
    <n v="14"/>
    <n v="0"/>
    <n v="2"/>
    <n v="0.5"/>
  </r>
  <r>
    <x v="205"/>
    <x v="258"/>
    <x v="4"/>
    <x v="9"/>
    <m/>
    <n v="1"/>
    <m/>
    <e v="#REF!"/>
    <n v="1"/>
    <b v="0"/>
    <n v="12"/>
    <n v="5"/>
    <n v="12"/>
    <n v="6.75"/>
  </r>
  <r>
    <x v="241"/>
    <x v="258"/>
    <x v="4"/>
    <x v="9"/>
    <m/>
    <n v="1"/>
    <m/>
    <e v="#REF!"/>
    <n v="1"/>
    <b v="0"/>
    <n v="1"/>
    <n v="1"/>
    <n v="1"/>
    <n v="1"/>
  </r>
  <r>
    <x v="66"/>
    <x v="258"/>
    <x v="4"/>
    <x v="9"/>
    <n v="1"/>
    <m/>
    <m/>
    <e v="#REF!"/>
    <n v="1"/>
    <b v="0"/>
    <n v="14"/>
    <n v="3"/>
    <n v="5"/>
    <n v="3.5"/>
  </r>
  <r>
    <x v="138"/>
    <x v="258"/>
    <x v="4"/>
    <x v="9"/>
    <m/>
    <m/>
    <n v="1"/>
    <e v="#REF!"/>
    <n v="1"/>
    <b v="0"/>
    <n v="10"/>
    <n v="2"/>
    <n v="5"/>
    <n v="2.75"/>
  </r>
  <r>
    <x v="242"/>
    <x v="258"/>
    <x v="4"/>
    <x v="9"/>
    <n v="1"/>
    <m/>
    <m/>
    <e v="#REF!"/>
    <n v="1"/>
    <b v="1"/>
    <n v="0"/>
    <n v="0"/>
    <n v="0"/>
    <n v="0"/>
  </r>
  <r>
    <x v="97"/>
    <x v="259"/>
    <x v="4"/>
    <x v="9"/>
    <m/>
    <m/>
    <n v="1"/>
    <e v="#REF!"/>
    <n v="1"/>
    <b v="0"/>
    <n v="9"/>
    <n v="2"/>
    <n v="4"/>
    <n v="2.5"/>
  </r>
  <r>
    <x v="154"/>
    <x v="259"/>
    <x v="4"/>
    <x v="9"/>
    <m/>
    <m/>
    <n v="1"/>
    <e v="#REF!"/>
    <n v="1"/>
    <b v="0"/>
    <n v="18"/>
    <n v="6"/>
    <n v="10"/>
    <n v="7"/>
  </r>
  <r>
    <x v="200"/>
    <x v="259"/>
    <x v="4"/>
    <x v="9"/>
    <m/>
    <n v="1"/>
    <m/>
    <e v="#REF!"/>
    <n v="1"/>
    <b v="0"/>
    <n v="7"/>
    <n v="2"/>
    <n v="7"/>
    <n v="3.25"/>
  </r>
  <r>
    <x v="219"/>
    <x v="259"/>
    <x v="4"/>
    <x v="9"/>
    <n v="1"/>
    <m/>
    <m/>
    <e v="#REF!"/>
    <n v="1"/>
    <b v="0"/>
    <n v="8"/>
    <n v="5"/>
    <n v="8"/>
    <n v="5.75"/>
  </r>
  <r>
    <x v="212"/>
    <x v="259"/>
    <x v="4"/>
    <x v="9"/>
    <m/>
    <n v="1"/>
    <m/>
    <e v="#REF!"/>
    <n v="1"/>
    <b v="0"/>
    <n v="10"/>
    <n v="4"/>
    <n v="10"/>
    <n v="5.5"/>
  </r>
  <r>
    <x v="232"/>
    <x v="259"/>
    <x v="4"/>
    <x v="9"/>
    <n v="1"/>
    <m/>
    <m/>
    <e v="#REF!"/>
    <n v="1"/>
    <b v="0"/>
    <n v="4"/>
    <n v="4"/>
    <n v="4"/>
    <n v="4"/>
  </r>
  <r>
    <x v="1"/>
    <x v="260"/>
    <x v="4"/>
    <x v="9"/>
    <n v="1"/>
    <m/>
    <m/>
    <e v="#REF!"/>
    <n v="1"/>
    <b v="0"/>
    <n v="15"/>
    <n v="4"/>
    <n v="6"/>
    <n v="4.5"/>
  </r>
  <r>
    <x v="239"/>
    <x v="260"/>
    <x v="4"/>
    <x v="9"/>
    <n v="1"/>
    <m/>
    <m/>
    <e v="#REF!"/>
    <n v="1"/>
    <b v="0"/>
    <n v="3"/>
    <n v="3"/>
    <n v="3"/>
    <n v="3"/>
  </r>
  <r>
    <x v="186"/>
    <x v="260"/>
    <x v="4"/>
    <x v="9"/>
    <m/>
    <n v="1"/>
    <m/>
    <e v="#REF!"/>
    <n v="1"/>
    <b v="0"/>
    <n v="16"/>
    <n v="7"/>
    <n v="11"/>
    <n v="8"/>
  </r>
  <r>
    <x v="140"/>
    <x v="260"/>
    <x v="4"/>
    <x v="9"/>
    <m/>
    <n v="1"/>
    <m/>
    <e v="#REF!"/>
    <n v="1"/>
    <b v="0"/>
    <n v="17"/>
    <n v="5"/>
    <n v="10"/>
    <n v="6.25"/>
  </r>
  <r>
    <x v="66"/>
    <x v="260"/>
    <x v="4"/>
    <x v="9"/>
    <m/>
    <n v="1"/>
    <m/>
    <e v="#REF!"/>
    <n v="1"/>
    <b v="0"/>
    <n v="15"/>
    <n v="4"/>
    <n v="6"/>
    <n v="4.5"/>
  </r>
  <r>
    <x v="234"/>
    <x v="260"/>
    <x v="4"/>
    <x v="9"/>
    <n v="1"/>
    <m/>
    <m/>
    <e v="#REF!"/>
    <n v="1"/>
    <b v="0"/>
    <n v="5"/>
    <n v="5"/>
    <n v="5"/>
    <n v="5"/>
  </r>
  <r>
    <x v="189"/>
    <x v="261"/>
    <x v="4"/>
    <x v="10"/>
    <m/>
    <n v="1"/>
    <m/>
    <e v="#REF!"/>
    <n v="1"/>
    <b v="0"/>
    <n v="12"/>
    <n v="4"/>
    <n v="8"/>
    <n v="5"/>
  </r>
  <r>
    <x v="141"/>
    <x v="261"/>
    <x v="4"/>
    <x v="10"/>
    <m/>
    <n v="1"/>
    <m/>
    <e v="#REF!"/>
    <n v="1"/>
    <b v="0"/>
    <n v="15"/>
    <n v="3"/>
    <n v="7"/>
    <n v="4"/>
  </r>
  <r>
    <x v="102"/>
    <x v="261"/>
    <x v="4"/>
    <x v="10"/>
    <n v="1"/>
    <m/>
    <m/>
    <e v="#REF!"/>
    <n v="1"/>
    <b v="0"/>
    <n v="4"/>
    <n v="2"/>
    <n v="2"/>
    <n v="2"/>
  </r>
  <r>
    <x v="241"/>
    <x v="261"/>
    <x v="4"/>
    <x v="10"/>
    <m/>
    <n v="1"/>
    <m/>
    <e v="#REF!"/>
    <n v="1"/>
    <b v="0"/>
    <n v="2"/>
    <n v="2"/>
    <n v="2"/>
    <n v="2"/>
  </r>
  <r>
    <x v="242"/>
    <x v="261"/>
    <x v="4"/>
    <x v="10"/>
    <n v="1"/>
    <m/>
    <m/>
    <e v="#REF!"/>
    <n v="1"/>
    <b v="0"/>
    <n v="1"/>
    <n v="1"/>
    <n v="1"/>
    <n v="1"/>
  </r>
  <r>
    <x v="196"/>
    <x v="261"/>
    <x v="4"/>
    <x v="10"/>
    <m/>
    <n v="1"/>
    <m/>
    <e v="#REF!"/>
    <n v="1"/>
    <b v="0"/>
    <n v="14"/>
    <n v="3"/>
    <n v="9"/>
    <n v="4.5"/>
  </r>
  <r>
    <x v="160"/>
    <x v="262"/>
    <x v="4"/>
    <x v="10"/>
    <m/>
    <m/>
    <n v="1"/>
    <e v="#REF!"/>
    <n v="1"/>
    <b v="0"/>
    <n v="4"/>
    <n v="2"/>
    <n v="2"/>
    <n v="2"/>
  </r>
  <r>
    <x v="142"/>
    <x v="262"/>
    <x v="4"/>
    <x v="10"/>
    <m/>
    <m/>
    <n v="1"/>
    <e v="#REF!"/>
    <n v="1"/>
    <b v="0"/>
    <n v="15"/>
    <n v="7"/>
    <n v="9"/>
    <n v="7.5"/>
  </r>
  <r>
    <x v="183"/>
    <x v="262"/>
    <x v="4"/>
    <x v="10"/>
    <n v="1"/>
    <m/>
    <m/>
    <e v="#REF!"/>
    <n v="1"/>
    <b v="0"/>
    <n v="14"/>
    <n v="6"/>
    <n v="10"/>
    <n v="7"/>
  </r>
  <r>
    <x v="195"/>
    <x v="262"/>
    <x v="4"/>
    <x v="10"/>
    <m/>
    <n v="1"/>
    <m/>
    <e v="#REF!"/>
    <n v="1"/>
    <b v="0"/>
    <n v="10"/>
    <n v="4"/>
    <n v="7"/>
    <n v="4.75"/>
  </r>
  <r>
    <x v="193"/>
    <x v="262"/>
    <x v="4"/>
    <x v="10"/>
    <m/>
    <n v="1"/>
    <m/>
    <e v="#REF!"/>
    <n v="1"/>
    <b v="0"/>
    <n v="16"/>
    <n v="6"/>
    <n v="11"/>
    <n v="7.25"/>
  </r>
  <r>
    <x v="217"/>
    <x v="262"/>
    <x v="4"/>
    <x v="10"/>
    <n v="1"/>
    <m/>
    <m/>
    <e v="#REF!"/>
    <n v="1"/>
    <b v="0"/>
    <n v="8"/>
    <n v="4"/>
    <n v="8"/>
    <n v="5"/>
  </r>
  <r>
    <x v="103"/>
    <x v="263"/>
    <x v="4"/>
    <x v="10"/>
    <n v="1"/>
    <m/>
    <m/>
    <e v="#REF!"/>
    <n v="1"/>
    <b v="0"/>
    <n v="14"/>
    <n v="3"/>
    <n v="6"/>
    <n v="3.75"/>
  </r>
  <r>
    <x v="55"/>
    <x v="263"/>
    <x v="4"/>
    <x v="10"/>
    <m/>
    <m/>
    <n v="1"/>
    <e v="#REF!"/>
    <n v="1"/>
    <b v="0"/>
    <n v="16"/>
    <n v="2"/>
    <n v="5"/>
    <n v="2.75"/>
  </r>
  <r>
    <x v="59"/>
    <x v="263"/>
    <x v="4"/>
    <x v="10"/>
    <m/>
    <n v="1"/>
    <m/>
    <e v="#REF!"/>
    <n v="1"/>
    <b v="0"/>
    <n v="14"/>
    <n v="3"/>
    <n v="4"/>
    <n v="3.25"/>
  </r>
  <r>
    <x v="159"/>
    <x v="263"/>
    <x v="4"/>
    <x v="10"/>
    <m/>
    <m/>
    <n v="1"/>
    <e v="#REF!"/>
    <n v="1"/>
    <b v="0"/>
    <n v="10"/>
    <n v="1"/>
    <n v="3"/>
    <n v="1.5"/>
  </r>
  <r>
    <x v="37"/>
    <x v="263"/>
    <x v="4"/>
    <x v="10"/>
    <m/>
    <m/>
    <n v="1"/>
    <e v="#REF!"/>
    <n v="1"/>
    <b v="0"/>
    <n v="6"/>
    <n v="0"/>
    <n v="1"/>
    <n v="0.25"/>
  </r>
  <r>
    <x v="110"/>
    <x v="263"/>
    <x v="4"/>
    <x v="10"/>
    <m/>
    <m/>
    <n v="1"/>
    <e v="#REF!"/>
    <n v="1"/>
    <b v="0"/>
    <n v="13"/>
    <n v="3"/>
    <n v="6"/>
    <n v="3.75"/>
  </r>
  <r>
    <x v="227"/>
    <x v="264"/>
    <x v="4"/>
    <x v="10"/>
    <m/>
    <n v="1"/>
    <m/>
    <e v="#REF!"/>
    <n v="1"/>
    <b v="0"/>
    <n v="10"/>
    <n v="7"/>
    <n v="10"/>
    <n v="7.75"/>
  </r>
  <r>
    <x v="159"/>
    <x v="264"/>
    <x v="4"/>
    <x v="10"/>
    <m/>
    <m/>
    <n v="1"/>
    <e v="#REF!"/>
    <n v="1"/>
    <b v="0"/>
    <n v="11"/>
    <n v="2"/>
    <n v="4"/>
    <n v="2.5"/>
  </r>
  <r>
    <x v="233"/>
    <x v="264"/>
    <x v="4"/>
    <x v="10"/>
    <n v="1"/>
    <m/>
    <m/>
    <e v="#REF!"/>
    <n v="1"/>
    <b v="0"/>
    <n v="6"/>
    <n v="6"/>
    <n v="6"/>
    <n v="6"/>
  </r>
  <r>
    <x v="242"/>
    <x v="264"/>
    <x v="4"/>
    <x v="10"/>
    <n v="1"/>
    <m/>
    <m/>
    <e v="#REF!"/>
    <n v="1"/>
    <b v="0"/>
    <n v="2"/>
    <n v="2"/>
    <n v="2"/>
    <n v="2"/>
  </r>
  <r>
    <x v="92"/>
    <x v="264"/>
    <x v="4"/>
    <x v="10"/>
    <m/>
    <n v="1"/>
    <m/>
    <e v="#REF!"/>
    <n v="1"/>
    <b v="0"/>
    <n v="17"/>
    <n v="3"/>
    <n v="5"/>
    <n v="3.5"/>
  </r>
  <r>
    <x v="75"/>
    <x v="264"/>
    <x v="4"/>
    <x v="10"/>
    <m/>
    <n v="1"/>
    <m/>
    <e v="#REF!"/>
    <n v="1"/>
    <b v="0"/>
    <n v="10"/>
    <n v="0"/>
    <n v="2"/>
    <n v="0.5"/>
  </r>
  <r>
    <x v="109"/>
    <x v="265"/>
    <x v="4"/>
    <x v="11"/>
    <m/>
    <n v="1"/>
    <m/>
    <e v="#REF!"/>
    <n v="1"/>
    <b v="0"/>
    <n v="10"/>
    <n v="1"/>
    <n v="3"/>
    <n v="1.5"/>
  </r>
  <r>
    <x v="120"/>
    <x v="265"/>
    <x v="4"/>
    <x v="11"/>
    <m/>
    <m/>
    <n v="1"/>
    <e v="#REF!"/>
    <n v="1"/>
    <b v="0"/>
    <n v="5"/>
    <n v="2"/>
    <n v="4"/>
    <n v="2.5"/>
  </r>
  <r>
    <x v="209"/>
    <x v="265"/>
    <x v="4"/>
    <x v="11"/>
    <n v="1"/>
    <m/>
    <m/>
    <e v="#REF!"/>
    <n v="1"/>
    <b v="0"/>
    <n v="2"/>
    <n v="1"/>
    <n v="2"/>
    <n v="1.25"/>
  </r>
  <r>
    <x v="112"/>
    <x v="265"/>
    <x v="4"/>
    <x v="11"/>
    <m/>
    <m/>
    <n v="1"/>
    <e v="#REF!"/>
    <n v="1"/>
    <b v="0"/>
    <n v="6"/>
    <n v="1"/>
    <n v="2"/>
    <n v="1.25"/>
  </r>
  <r>
    <x v="121"/>
    <x v="265"/>
    <x v="4"/>
    <x v="11"/>
    <m/>
    <m/>
    <n v="1"/>
    <e v="#REF!"/>
    <n v="1"/>
    <b v="0"/>
    <n v="4"/>
    <n v="2"/>
    <n v="3"/>
    <n v="2.25"/>
  </r>
  <r>
    <x v="108"/>
    <x v="265"/>
    <x v="4"/>
    <x v="11"/>
    <m/>
    <m/>
    <n v="1"/>
    <e v="#REF!"/>
    <n v="1"/>
    <b v="0"/>
    <n v="9"/>
    <n v="3"/>
    <n v="4"/>
    <n v="3.25"/>
  </r>
  <r>
    <x v="109"/>
    <x v="266"/>
    <x v="4"/>
    <x v="11"/>
    <m/>
    <m/>
    <n v="1"/>
    <e v="#REF!"/>
    <n v="1"/>
    <b v="0"/>
    <n v="11"/>
    <n v="2"/>
    <n v="4"/>
    <n v="2.5"/>
  </r>
  <r>
    <x v="114"/>
    <x v="266"/>
    <x v="4"/>
    <x v="11"/>
    <m/>
    <n v="1"/>
    <m/>
    <e v="#REF!"/>
    <n v="1"/>
    <b v="0"/>
    <n v="8"/>
    <n v="2"/>
    <n v="4"/>
    <n v="2.5"/>
  </r>
  <r>
    <x v="113"/>
    <x v="266"/>
    <x v="4"/>
    <x v="11"/>
    <m/>
    <m/>
    <n v="1"/>
    <e v="#REF!"/>
    <n v="1"/>
    <b v="0"/>
    <n v="6"/>
    <n v="1"/>
    <n v="2"/>
    <n v="1.25"/>
  </r>
  <r>
    <x v="117"/>
    <x v="266"/>
    <x v="4"/>
    <x v="11"/>
    <m/>
    <m/>
    <n v="1"/>
    <e v="#REF!"/>
    <n v="1"/>
    <b v="0"/>
    <n v="4"/>
    <n v="1"/>
    <n v="2"/>
    <n v="1.25"/>
  </r>
  <r>
    <x v="107"/>
    <x v="266"/>
    <x v="4"/>
    <x v="11"/>
    <n v="1"/>
    <m/>
    <m/>
    <e v="#REF!"/>
    <n v="1"/>
    <b v="0"/>
    <n v="6"/>
    <n v="2"/>
    <n v="3"/>
    <n v="2.25"/>
  </r>
  <r>
    <x v="120"/>
    <x v="266"/>
    <x v="4"/>
    <x v="11"/>
    <m/>
    <m/>
    <n v="1"/>
    <e v="#REF!"/>
    <n v="1"/>
    <b v="0"/>
    <n v="6"/>
    <n v="3"/>
    <n v="5"/>
    <n v="3.5"/>
  </r>
  <r>
    <x v="121"/>
    <x v="267"/>
    <x v="4"/>
    <x v="11"/>
    <m/>
    <m/>
    <n v="1"/>
    <e v="#REF!"/>
    <n v="1"/>
    <b v="0"/>
    <n v="5"/>
    <n v="3"/>
    <n v="4"/>
    <n v="3.25"/>
  </r>
  <r>
    <x v="229"/>
    <x v="267"/>
    <x v="4"/>
    <x v="11"/>
    <m/>
    <m/>
    <n v="1"/>
    <e v="#REF!"/>
    <n v="1"/>
    <b v="0"/>
    <n v="1"/>
    <n v="1"/>
    <n v="1"/>
    <n v="1"/>
  </r>
  <r>
    <x v="243"/>
    <x v="267"/>
    <x v="4"/>
    <x v="11"/>
    <m/>
    <n v="1"/>
    <m/>
    <e v="#REF!"/>
    <n v="1"/>
    <b v="1"/>
    <n v="0"/>
    <n v="0"/>
    <n v="0"/>
    <n v="0"/>
  </r>
  <r>
    <x v="244"/>
    <x v="267"/>
    <x v="4"/>
    <x v="11"/>
    <n v="1"/>
    <m/>
    <m/>
    <m/>
    <n v="1"/>
    <b v="1"/>
    <n v="0"/>
    <n v="0"/>
    <n v="0"/>
    <n v="0"/>
  </r>
  <r>
    <x v="207"/>
    <x v="267"/>
    <x v="4"/>
    <x v="11"/>
    <m/>
    <m/>
    <n v="1"/>
    <e v="#REF!"/>
    <n v="1"/>
    <b v="0"/>
    <n v="2"/>
    <n v="0"/>
    <n v="2"/>
    <n v="0.5"/>
  </r>
  <r>
    <x v="109"/>
    <x v="267"/>
    <x v="4"/>
    <x v="11"/>
    <m/>
    <m/>
    <n v="1"/>
    <e v="#REF!"/>
    <n v="1"/>
    <b v="0"/>
    <n v="12"/>
    <n v="3"/>
    <n v="5"/>
    <n v="3.5"/>
  </r>
  <r>
    <x v="209"/>
    <x v="268"/>
    <x v="4"/>
    <x v="11"/>
    <m/>
    <m/>
    <n v="1"/>
    <e v="#REF!"/>
    <n v="1"/>
    <b v="0"/>
    <n v="3"/>
    <n v="2"/>
    <n v="3"/>
    <n v="2.25"/>
  </r>
  <r>
    <x v="243"/>
    <x v="268"/>
    <x v="4"/>
    <x v="11"/>
    <m/>
    <n v="1"/>
    <m/>
    <e v="#REF!"/>
    <n v="1"/>
    <b v="0"/>
    <n v="1"/>
    <n v="1"/>
    <n v="1"/>
    <n v="1"/>
  </r>
  <r>
    <x v="117"/>
    <x v="268"/>
    <x v="4"/>
    <x v="11"/>
    <m/>
    <m/>
    <n v="1"/>
    <e v="#REF!"/>
    <n v="1"/>
    <b v="0"/>
    <n v="5"/>
    <n v="2"/>
    <n v="3"/>
    <n v="2.25"/>
  </r>
  <r>
    <x v="118"/>
    <x v="268"/>
    <x v="4"/>
    <x v="11"/>
    <m/>
    <m/>
    <n v="1"/>
    <e v="#REF!"/>
    <n v="1"/>
    <b v="0"/>
    <n v="4"/>
    <n v="1"/>
    <n v="2"/>
    <n v="1.25"/>
  </r>
  <r>
    <x v="109"/>
    <x v="269"/>
    <x v="4"/>
    <x v="11"/>
    <m/>
    <m/>
    <n v="1"/>
    <e v="#REF!"/>
    <n v="1"/>
    <b v="0"/>
    <n v="13"/>
    <n v="4"/>
    <n v="6"/>
    <n v="4.5"/>
  </r>
  <r>
    <x v="160"/>
    <x v="269"/>
    <x v="4"/>
    <x v="11"/>
    <m/>
    <m/>
    <n v="1"/>
    <e v="#REF!"/>
    <n v="1"/>
    <b v="0"/>
    <n v="5"/>
    <n v="2"/>
    <n v="3"/>
    <n v="2.25"/>
  </r>
  <r>
    <x v="117"/>
    <x v="269"/>
    <x v="4"/>
    <x v="11"/>
    <m/>
    <m/>
    <n v="1"/>
    <e v="#REF!"/>
    <n v="1"/>
    <b v="0"/>
    <n v="6"/>
    <n v="3"/>
    <n v="4"/>
    <n v="3.25"/>
  </r>
  <r>
    <x v="1"/>
    <x v="269"/>
    <x v="4"/>
    <x v="11"/>
    <n v="1"/>
    <m/>
    <m/>
    <e v="#REF!"/>
    <n v="1"/>
    <b v="0"/>
    <n v="16"/>
    <n v="4"/>
    <n v="6"/>
    <n v="4.5"/>
  </r>
  <r>
    <x v="217"/>
    <x v="270"/>
    <x v="5"/>
    <x v="0"/>
    <n v="1"/>
    <m/>
    <m/>
    <e v="#REF!"/>
    <n v="1"/>
    <b v="0"/>
    <n v="9"/>
    <n v="5"/>
    <n v="9"/>
    <n v="6"/>
  </r>
  <r>
    <x v="160"/>
    <x v="270"/>
    <x v="5"/>
    <x v="0"/>
    <m/>
    <m/>
    <n v="1"/>
    <e v="#REF!"/>
    <n v="1"/>
    <b v="0"/>
    <n v="6"/>
    <n v="3"/>
    <n v="4"/>
    <n v="3.25"/>
  </r>
  <r>
    <x v="193"/>
    <x v="270"/>
    <x v="5"/>
    <x v="0"/>
    <m/>
    <n v="1"/>
    <m/>
    <e v="#REF!"/>
    <n v="1"/>
    <b v="0"/>
    <n v="17"/>
    <n v="7"/>
    <n v="12"/>
    <n v="8.25"/>
  </r>
  <r>
    <x v="243"/>
    <x v="270"/>
    <x v="5"/>
    <x v="0"/>
    <m/>
    <n v="1"/>
    <m/>
    <e v="#REF!"/>
    <n v="1"/>
    <b v="0"/>
    <n v="2"/>
    <n v="2"/>
    <n v="2"/>
    <n v="2"/>
  </r>
  <r>
    <x v="227"/>
    <x v="270"/>
    <x v="5"/>
    <x v="0"/>
    <m/>
    <n v="1"/>
    <m/>
    <e v="#REF!"/>
    <n v="1"/>
    <b v="0"/>
    <n v="11"/>
    <n v="7"/>
    <n v="11"/>
    <n v="8"/>
  </r>
  <r>
    <x v="204"/>
    <x v="271"/>
    <x v="5"/>
    <x v="0"/>
    <m/>
    <n v="1"/>
    <m/>
    <e v="#REF!"/>
    <n v="1"/>
    <b v="0"/>
    <n v="9"/>
    <n v="2"/>
    <n v="6"/>
    <n v="3"/>
  </r>
  <r>
    <x v="6"/>
    <x v="271"/>
    <x v="5"/>
    <x v="0"/>
    <m/>
    <n v="1"/>
    <m/>
    <e v="#REF!"/>
    <n v="1"/>
    <b v="0"/>
    <n v="9"/>
    <n v="2"/>
    <n v="3"/>
    <n v="2.25"/>
  </r>
  <r>
    <x v="1"/>
    <x v="271"/>
    <x v="5"/>
    <x v="0"/>
    <n v="1"/>
    <m/>
    <m/>
    <e v="#REF!"/>
    <n v="1"/>
    <b v="0"/>
    <n v="17"/>
    <n v="5"/>
    <n v="7"/>
    <n v="5.5"/>
  </r>
  <r>
    <x v="213"/>
    <x v="271"/>
    <x v="5"/>
    <x v="0"/>
    <n v="1"/>
    <m/>
    <m/>
    <e v="#REF!"/>
    <n v="1"/>
    <b v="0"/>
    <n v="9"/>
    <n v="2"/>
    <n v="9"/>
    <n v="3.75"/>
  </r>
  <r>
    <x v="196"/>
    <x v="271"/>
    <x v="5"/>
    <x v="0"/>
    <m/>
    <n v="1"/>
    <m/>
    <e v="#REF!"/>
    <n v="1"/>
    <b v="0"/>
    <n v="15"/>
    <n v="4"/>
    <n v="9"/>
    <n v="5.25"/>
  </r>
  <r>
    <x v="238"/>
    <x v="271"/>
    <x v="5"/>
    <x v="0"/>
    <n v="1"/>
    <m/>
    <m/>
    <e v="#REF!"/>
    <n v="1"/>
    <b v="0"/>
    <n v="5"/>
    <n v="5"/>
    <n v="5"/>
    <n v="5"/>
  </r>
  <r>
    <x v="226"/>
    <x v="272"/>
    <x v="5"/>
    <x v="0"/>
    <n v="1"/>
    <m/>
    <m/>
    <e v="#REF!"/>
    <n v="1"/>
    <b v="0"/>
    <n v="6"/>
    <n v="4"/>
    <n v="6"/>
    <n v="4.5"/>
  </r>
  <r>
    <x v="225"/>
    <x v="272"/>
    <x v="5"/>
    <x v="0"/>
    <m/>
    <n v="1"/>
    <m/>
    <e v="#REF!"/>
    <n v="1"/>
    <b v="0"/>
    <n v="7"/>
    <n v="3"/>
    <n v="7"/>
    <n v="4"/>
  </r>
  <r>
    <x v="212"/>
    <x v="272"/>
    <x v="5"/>
    <x v="0"/>
    <m/>
    <n v="1"/>
    <m/>
    <e v="#REF!"/>
    <n v="1"/>
    <b v="0"/>
    <n v="11"/>
    <n v="5"/>
    <n v="11"/>
    <n v="6.5"/>
  </r>
  <r>
    <x v="195"/>
    <x v="272"/>
    <x v="5"/>
    <x v="0"/>
    <m/>
    <n v="1"/>
    <m/>
    <e v="#REF!"/>
    <n v="1"/>
    <b v="0"/>
    <n v="11"/>
    <n v="5"/>
    <n v="8"/>
    <n v="5.75"/>
  </r>
  <r>
    <x v="239"/>
    <x v="272"/>
    <x v="5"/>
    <x v="0"/>
    <n v="1"/>
    <m/>
    <m/>
    <e v="#REF!"/>
    <n v="1"/>
    <b v="0"/>
    <n v="4"/>
    <n v="4"/>
    <n v="4"/>
    <n v="4"/>
  </r>
  <r>
    <x v="140"/>
    <x v="272"/>
    <x v="5"/>
    <x v="0"/>
    <m/>
    <n v="1"/>
    <m/>
    <e v="#REF!"/>
    <n v="1"/>
    <b v="0"/>
    <n v="18"/>
    <n v="5"/>
    <n v="10"/>
    <n v="6.25"/>
  </r>
  <r>
    <x v="66"/>
    <x v="273"/>
    <x v="5"/>
    <x v="0"/>
    <m/>
    <n v="1"/>
    <m/>
    <e v="#REF!"/>
    <n v="1"/>
    <b v="0"/>
    <n v="16"/>
    <n v="4"/>
    <n v="7"/>
    <n v="4.75"/>
  </r>
  <r>
    <x v="235"/>
    <x v="273"/>
    <x v="5"/>
    <x v="0"/>
    <m/>
    <n v="1"/>
    <m/>
    <e v="#REF!"/>
    <n v="1"/>
    <b v="0"/>
    <n v="7"/>
    <n v="7"/>
    <n v="7"/>
    <n v="7"/>
  </r>
  <r>
    <x v="63"/>
    <x v="273"/>
    <x v="5"/>
    <x v="0"/>
    <n v="1"/>
    <m/>
    <m/>
    <e v="#REF!"/>
    <n v="1"/>
    <b v="0"/>
    <n v="9"/>
    <n v="2"/>
    <n v="4"/>
    <n v="2.5"/>
  </r>
  <r>
    <x v="59"/>
    <x v="273"/>
    <x v="5"/>
    <x v="0"/>
    <m/>
    <n v="1"/>
    <m/>
    <e v="#REF!"/>
    <n v="1"/>
    <b v="0"/>
    <n v="15"/>
    <n v="3"/>
    <n v="4"/>
    <n v="3.25"/>
  </r>
  <r>
    <x v="217"/>
    <x v="273"/>
    <x v="5"/>
    <x v="0"/>
    <n v="1"/>
    <m/>
    <m/>
    <e v="#REF!"/>
    <n v="1"/>
    <b v="0"/>
    <n v="10"/>
    <n v="6"/>
    <n v="10"/>
    <n v="7"/>
  </r>
  <r>
    <x v="142"/>
    <x v="273"/>
    <x v="5"/>
    <x v="0"/>
    <m/>
    <m/>
    <n v="1"/>
    <e v="#REF!"/>
    <n v="1"/>
    <b v="0"/>
    <n v="16"/>
    <n v="8"/>
    <n v="9"/>
    <n v="8.25"/>
  </r>
  <r>
    <x v="182"/>
    <x v="274"/>
    <x v="5"/>
    <x v="0"/>
    <m/>
    <m/>
    <n v="1"/>
    <e v="#REF!"/>
    <n v="1"/>
    <b v="0"/>
    <n v="12"/>
    <n v="3"/>
    <n v="7"/>
    <n v="4"/>
  </r>
  <r>
    <x v="54"/>
    <x v="274"/>
    <x v="5"/>
    <x v="0"/>
    <m/>
    <n v="1"/>
    <m/>
    <e v="#REF!"/>
    <n v="1"/>
    <b v="0"/>
    <n v="9"/>
    <n v="2"/>
    <n v="3"/>
    <n v="2.25"/>
  </r>
  <r>
    <x v="63"/>
    <x v="274"/>
    <x v="5"/>
    <x v="0"/>
    <n v="1"/>
    <m/>
    <m/>
    <e v="#REF!"/>
    <n v="1"/>
    <b v="0"/>
    <n v="10"/>
    <n v="3"/>
    <n v="5"/>
    <n v="3.5"/>
  </r>
  <r>
    <x v="30"/>
    <x v="274"/>
    <x v="5"/>
    <x v="0"/>
    <m/>
    <m/>
    <n v="1"/>
    <e v="#REF!"/>
    <n v="1"/>
    <b v="0"/>
    <n v="9"/>
    <n v="2"/>
    <n v="4"/>
    <n v="2.5"/>
  </r>
  <r>
    <x v="245"/>
    <x v="274"/>
    <x v="5"/>
    <x v="0"/>
    <n v="1"/>
    <m/>
    <m/>
    <e v="#REF!"/>
    <n v="1"/>
    <b v="1"/>
    <n v="0"/>
    <n v="0"/>
    <n v="0"/>
    <n v="0"/>
  </r>
  <r>
    <x v="196"/>
    <x v="274"/>
    <x v="5"/>
    <x v="0"/>
    <m/>
    <n v="1"/>
    <m/>
    <e v="#REF!"/>
    <n v="1"/>
    <b v="0"/>
    <n v="16"/>
    <n v="5"/>
    <n v="10"/>
    <n v="6.25"/>
  </r>
  <r>
    <x v="40"/>
    <x v="275"/>
    <x v="5"/>
    <x v="1"/>
    <m/>
    <m/>
    <n v="1"/>
    <e v="#REF!"/>
    <n v="1"/>
    <b v="0"/>
    <n v="12"/>
    <n v="2"/>
    <n v="4"/>
    <n v="2.5"/>
  </r>
  <r>
    <x v="161"/>
    <x v="275"/>
    <x v="5"/>
    <x v="1"/>
    <n v="1"/>
    <m/>
    <m/>
    <e v="#REF!"/>
    <n v="1"/>
    <b v="0"/>
    <n v="3"/>
    <n v="1"/>
    <n v="2"/>
    <n v="1.25"/>
  </r>
  <r>
    <x v="227"/>
    <x v="275"/>
    <x v="5"/>
    <x v="1"/>
    <m/>
    <n v="1"/>
    <m/>
    <e v="#REF!"/>
    <n v="1"/>
    <b v="0"/>
    <n v="12"/>
    <n v="7"/>
    <n v="12"/>
    <n v="8.25"/>
  </r>
  <r>
    <x v="13"/>
    <x v="275"/>
    <x v="5"/>
    <x v="1"/>
    <m/>
    <n v="1"/>
    <m/>
    <e v="#REF!"/>
    <n v="1"/>
    <b v="0"/>
    <n v="12"/>
    <n v="3"/>
    <n v="6"/>
    <n v="3.75"/>
  </r>
  <r>
    <x v="241"/>
    <x v="275"/>
    <x v="5"/>
    <x v="1"/>
    <m/>
    <n v="1"/>
    <m/>
    <e v="#REF!"/>
    <n v="1"/>
    <b v="0"/>
    <n v="3"/>
    <n v="3"/>
    <n v="3"/>
    <n v="3"/>
  </r>
  <r>
    <x v="132"/>
    <x v="275"/>
    <x v="5"/>
    <x v="1"/>
    <n v="1"/>
    <m/>
    <m/>
    <e v="#REF!"/>
    <n v="1"/>
    <b v="0"/>
    <n v="8"/>
    <n v="1"/>
    <n v="4"/>
    <n v="1.75"/>
  </r>
  <r>
    <x v="102"/>
    <x v="276"/>
    <x v="5"/>
    <x v="1"/>
    <n v="1"/>
    <m/>
    <m/>
    <e v="#REF!"/>
    <n v="1"/>
    <b v="0"/>
    <n v="5"/>
    <n v="3"/>
    <n v="3"/>
    <n v="3"/>
  </r>
  <r>
    <x v="214"/>
    <x v="276"/>
    <x v="5"/>
    <x v="1"/>
    <m/>
    <m/>
    <n v="1"/>
    <e v="#REF!"/>
    <n v="1"/>
    <b v="0"/>
    <n v="9"/>
    <n v="1"/>
    <n v="9"/>
    <n v="3"/>
  </r>
  <r>
    <x v="91"/>
    <x v="276"/>
    <x v="5"/>
    <x v="1"/>
    <m/>
    <n v="1"/>
    <m/>
    <e v="#REF!"/>
    <n v="1"/>
    <b v="0"/>
    <n v="16"/>
    <n v="3"/>
    <n v="7"/>
    <n v="4"/>
  </r>
  <r>
    <x v="246"/>
    <x v="276"/>
    <x v="5"/>
    <x v="1"/>
    <m/>
    <n v="1"/>
    <m/>
    <e v="#REF!"/>
    <n v="1"/>
    <b v="1"/>
    <n v="0"/>
    <n v="0"/>
    <n v="0"/>
    <n v="0"/>
  </r>
  <r>
    <x v="154"/>
    <x v="276"/>
    <x v="5"/>
    <x v="1"/>
    <m/>
    <m/>
    <n v="1"/>
    <e v="#REF!"/>
    <n v="1"/>
    <b v="0"/>
    <n v="19"/>
    <n v="6"/>
    <n v="10"/>
    <n v="7"/>
  </r>
  <r>
    <x v="22"/>
    <x v="276"/>
    <x v="5"/>
    <x v="1"/>
    <m/>
    <m/>
    <n v="1"/>
    <e v="#REF!"/>
    <n v="1"/>
    <b v="0"/>
    <n v="13"/>
    <n v="1"/>
    <n v="4"/>
    <n v="1.75"/>
  </r>
  <r>
    <x v="57"/>
    <x v="277"/>
    <x v="5"/>
    <x v="1"/>
    <m/>
    <m/>
    <n v="1"/>
    <e v="#REF!"/>
    <n v="1"/>
    <b v="0"/>
    <n v="11"/>
    <n v="1"/>
    <n v="2"/>
    <n v="1.25"/>
  </r>
  <r>
    <x v="143"/>
    <x v="277"/>
    <x v="5"/>
    <x v="1"/>
    <n v="1"/>
    <m/>
    <m/>
    <e v="#REF!"/>
    <n v="1"/>
    <b v="0"/>
    <n v="10"/>
    <n v="1"/>
    <n v="4"/>
    <n v="1.75"/>
  </r>
  <r>
    <x v="138"/>
    <x v="277"/>
    <x v="5"/>
    <x v="1"/>
    <m/>
    <m/>
    <n v="1"/>
    <e v="#REF!"/>
    <n v="1"/>
    <b v="0"/>
    <n v="11"/>
    <n v="2"/>
    <n v="5"/>
    <n v="2.75"/>
  </r>
  <r>
    <x v="240"/>
    <x v="277"/>
    <x v="5"/>
    <x v="1"/>
    <m/>
    <m/>
    <n v="1"/>
    <e v="#REF!"/>
    <n v="1"/>
    <b v="0"/>
    <n v="2"/>
    <n v="2"/>
    <n v="2"/>
    <n v="2"/>
  </r>
  <r>
    <x v="172"/>
    <x v="277"/>
    <x v="5"/>
    <x v="1"/>
    <n v="1"/>
    <m/>
    <m/>
    <e v="#REF!"/>
    <n v="1"/>
    <b v="0"/>
    <n v="6"/>
    <n v="0"/>
    <n v="3"/>
    <n v="0.75"/>
  </r>
  <r>
    <x v="227"/>
    <x v="277"/>
    <x v="5"/>
    <x v="1"/>
    <m/>
    <n v="1"/>
    <m/>
    <e v="#REF!"/>
    <n v="1"/>
    <b v="0"/>
    <n v="13"/>
    <n v="8"/>
    <n v="13"/>
    <n v="9.25"/>
  </r>
  <r>
    <x v="102"/>
    <x v="278"/>
    <x v="5"/>
    <x v="1"/>
    <n v="1"/>
    <m/>
    <m/>
    <e v="#REF!"/>
    <n v="1"/>
    <b v="0"/>
    <n v="6"/>
    <n v="4"/>
    <n v="4"/>
    <n v="4"/>
  </r>
  <r>
    <x v="186"/>
    <x v="278"/>
    <x v="5"/>
    <x v="1"/>
    <m/>
    <n v="1"/>
    <m/>
    <e v="#REF!"/>
    <n v="1"/>
    <b v="0"/>
    <n v="17"/>
    <n v="5"/>
    <n v="11"/>
    <n v="6.5"/>
  </r>
  <r>
    <x v="141"/>
    <x v="278"/>
    <x v="5"/>
    <x v="1"/>
    <m/>
    <n v="1"/>
    <m/>
    <e v="#REF!"/>
    <n v="1"/>
    <b v="0"/>
    <n v="16"/>
    <n v="3"/>
    <n v="6"/>
    <n v="3.75"/>
  </r>
  <r>
    <x v="30"/>
    <x v="278"/>
    <x v="5"/>
    <x v="1"/>
    <n v="1"/>
    <m/>
    <m/>
    <e v="#REF!"/>
    <n v="1"/>
    <b v="0"/>
    <n v="10"/>
    <n v="3"/>
    <n v="5"/>
    <n v="3.5"/>
  </r>
  <r>
    <x v="183"/>
    <x v="278"/>
    <x v="5"/>
    <x v="1"/>
    <n v="1"/>
    <m/>
    <m/>
    <e v="#REF!"/>
    <n v="1"/>
    <b v="0"/>
    <n v="15"/>
    <n v="5"/>
    <n v="10"/>
    <n v="6.25"/>
  </r>
  <r>
    <x v="212"/>
    <x v="278"/>
    <x v="5"/>
    <x v="1"/>
    <m/>
    <n v="1"/>
    <m/>
    <e v="#REF!"/>
    <n v="1"/>
    <b v="0"/>
    <n v="12"/>
    <n v="6"/>
    <n v="11"/>
    <n v="7.25"/>
  </r>
  <r>
    <x v="205"/>
    <x v="279"/>
    <x v="5"/>
    <x v="2"/>
    <m/>
    <n v="1"/>
    <m/>
    <e v="#REF!"/>
    <n v="1"/>
    <b v="0"/>
    <n v="13"/>
    <n v="4"/>
    <n v="10"/>
    <n v="5.5"/>
  </r>
  <r>
    <x v="20"/>
    <x v="279"/>
    <x v="5"/>
    <x v="2"/>
    <m/>
    <n v="1"/>
    <m/>
    <e v="#REF!"/>
    <n v="1"/>
    <b v="0"/>
    <n v="11"/>
    <n v="2"/>
    <n v="2"/>
    <n v="2"/>
  </r>
  <r>
    <x v="228"/>
    <x v="279"/>
    <x v="5"/>
    <x v="2"/>
    <n v="1"/>
    <m/>
    <m/>
    <e v="#REF!"/>
    <n v="1"/>
    <b v="0"/>
    <n v="9"/>
    <n v="4"/>
    <n v="9"/>
    <n v="5.25"/>
  </r>
  <r>
    <x v="210"/>
    <x v="279"/>
    <x v="5"/>
    <x v="2"/>
    <n v="1"/>
    <m/>
    <m/>
    <e v="#REF!"/>
    <n v="1"/>
    <b v="0"/>
    <n v="5"/>
    <n v="0"/>
    <n v="3"/>
    <n v="0.75"/>
  </r>
  <r>
    <x v="173"/>
    <x v="279"/>
    <x v="5"/>
    <x v="2"/>
    <n v="1"/>
    <m/>
    <m/>
    <e v="#REF!"/>
    <n v="1"/>
    <b v="0"/>
    <n v="1"/>
    <n v="0"/>
    <n v="0"/>
    <n v="0"/>
  </r>
  <r>
    <x v="54"/>
    <x v="279"/>
    <x v="5"/>
    <x v="2"/>
    <m/>
    <n v="1"/>
    <m/>
    <e v="#REF!"/>
    <n v="1"/>
    <b v="0"/>
    <n v="10"/>
    <n v="3"/>
    <n v="4"/>
    <n v="3.25"/>
  </r>
  <r>
    <x v="204"/>
    <x v="280"/>
    <x v="5"/>
    <x v="2"/>
    <m/>
    <n v="1"/>
    <m/>
    <e v="#REF!"/>
    <n v="1"/>
    <b v="0"/>
    <n v="10"/>
    <n v="3"/>
    <n v="6"/>
    <n v="3.75"/>
  </r>
  <r>
    <x v="6"/>
    <x v="280"/>
    <x v="5"/>
    <x v="2"/>
    <m/>
    <n v="1"/>
    <m/>
    <e v="#REF!"/>
    <n v="1"/>
    <b v="0"/>
    <n v="10"/>
    <n v="3"/>
    <n v="4"/>
    <n v="3.25"/>
  </r>
  <r>
    <x v="210"/>
    <x v="280"/>
    <x v="5"/>
    <x v="2"/>
    <n v="1"/>
    <m/>
    <m/>
    <e v="#REF!"/>
    <n v="1"/>
    <b v="0"/>
    <n v="6"/>
    <n v="1"/>
    <n v="4"/>
    <n v="1.75"/>
  </r>
  <r>
    <x v="198"/>
    <x v="280"/>
    <x v="5"/>
    <x v="2"/>
    <n v="1"/>
    <m/>
    <m/>
    <e v="#REF!"/>
    <n v="1"/>
    <b v="0"/>
    <n v="8"/>
    <n v="1"/>
    <n v="4"/>
    <n v="1.75"/>
  </r>
  <r>
    <x v="141"/>
    <x v="280"/>
    <x v="5"/>
    <x v="2"/>
    <m/>
    <n v="1"/>
    <m/>
    <e v="#REF!"/>
    <n v="1"/>
    <b v="0"/>
    <n v="17"/>
    <n v="4"/>
    <n v="7"/>
    <n v="4.75"/>
  </r>
  <r>
    <x v="219"/>
    <x v="280"/>
    <x v="5"/>
    <x v="2"/>
    <n v="1"/>
    <m/>
    <m/>
    <e v="#REF!"/>
    <n v="1"/>
    <b v="0"/>
    <n v="9"/>
    <n v="4"/>
    <n v="9"/>
    <n v="5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S126" firstHeaderRow="1" firstDataRow="3" firstDataCol="1"/>
  <pivotFields count="14">
    <pivotField axis="axisRow" showAll="0" sortType="descending">
      <items count="258">
        <item x="103"/>
        <item m="1" x="249"/>
        <item x="154"/>
        <item x="90"/>
        <item x="160"/>
        <item x="187"/>
        <item x="168"/>
        <item x="231"/>
        <item x="101"/>
        <item m="1" x="252"/>
        <item x="229"/>
        <item x="120"/>
        <item x="80"/>
        <item x="203"/>
        <item x="13"/>
        <item x="34"/>
        <item x="132"/>
        <item x="20"/>
        <item x="149"/>
        <item x="144"/>
        <item x="47"/>
        <item x="219"/>
        <item x="30"/>
        <item x="83"/>
        <item x="186"/>
        <item x="124"/>
        <item x="99"/>
        <item x="31"/>
        <item x="217"/>
        <item x="228"/>
        <item x="88"/>
        <item x="152"/>
        <item m="1" x="250"/>
        <item x="137"/>
        <item x="96"/>
        <item x="104"/>
        <item x="0"/>
        <item x="48"/>
        <item x="209"/>
        <item x="215"/>
        <item x="131"/>
        <item x="107"/>
        <item x="126"/>
        <item x="227"/>
        <item x="5"/>
        <item x="148"/>
        <item x="151"/>
        <item x="76"/>
        <item m="1" x="256"/>
        <item x="6"/>
        <item x="39"/>
        <item x="163"/>
        <item x="236"/>
        <item x="66"/>
        <item x="93"/>
        <item m="1" x="247"/>
        <item x="204"/>
        <item m="1" x="255"/>
        <item x="97"/>
        <item x="196"/>
        <item x="73"/>
        <item x="178"/>
        <item x="205"/>
        <item x="127"/>
        <item x="21"/>
        <item x="61"/>
        <item x="62"/>
        <item x="212"/>
        <item x="52"/>
        <item x="206"/>
        <item x="223"/>
        <item x="180"/>
        <item x="94"/>
        <item x="7"/>
        <item x="197"/>
        <item m="1" x="251"/>
        <item x="155"/>
        <item x="28"/>
        <item x="91"/>
        <item x="202"/>
        <item x="105"/>
        <item x="115"/>
        <item x="82"/>
        <item x="92"/>
        <item x="69"/>
        <item x="232"/>
        <item x="116"/>
        <item x="230"/>
        <item x="238"/>
        <item x="235"/>
        <item x="106"/>
        <item x="182"/>
        <item x="110"/>
        <item x="100"/>
        <item x="145"/>
        <item x="113"/>
        <item x="156"/>
        <item x="77"/>
        <item x="49"/>
        <item x="111"/>
        <item x="169"/>
        <item x="177"/>
        <item x="135"/>
        <item x="226"/>
        <item x="141"/>
        <item x="43"/>
        <item x="142"/>
        <item x="14"/>
        <item x="224"/>
        <item x="63"/>
        <item x="130"/>
        <item x="57"/>
        <item x="10"/>
        <item x="8"/>
        <item x="208"/>
        <item x="153"/>
        <item x="162"/>
        <item x="74"/>
        <item x="167"/>
        <item x="1"/>
        <item x="95"/>
        <item x="40"/>
        <item x="225"/>
        <item x="53"/>
        <item x="207"/>
        <item x="138"/>
        <item x="84"/>
        <item m="1" x="254"/>
        <item x="85"/>
        <item x="35"/>
        <item x="200"/>
        <item x="143"/>
        <item x="194"/>
        <item x="108"/>
        <item x="129"/>
        <item x="122"/>
        <item x="54"/>
        <item x="188"/>
        <item x="220"/>
        <item x="170"/>
        <item x="237"/>
        <item x="41"/>
        <item x="23"/>
        <item x="213"/>
        <item x="24"/>
        <item x="140"/>
        <item x="211"/>
        <item x="79"/>
        <item x="44"/>
        <item x="171"/>
        <item x="157"/>
        <item x="25"/>
        <item x="193"/>
        <item x="15"/>
        <item x="26"/>
        <item x="189"/>
        <item x="36"/>
        <item x="64"/>
        <item x="133"/>
        <item x="11"/>
        <item x="32"/>
        <item x="176"/>
        <item x="2"/>
        <item x="121"/>
        <item x="109"/>
        <item x="123"/>
        <item x="183"/>
        <item x="67"/>
        <item x="56"/>
        <item x="150"/>
        <item x="65"/>
        <item x="199"/>
        <item x="134"/>
        <item x="12"/>
        <item x="191"/>
        <item x="58"/>
        <item x="234"/>
        <item x="50"/>
        <item x="102"/>
        <item x="55"/>
        <item x="233"/>
        <item x="239"/>
        <item x="222"/>
        <item x="3"/>
        <item x="29"/>
        <item x="128"/>
        <item x="60"/>
        <item x="146"/>
        <item x="214"/>
        <item x="42"/>
        <item x="59"/>
        <item x="51"/>
        <item x="166"/>
        <item x="27"/>
        <item x="190"/>
        <item x="18"/>
        <item x="147"/>
        <item x="4"/>
        <item x="86"/>
        <item x="45"/>
        <item x="78"/>
        <item x="172"/>
        <item x="198"/>
        <item x="37"/>
        <item x="114"/>
        <item x="89"/>
        <item x="22"/>
        <item x="9"/>
        <item x="164"/>
        <item x="71"/>
        <item x="195"/>
        <item x="125"/>
        <item x="70"/>
        <item x="33"/>
        <item x="185"/>
        <item x="173"/>
        <item x="16"/>
        <item x="87"/>
        <item x="161"/>
        <item x="179"/>
        <item x="221"/>
        <item x="72"/>
        <item x="184"/>
        <item x="159"/>
        <item x="210"/>
        <item m="1" x="253"/>
        <item x="174"/>
        <item x="17"/>
        <item x="139"/>
        <item x="216"/>
        <item x="165"/>
        <item x="181"/>
        <item x="98"/>
        <item x="38"/>
        <item x="112"/>
        <item x="218"/>
        <item x="201"/>
        <item x="192"/>
        <item x="175"/>
        <item x="158"/>
        <item x="46"/>
        <item x="68"/>
        <item x="75"/>
        <item x="81"/>
        <item x="136"/>
        <item x="19"/>
        <item x="240"/>
        <item x="241"/>
        <item x="242"/>
        <item x="117"/>
        <item x="118"/>
        <item x="119"/>
        <item x="243"/>
        <item m="1" x="248"/>
        <item x="244"/>
        <item x="245"/>
        <item x="2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Col" numFmtId="1" showAll="0" sortType="descending">
      <items count="7">
        <item x="4"/>
        <item h="1" x="3"/>
        <item h="1" sd="0" x="2"/>
        <item h="1" x="1"/>
        <item h="1" x="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numFmtI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121">
    <i>
      <x v="43"/>
    </i>
    <i>
      <x v="106"/>
    </i>
    <i>
      <x v="152"/>
    </i>
    <i>
      <x v="24"/>
    </i>
    <i>
      <x v="29"/>
    </i>
    <i>
      <x v="89"/>
    </i>
    <i>
      <x v="67"/>
    </i>
    <i>
      <x v="21"/>
    </i>
    <i>
      <x v="2"/>
    </i>
    <i>
      <x v="28"/>
    </i>
    <i>
      <x v="62"/>
    </i>
    <i>
      <x v="180"/>
    </i>
    <i>
      <x v="176"/>
    </i>
    <i>
      <x v="145"/>
    </i>
    <i>
      <x v="119"/>
    </i>
    <i>
      <x v="52"/>
    </i>
    <i>
      <x v="166"/>
    </i>
    <i>
      <x v="210"/>
    </i>
    <i>
      <x v="59"/>
    </i>
    <i>
      <x v="88"/>
    </i>
    <i>
      <x v="104"/>
    </i>
    <i>
      <x v="155"/>
    </i>
    <i>
      <x v="187"/>
    </i>
    <i>
      <x v="181"/>
    </i>
    <i>
      <x v="85"/>
    </i>
    <i>
      <x v="53"/>
    </i>
    <i>
      <x v="178"/>
    </i>
    <i>
      <x v="103"/>
    </i>
    <i>
      <x v="243"/>
    </i>
    <i>
      <x v="14"/>
    </i>
    <i>
      <x v="92"/>
    </i>
    <i>
      <x v="122"/>
    </i>
    <i>
      <x v="190"/>
    </i>
    <i>
      <x v="136"/>
    </i>
    <i>
      <x v="91"/>
    </i>
    <i>
      <x v="56"/>
    </i>
    <i>
      <x v="4"/>
    </i>
    <i>
      <x v="22"/>
    </i>
    <i>
      <x v="78"/>
    </i>
    <i>
      <x v="49"/>
    </i>
    <i>
      <x v="109"/>
    </i>
    <i>
      <x v="164"/>
    </i>
    <i>
      <x v="83"/>
    </i>
    <i>
      <x v="247"/>
    </i>
    <i>
      <x/>
    </i>
    <i>
      <x v="202"/>
    </i>
    <i>
      <x v="252"/>
    </i>
    <i>
      <x v="17"/>
    </i>
    <i>
      <x v="50"/>
    </i>
    <i>
      <x v="188"/>
    </i>
    <i>
      <x v="116"/>
    </i>
    <i>
      <x v="238"/>
    </i>
    <i>
      <x v="121"/>
    </i>
    <i>
      <x v="248"/>
    </i>
    <i>
      <x v="125"/>
    </i>
    <i>
      <x v="79"/>
    </i>
    <i>
      <x v="130"/>
    </i>
    <i>
      <x v="16"/>
    </i>
    <i>
      <x v="131"/>
    </i>
    <i>
      <x v="206"/>
    </i>
    <i>
      <x v="13"/>
    </i>
    <i>
      <x v="239"/>
    </i>
    <i>
      <x v="143"/>
    </i>
    <i>
      <x v="246"/>
    </i>
    <i>
      <x v="61"/>
    </i>
    <i>
      <x v="249"/>
    </i>
    <i>
      <x v="162"/>
    </i>
    <i>
      <x v="223"/>
    </i>
    <i>
      <x v="46"/>
    </i>
    <i>
      <x v="38"/>
    </i>
    <i>
      <x v="237"/>
    </i>
    <i>
      <x v="39"/>
    </i>
    <i>
      <x v="111"/>
    </i>
    <i>
      <x v="11"/>
    </i>
    <i>
      <x v="218"/>
    </i>
    <i>
      <x v="108"/>
    </i>
    <i>
      <x v="224"/>
    </i>
    <i>
      <x v="196"/>
    </i>
    <i>
      <x v="66"/>
    </i>
    <i>
      <x v="201"/>
    </i>
    <i>
      <x v="110"/>
    </i>
    <i>
      <x v="58"/>
    </i>
    <i>
      <x v="100"/>
    </i>
    <i>
      <x v="154"/>
    </i>
    <i>
      <x v="163"/>
    </i>
    <i>
      <x v="74"/>
    </i>
    <i>
      <x v="179"/>
    </i>
    <i>
      <x v="255"/>
    </i>
    <i>
      <x v="99"/>
    </i>
    <i>
      <x v="256"/>
    </i>
    <i>
      <x v="199"/>
    </i>
    <i>
      <x v="54"/>
    </i>
    <i>
      <x v="200"/>
    </i>
    <i>
      <x v="236"/>
    </i>
    <i>
      <x v="133"/>
    </i>
    <i>
      <x v="241"/>
    </i>
    <i>
      <x v="10"/>
    </i>
    <i>
      <x v="95"/>
    </i>
    <i>
      <x v="203"/>
    </i>
    <i>
      <x v="8"/>
    </i>
    <i>
      <x v="204"/>
    </i>
    <i>
      <x v="235"/>
    </i>
    <i>
      <x v="205"/>
    </i>
    <i>
      <x v="33"/>
    </i>
    <i>
      <x v="30"/>
    </i>
    <i>
      <x v="96"/>
    </i>
    <i>
      <x v="165"/>
    </i>
    <i>
      <x v="242"/>
    </i>
    <i>
      <x v="215"/>
    </i>
    <i>
      <x v="7"/>
    </i>
    <i>
      <x v="217"/>
    </i>
    <i>
      <x v="41"/>
    </i>
    <i>
      <x v="140"/>
    </i>
    <i>
      <x v="250"/>
    </i>
    <i>
      <x v="169"/>
    </i>
    <i>
      <x v="254"/>
    </i>
    <i>
      <x v="170"/>
    </i>
    <i>
      <x v="160"/>
    </i>
    <i>
      <x v="234"/>
    </i>
    <i>
      <x v="124"/>
    </i>
    <i t="grand">
      <x/>
    </i>
  </rowItems>
  <colFields count="2">
    <field x="2"/>
    <field x="3"/>
  </colFields>
  <colItems count="1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5"/>
      <x/>
    </i>
    <i r="1">
      <x v="1"/>
    </i>
    <i r="1">
      <x v="2"/>
    </i>
    <i t="default">
      <x v="5"/>
    </i>
    <i t="grand">
      <x/>
    </i>
  </colItems>
  <dataFields count="1">
    <dataField name="Count of Dat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252" firstHeaderRow="1" firstDataRow="2" firstDataCol="1"/>
  <pivotFields count="14">
    <pivotField axis="axisRow" dataField="1" showAll="0" sortType="descending">
      <items count="258">
        <item x="103"/>
        <item m="1" x="249"/>
        <item x="154"/>
        <item x="90"/>
        <item x="160"/>
        <item x="187"/>
        <item x="168"/>
        <item x="231"/>
        <item x="101"/>
        <item m="1" x="252"/>
        <item x="229"/>
        <item x="120"/>
        <item x="80"/>
        <item x="203"/>
        <item x="13"/>
        <item x="34"/>
        <item x="132"/>
        <item x="20"/>
        <item x="149"/>
        <item x="144"/>
        <item x="47"/>
        <item x="219"/>
        <item x="30"/>
        <item x="83"/>
        <item x="186"/>
        <item x="124"/>
        <item x="99"/>
        <item x="31"/>
        <item x="217"/>
        <item x="228"/>
        <item x="88"/>
        <item x="152"/>
        <item m="1" x="250"/>
        <item x="137"/>
        <item x="96"/>
        <item x="104"/>
        <item x="0"/>
        <item x="48"/>
        <item x="209"/>
        <item x="215"/>
        <item x="131"/>
        <item x="107"/>
        <item x="126"/>
        <item x="227"/>
        <item x="241"/>
        <item x="5"/>
        <item x="148"/>
        <item x="151"/>
        <item x="76"/>
        <item m="1" x="256"/>
        <item x="6"/>
        <item x="39"/>
        <item x="163"/>
        <item x="236"/>
        <item x="66"/>
        <item x="93"/>
        <item m="1" x="247"/>
        <item x="204"/>
        <item m="1" x="255"/>
        <item x="97"/>
        <item x="196"/>
        <item x="73"/>
        <item x="178"/>
        <item x="205"/>
        <item x="127"/>
        <item x="21"/>
        <item x="61"/>
        <item x="62"/>
        <item x="212"/>
        <item x="52"/>
        <item x="206"/>
        <item x="223"/>
        <item x="180"/>
        <item x="94"/>
        <item x="7"/>
        <item x="197"/>
        <item m="1" x="251"/>
        <item x="155"/>
        <item x="28"/>
        <item x="91"/>
        <item x="202"/>
        <item x="105"/>
        <item x="115"/>
        <item x="82"/>
        <item x="92"/>
        <item x="69"/>
        <item x="232"/>
        <item x="116"/>
        <item x="230"/>
        <item x="238"/>
        <item x="235"/>
        <item x="106"/>
        <item x="182"/>
        <item x="110"/>
        <item x="100"/>
        <item x="145"/>
        <item x="113"/>
        <item x="156"/>
        <item x="77"/>
        <item x="49"/>
        <item x="111"/>
        <item x="169"/>
        <item x="177"/>
        <item x="135"/>
        <item x="226"/>
        <item x="141"/>
        <item x="43"/>
        <item x="142"/>
        <item x="14"/>
        <item x="224"/>
        <item x="63"/>
        <item x="130"/>
        <item x="57"/>
        <item x="10"/>
        <item x="8"/>
        <item x="208"/>
        <item x="153"/>
        <item x="162"/>
        <item x="74"/>
        <item x="167"/>
        <item x="1"/>
        <item x="95"/>
        <item x="40"/>
        <item x="225"/>
        <item x="53"/>
        <item x="207"/>
        <item x="138"/>
        <item x="84"/>
        <item m="1" x="254"/>
        <item x="85"/>
        <item x="35"/>
        <item x="200"/>
        <item x="143"/>
        <item x="194"/>
        <item x="119"/>
        <item x="108"/>
        <item x="129"/>
        <item x="122"/>
        <item x="54"/>
        <item x="188"/>
        <item x="220"/>
        <item x="170"/>
        <item x="237"/>
        <item x="41"/>
        <item x="23"/>
        <item x="213"/>
        <item x="24"/>
        <item x="140"/>
        <item x="211"/>
        <item x="79"/>
        <item x="240"/>
        <item x="44"/>
        <item x="171"/>
        <item x="157"/>
        <item x="244"/>
        <item x="25"/>
        <item x="193"/>
        <item x="15"/>
        <item x="26"/>
        <item x="189"/>
        <item x="36"/>
        <item x="64"/>
        <item x="133"/>
        <item x="11"/>
        <item x="32"/>
        <item x="176"/>
        <item x="2"/>
        <item x="121"/>
        <item x="109"/>
        <item x="245"/>
        <item x="117"/>
        <item x="123"/>
        <item x="183"/>
        <item x="67"/>
        <item x="56"/>
        <item x="150"/>
        <item x="65"/>
        <item x="199"/>
        <item x="134"/>
        <item x="12"/>
        <item x="191"/>
        <item x="58"/>
        <item x="234"/>
        <item x="50"/>
        <item x="102"/>
        <item x="55"/>
        <item x="242"/>
        <item x="233"/>
        <item x="239"/>
        <item x="222"/>
        <item x="3"/>
        <item x="29"/>
        <item x="128"/>
        <item x="60"/>
        <item x="146"/>
        <item x="214"/>
        <item x="42"/>
        <item x="59"/>
        <item x="51"/>
        <item x="166"/>
        <item x="27"/>
        <item x="190"/>
        <item x="18"/>
        <item x="147"/>
        <item x="4"/>
        <item x="118"/>
        <item x="86"/>
        <item x="45"/>
        <item x="78"/>
        <item x="172"/>
        <item x="198"/>
        <item x="37"/>
        <item x="114"/>
        <item x="89"/>
        <item x="22"/>
        <item x="9"/>
        <item x="164"/>
        <item x="71"/>
        <item x="195"/>
        <item x="125"/>
        <item x="70"/>
        <item x="33"/>
        <item x="185"/>
        <item x="173"/>
        <item x="16"/>
        <item x="87"/>
        <item x="161"/>
        <item x="179"/>
        <item x="221"/>
        <item x="72"/>
        <item x="184"/>
        <item x="159"/>
        <item x="210"/>
        <item m="1" x="253"/>
        <item x="174"/>
        <item x="17"/>
        <item x="139"/>
        <item x="216"/>
        <item x="165"/>
        <item x="181"/>
        <item x="98"/>
        <item x="243"/>
        <item x="38"/>
        <item x="112"/>
        <item x="218"/>
        <item x="201"/>
        <item x="192"/>
        <item x="175"/>
        <item x="158"/>
        <item x="46"/>
        <item x="68"/>
        <item x="75"/>
        <item x="81"/>
        <item x="136"/>
        <item x="19"/>
        <item m="1" x="248"/>
        <item x="2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numFmtId="1" showAll="0" sortType="ascending">
      <items count="7">
        <item x="0"/>
        <item x="1"/>
        <item x="2"/>
        <item x="3"/>
        <item x="4"/>
        <item x="5"/>
        <item t="default"/>
      </items>
    </pivotField>
    <pivotField numFmtId="1"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248">
    <i>
      <x v="2"/>
    </i>
    <i>
      <x v="194"/>
    </i>
    <i>
      <x v="147"/>
    </i>
    <i>
      <x v="120"/>
    </i>
    <i>
      <x v="156"/>
    </i>
    <i>
      <x v="24"/>
    </i>
    <i>
      <x v="84"/>
    </i>
    <i>
      <x v="105"/>
    </i>
    <i>
      <x v="79"/>
    </i>
    <i>
      <x v="185"/>
    </i>
    <i>
      <x v="107"/>
    </i>
    <i>
      <x v="54"/>
    </i>
    <i>
      <x v="60"/>
    </i>
    <i>
      <x v="252"/>
    </i>
    <i>
      <x v="172"/>
    </i>
    <i>
      <x v="197"/>
    </i>
    <i>
      <x v="207"/>
    </i>
    <i>
      <x v="208"/>
    </i>
    <i>
      <x/>
    </i>
    <i>
      <x v="63"/>
    </i>
    <i>
      <x v="43"/>
    </i>
    <i>
      <x v="93"/>
    </i>
    <i>
      <x v="168"/>
    </i>
    <i>
      <x v="214"/>
    </i>
    <i>
      <x v="8"/>
    </i>
    <i>
      <x v="159"/>
    </i>
    <i>
      <x v="92"/>
    </i>
    <i>
      <x v="166"/>
    </i>
    <i>
      <x v="14"/>
    </i>
    <i>
      <x v="68"/>
    </i>
    <i>
      <x v="51"/>
    </i>
    <i>
      <x v="122"/>
    </i>
    <i>
      <x v="100"/>
    </i>
    <i>
      <x v="218"/>
    </i>
    <i>
      <x v="126"/>
    </i>
    <i>
      <x v="231"/>
    </i>
    <i>
      <x v="47"/>
    </i>
    <i>
      <x v="17"/>
    </i>
    <i>
      <x v="112"/>
    </i>
    <i>
      <x v="251"/>
    </i>
    <i>
      <x v="22"/>
    </i>
    <i>
      <x v="50"/>
    </i>
    <i>
      <x v="111"/>
    </i>
    <i>
      <x v="160"/>
    </i>
    <i>
      <x v="57"/>
    </i>
    <i>
      <x v="176"/>
    </i>
    <i>
      <x v="132"/>
    </i>
    <i>
      <x v="225"/>
    </i>
    <i>
      <x v="138"/>
    </i>
    <i>
      <x v="28"/>
    </i>
    <i>
      <x v="110"/>
    </i>
    <i>
      <x v="80"/>
    </i>
    <i>
      <x v="13"/>
    </i>
    <i>
      <x v="179"/>
    </i>
    <i>
      <x v="145"/>
    </i>
    <i>
      <x v="21"/>
    </i>
    <i>
      <x v="73"/>
    </i>
    <i>
      <x v="173"/>
    </i>
    <i>
      <x v="75"/>
    </i>
    <i>
      <x v="117"/>
    </i>
    <i>
      <x v="59"/>
    </i>
    <i>
      <x v="97"/>
    </i>
    <i>
      <x v="164"/>
    </i>
    <i>
      <x v="135"/>
    </i>
    <i>
      <x v="29"/>
    </i>
    <i>
      <x v="195"/>
    </i>
    <i>
      <x v="16"/>
    </i>
    <i>
      <x v="248"/>
    </i>
    <i>
      <x v="247"/>
    </i>
    <i>
      <x v="202"/>
    </i>
    <i>
      <x v="210"/>
    </i>
    <i>
      <x v="212"/>
    </i>
    <i>
      <x v="123"/>
    </i>
    <i>
      <x v="203"/>
    </i>
    <i>
      <x v="250"/>
    </i>
    <i>
      <x v="55"/>
    </i>
    <i>
      <x v="245"/>
    </i>
    <i>
      <x v="101"/>
    </i>
    <i>
      <x v="27"/>
    </i>
    <i>
      <x v="90"/>
    </i>
    <i>
      <x v="12"/>
    </i>
    <i>
      <x v="113"/>
    </i>
    <i>
      <x v="30"/>
    </i>
    <i>
      <x v="131"/>
    </i>
    <i>
      <x v="5"/>
    </i>
    <i>
      <x v="243"/>
    </i>
    <i>
      <x v="209"/>
    </i>
    <i>
      <x v="96"/>
    </i>
    <i>
      <x v="170"/>
    </i>
    <i>
      <x v="39"/>
    </i>
    <i>
      <x v="187"/>
    </i>
    <i>
      <x v="104"/>
    </i>
    <i>
      <x v="224"/>
    </i>
    <i>
      <x v="41"/>
    </i>
    <i>
      <x v="64"/>
    </i>
    <i>
      <x v="109"/>
    </i>
    <i>
      <x v="174"/>
    </i>
    <i>
      <x v="11"/>
    </i>
    <i>
      <x v="184"/>
    </i>
    <i>
      <x v="146"/>
    </i>
    <i>
      <x v="196"/>
    </i>
    <i>
      <x v="4"/>
    </i>
    <i>
      <x v="211"/>
    </i>
    <i>
      <x v="153"/>
    </i>
    <i>
      <x v="232"/>
    </i>
    <i>
      <x v="155"/>
    </i>
    <i>
      <x v="61"/>
    </i>
    <i>
      <x v="67"/>
    </i>
    <i>
      <x v="65"/>
    </i>
    <i>
      <x v="222"/>
    </i>
    <i>
      <x v="89"/>
    </i>
    <i>
      <x v="53"/>
    </i>
    <i>
      <x v="167"/>
    </i>
    <i>
      <x v="136"/>
    </i>
    <i>
      <x v="69"/>
    </i>
    <i>
      <x v="148"/>
    </i>
    <i>
      <x v="3"/>
    </i>
    <i>
      <x v="158"/>
    </i>
    <i>
      <x v="33"/>
    </i>
    <i>
      <x v="62"/>
    </i>
    <i>
      <x v="182"/>
    </i>
    <i>
      <x v="74"/>
    </i>
    <i>
      <x v="114"/>
    </i>
    <i>
      <x v="81"/>
    </i>
    <i>
      <x v="163"/>
    </i>
    <i>
      <x v="86"/>
    </i>
    <i>
      <x v="103"/>
    </i>
    <i>
      <x v="213"/>
    </i>
    <i>
      <x v="66"/>
    </i>
    <i>
      <x v="45"/>
    </i>
    <i>
      <x v="144"/>
    </i>
    <i>
      <x v="85"/>
    </i>
    <i>
      <x v="188"/>
    </i>
    <i>
      <x v="198"/>
    </i>
    <i>
      <x v="205"/>
    </i>
    <i>
      <x v="129"/>
    </i>
    <i>
      <x v="44"/>
    </i>
    <i>
      <x v="183"/>
    </i>
    <i>
      <x v="161"/>
    </i>
    <i>
      <x v="226"/>
    </i>
    <i>
      <x v="178"/>
    </i>
    <i>
      <x v="238"/>
    </i>
    <i>
      <x v="249"/>
    </i>
    <i>
      <x v="87"/>
    </i>
    <i>
      <x v="130"/>
    </i>
    <i>
      <x v="83"/>
    </i>
    <i>
      <x v="137"/>
    </i>
    <i>
      <x v="228"/>
    </i>
    <i>
      <x v="180"/>
    </i>
    <i>
      <x v="181"/>
    </i>
    <i>
      <x v="217"/>
    </i>
    <i>
      <x v="118"/>
    </i>
    <i>
      <x v="82"/>
    </i>
    <i>
      <x v="19"/>
    </i>
    <i>
      <x v="221"/>
    </i>
    <i>
      <x v="72"/>
    </i>
    <i>
      <x v="38"/>
    </i>
    <i>
      <x v="124"/>
    </i>
    <i>
      <x v="108"/>
    </i>
    <i>
      <x v="239"/>
    </i>
    <i>
      <x v="48"/>
    </i>
    <i>
      <x v="246"/>
    </i>
    <i>
      <x v="71"/>
    </i>
    <i>
      <x v="227"/>
    </i>
    <i>
      <x v="125"/>
    </i>
    <i>
      <x v="244"/>
    </i>
    <i>
      <x v="20"/>
    </i>
    <i>
      <x v="192"/>
    </i>
    <i>
      <x v="15"/>
    </i>
    <i>
      <x v="150"/>
    </i>
    <i>
      <x v="37"/>
    </i>
    <i>
      <x v="152"/>
    </i>
    <i>
      <x v="139"/>
    </i>
    <i>
      <x v="241"/>
    </i>
    <i>
      <x v="31"/>
    </i>
    <i>
      <x v="186"/>
    </i>
    <i>
      <x v="143"/>
    </i>
    <i>
      <x v="171"/>
    </i>
    <i>
      <x v="40"/>
    </i>
    <i>
      <x v="6"/>
    </i>
    <i>
      <x v="190"/>
    </i>
    <i>
      <x v="216"/>
    </i>
    <i>
      <x v="191"/>
    </i>
    <i>
      <x v="237"/>
    </i>
    <i>
      <x v="162"/>
    </i>
    <i>
      <x v="115"/>
    </i>
    <i>
      <x v="223"/>
    </i>
    <i>
      <x v="254"/>
    </i>
    <i>
      <x v="106"/>
    </i>
    <i>
      <x v="234"/>
    </i>
    <i>
      <x v="77"/>
    </i>
    <i>
      <x v="18"/>
    </i>
    <i>
      <x v="42"/>
    </i>
    <i>
      <x v="204"/>
    </i>
    <i>
      <x v="201"/>
    </i>
    <i>
      <x v="215"/>
    </i>
    <i>
      <x v="35"/>
    </i>
    <i>
      <x v="127"/>
    </i>
    <i>
      <x v="230"/>
    </i>
    <i>
      <x v="10"/>
    </i>
    <i>
      <x v="46"/>
    </i>
    <i>
      <x v="91"/>
    </i>
    <i>
      <x v="36"/>
    </i>
    <i>
      <x v="175"/>
    </i>
    <i>
      <x v="70"/>
    </i>
    <i>
      <x v="206"/>
    </i>
    <i>
      <x v="200"/>
    </i>
    <i>
      <x v="253"/>
    </i>
    <i>
      <x v="142"/>
    </i>
    <i>
      <x v="133"/>
    </i>
    <i>
      <x v="95"/>
    </i>
    <i>
      <x v="7"/>
    </i>
    <i>
      <x v="134"/>
    </i>
    <i>
      <x v="235"/>
    </i>
    <i>
      <x v="119"/>
    </i>
    <i>
      <x v="121"/>
    </i>
    <i>
      <x v="23"/>
    </i>
    <i>
      <x v="154"/>
    </i>
    <i>
      <x v="219"/>
    </i>
    <i>
      <x v="78"/>
    </i>
    <i>
      <x v="220"/>
    </i>
    <i>
      <x v="157"/>
    </i>
    <i>
      <x v="26"/>
    </i>
    <i>
      <x v="256"/>
    </i>
    <i>
      <x v="189"/>
    </i>
    <i>
      <x v="236"/>
    </i>
    <i>
      <x v="165"/>
    </i>
    <i>
      <x v="151"/>
    </i>
    <i>
      <x v="98"/>
    </i>
    <i>
      <x v="240"/>
    </i>
    <i>
      <x v="99"/>
    </i>
    <i>
      <x v="242"/>
    </i>
    <i>
      <x v="193"/>
    </i>
    <i>
      <x v="177"/>
    </i>
    <i>
      <x v="116"/>
    </i>
    <i>
      <x v="140"/>
    </i>
    <i>
      <x v="169"/>
    </i>
    <i>
      <x v="25"/>
    </i>
    <i>
      <x v="229"/>
    </i>
    <i>
      <x v="88"/>
    </i>
    <i>
      <x v="94"/>
    </i>
    <i>
      <x v="34"/>
    </i>
    <i>
      <x v="149"/>
    </i>
    <i>
      <x v="141"/>
    </i>
    <i>
      <x v="52"/>
    </i>
    <i>
      <x v="102"/>
    </i>
    <i>
      <x v="199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ong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llies_pivot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>
  <location ref="A3:G252" firstHeaderRow="1" firstDataRow="2" firstDataCol="1" rowPageCount="1" colPageCount="1"/>
  <pivotFields count="14">
    <pivotField axis="axisRow" showAll="0" sortType="descending">
      <items count="258">
        <item x="103"/>
        <item m="1" x="249"/>
        <item x="154"/>
        <item x="90"/>
        <item x="160"/>
        <item x="187"/>
        <item x="168"/>
        <item x="231"/>
        <item x="101"/>
        <item m="1" x="252"/>
        <item x="229"/>
        <item x="120"/>
        <item x="80"/>
        <item x="203"/>
        <item x="13"/>
        <item x="34"/>
        <item x="132"/>
        <item x="20"/>
        <item x="149"/>
        <item x="144"/>
        <item x="47"/>
        <item x="219"/>
        <item x="30"/>
        <item x="83"/>
        <item x="186"/>
        <item x="124"/>
        <item x="99"/>
        <item x="31"/>
        <item x="217"/>
        <item x="228"/>
        <item x="88"/>
        <item x="152"/>
        <item m="1" x="250"/>
        <item x="137"/>
        <item x="96"/>
        <item x="104"/>
        <item x="0"/>
        <item x="48"/>
        <item x="209"/>
        <item x="215"/>
        <item x="131"/>
        <item x="107"/>
        <item x="126"/>
        <item x="227"/>
        <item x="5"/>
        <item x="148"/>
        <item x="151"/>
        <item x="76"/>
        <item m="1" x="256"/>
        <item x="6"/>
        <item x="39"/>
        <item x="163"/>
        <item x="236"/>
        <item x="66"/>
        <item x="93"/>
        <item m="1" x="247"/>
        <item x="204"/>
        <item m="1" x="255"/>
        <item x="97"/>
        <item x="196"/>
        <item x="73"/>
        <item x="178"/>
        <item x="205"/>
        <item x="127"/>
        <item x="21"/>
        <item x="61"/>
        <item x="62"/>
        <item x="212"/>
        <item x="52"/>
        <item x="206"/>
        <item x="223"/>
        <item x="180"/>
        <item x="94"/>
        <item x="7"/>
        <item x="197"/>
        <item m="1" x="251"/>
        <item x="155"/>
        <item x="28"/>
        <item x="91"/>
        <item x="202"/>
        <item x="105"/>
        <item x="115"/>
        <item x="82"/>
        <item x="92"/>
        <item x="69"/>
        <item x="232"/>
        <item x="116"/>
        <item x="230"/>
        <item x="238"/>
        <item x="235"/>
        <item x="106"/>
        <item x="182"/>
        <item x="110"/>
        <item x="100"/>
        <item x="145"/>
        <item x="113"/>
        <item x="156"/>
        <item x="77"/>
        <item x="49"/>
        <item x="111"/>
        <item x="169"/>
        <item x="177"/>
        <item x="135"/>
        <item x="226"/>
        <item x="141"/>
        <item x="43"/>
        <item x="142"/>
        <item x="14"/>
        <item x="224"/>
        <item x="63"/>
        <item x="130"/>
        <item x="57"/>
        <item x="10"/>
        <item x="8"/>
        <item x="208"/>
        <item x="153"/>
        <item x="162"/>
        <item x="74"/>
        <item x="167"/>
        <item x="1"/>
        <item x="95"/>
        <item x="40"/>
        <item x="225"/>
        <item x="53"/>
        <item x="207"/>
        <item x="138"/>
        <item x="84"/>
        <item m="1" x="254"/>
        <item x="85"/>
        <item x="35"/>
        <item x="200"/>
        <item x="143"/>
        <item x="194"/>
        <item x="108"/>
        <item x="129"/>
        <item x="122"/>
        <item x="54"/>
        <item x="188"/>
        <item x="220"/>
        <item x="170"/>
        <item x="237"/>
        <item x="41"/>
        <item x="23"/>
        <item x="213"/>
        <item x="24"/>
        <item x="140"/>
        <item x="211"/>
        <item x="79"/>
        <item x="44"/>
        <item x="171"/>
        <item x="157"/>
        <item x="25"/>
        <item x="193"/>
        <item x="15"/>
        <item x="26"/>
        <item x="189"/>
        <item x="36"/>
        <item x="64"/>
        <item x="133"/>
        <item x="11"/>
        <item x="32"/>
        <item x="176"/>
        <item x="2"/>
        <item x="121"/>
        <item x="109"/>
        <item x="123"/>
        <item x="183"/>
        <item x="67"/>
        <item x="56"/>
        <item x="150"/>
        <item x="65"/>
        <item x="199"/>
        <item x="134"/>
        <item x="12"/>
        <item x="191"/>
        <item x="58"/>
        <item x="234"/>
        <item x="50"/>
        <item x="102"/>
        <item x="55"/>
        <item x="233"/>
        <item x="222"/>
        <item x="3"/>
        <item x="29"/>
        <item x="128"/>
        <item x="60"/>
        <item x="146"/>
        <item x="214"/>
        <item x="42"/>
        <item x="59"/>
        <item x="51"/>
        <item x="166"/>
        <item x="27"/>
        <item x="190"/>
        <item x="18"/>
        <item x="147"/>
        <item x="4"/>
        <item x="86"/>
        <item x="45"/>
        <item x="78"/>
        <item x="172"/>
        <item x="198"/>
        <item x="37"/>
        <item x="114"/>
        <item x="89"/>
        <item x="22"/>
        <item x="9"/>
        <item x="164"/>
        <item x="71"/>
        <item x="195"/>
        <item x="125"/>
        <item x="70"/>
        <item x="33"/>
        <item x="185"/>
        <item x="173"/>
        <item x="16"/>
        <item x="87"/>
        <item x="161"/>
        <item x="179"/>
        <item x="221"/>
        <item x="72"/>
        <item x="184"/>
        <item x="159"/>
        <item x="210"/>
        <item m="1" x="253"/>
        <item x="174"/>
        <item x="17"/>
        <item x="139"/>
        <item x="216"/>
        <item x="165"/>
        <item x="181"/>
        <item x="98"/>
        <item x="38"/>
        <item x="112"/>
        <item x="218"/>
        <item x="201"/>
        <item x="192"/>
        <item x="175"/>
        <item x="158"/>
        <item x="46"/>
        <item x="68"/>
        <item x="75"/>
        <item x="81"/>
        <item x="136"/>
        <item x="19"/>
        <item x="239"/>
        <item x="240"/>
        <item x="241"/>
        <item x="242"/>
        <item x="117"/>
        <item x="118"/>
        <item x="119"/>
        <item x="243"/>
        <item m="1" x="248"/>
        <item x="244"/>
        <item x="245"/>
        <item x="246"/>
        <item t="default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axis="axisPage" dataField="1" showAll="0" maxSubtotal="1">
      <items count="2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173"/>
        <item x="174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52"/>
        <item x="105"/>
        <item x="158"/>
        <item x="213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t="max"/>
      </items>
    </pivotField>
    <pivotField numFmtId="1" showAll="0"/>
    <pivotField numFmtId="1" showAll="0"/>
    <pivotField dataField="1" showAll="0"/>
    <pivotField dataField="1" showAl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248">
    <i>
      <x v="256"/>
    </i>
    <i>
      <x v="255"/>
    </i>
    <i>
      <x v="252"/>
    </i>
    <i>
      <x v="254"/>
    </i>
    <i>
      <x v="248"/>
    </i>
    <i>
      <x v="247"/>
    </i>
    <i>
      <x v="246"/>
    </i>
    <i>
      <x v="245"/>
    </i>
    <i>
      <x v="88"/>
    </i>
    <i>
      <x v="140"/>
    </i>
    <i>
      <x v="52"/>
    </i>
    <i>
      <x v="89"/>
    </i>
    <i>
      <x v="176"/>
    </i>
    <i>
      <x v="180"/>
    </i>
    <i>
      <x v="85"/>
    </i>
    <i>
      <x v="7"/>
    </i>
    <i>
      <x v="87"/>
    </i>
    <i>
      <x v="10"/>
    </i>
    <i>
      <x v="29"/>
    </i>
    <i>
      <x v="43"/>
    </i>
    <i>
      <x v="103"/>
    </i>
    <i>
      <x v="122"/>
    </i>
    <i>
      <x v="108"/>
    </i>
    <i>
      <x v="70"/>
    </i>
    <i>
      <x v="181"/>
    </i>
    <i>
      <x v="219"/>
    </i>
    <i>
      <x v="138"/>
    </i>
    <i>
      <x v="21"/>
    </i>
    <i>
      <x v="234"/>
    </i>
    <i>
      <x v="28"/>
    </i>
    <i>
      <x v="228"/>
    </i>
    <i>
      <x v="39"/>
    </i>
    <i>
      <x v="187"/>
    </i>
    <i>
      <x v="143"/>
    </i>
    <i>
      <x v="67"/>
    </i>
    <i>
      <x v="146"/>
    </i>
    <i>
      <x v="223"/>
    </i>
    <i>
      <x v="38"/>
    </i>
    <i>
      <x v="114"/>
    </i>
    <i>
      <x v="124"/>
    </i>
    <i>
      <x v="62"/>
    </i>
    <i>
      <x v="69"/>
    </i>
    <i>
      <x v="13"/>
    </i>
    <i>
      <x v="56"/>
    </i>
    <i>
      <x v="79"/>
    </i>
    <i>
      <x v="235"/>
    </i>
    <i>
      <x v="130"/>
    </i>
    <i>
      <x v="171"/>
    </i>
    <i>
      <x v="201"/>
    </i>
    <i>
      <x v="74"/>
    </i>
    <i>
      <x v="59"/>
    </i>
    <i>
      <x v="209"/>
    </i>
    <i>
      <x v="152"/>
    </i>
    <i>
      <x v="132"/>
    </i>
    <i>
      <x v="236"/>
    </i>
    <i>
      <x v="174"/>
    </i>
    <i>
      <x v="193"/>
    </i>
    <i>
      <x v="137"/>
    </i>
    <i>
      <x v="155"/>
    </i>
    <i>
      <x v="5"/>
    </i>
    <i>
      <x v="24"/>
    </i>
    <i>
      <x v="213"/>
    </i>
    <i>
      <x v="166"/>
    </i>
    <i>
      <x v="221"/>
    </i>
    <i>
      <x v="91"/>
    </i>
    <i>
      <x v="71"/>
    </i>
    <i>
      <x v="218"/>
    </i>
    <i>
      <x v="230"/>
    </i>
    <i>
      <x v="61"/>
    </i>
    <i>
      <x v="101"/>
    </i>
    <i>
      <x v="161"/>
    </i>
    <i>
      <x v="237"/>
    </i>
    <i>
      <x v="225"/>
    </i>
    <i>
      <x v="214"/>
    </i>
    <i>
      <x v="200"/>
    </i>
    <i>
      <x v="149"/>
    </i>
    <i>
      <x v="139"/>
    </i>
    <i>
      <x v="100"/>
    </i>
    <i>
      <x v="6"/>
    </i>
    <i>
      <x v="118"/>
    </i>
    <i>
      <x v="191"/>
    </i>
    <i>
      <x v="229"/>
    </i>
    <i>
      <x v="207"/>
    </i>
    <i>
      <x v="51"/>
    </i>
    <i>
      <x v="116"/>
    </i>
    <i>
      <x v="217"/>
    </i>
    <i>
      <x v="4"/>
    </i>
    <i>
      <x v="222"/>
    </i>
    <i>
      <x v="238"/>
    </i>
    <i>
      <x v="150"/>
    </i>
    <i>
      <x v="96"/>
    </i>
    <i>
      <x v="76"/>
    </i>
    <i>
      <x v="2"/>
    </i>
    <i>
      <x v="31"/>
    </i>
    <i>
      <x v="115"/>
    </i>
    <i>
      <x v="46"/>
    </i>
    <i>
      <x v="18"/>
    </i>
    <i>
      <x v="169"/>
    </i>
    <i>
      <x v="45"/>
    </i>
    <i>
      <x v="186"/>
    </i>
    <i>
      <x v="195"/>
    </i>
    <i>
      <x v="19"/>
    </i>
    <i>
      <x v="94"/>
    </i>
    <i>
      <x v="131"/>
    </i>
    <i>
      <x v="106"/>
    </i>
    <i>
      <x v="104"/>
    </i>
    <i>
      <x v="145"/>
    </i>
    <i>
      <x v="33"/>
    </i>
    <i>
      <x v="227"/>
    </i>
    <i>
      <x v="125"/>
    </i>
    <i>
      <x v="243"/>
    </i>
    <i>
      <x v="102"/>
    </i>
    <i>
      <x v="158"/>
    </i>
    <i>
      <x v="16"/>
    </i>
    <i>
      <x v="172"/>
    </i>
    <i>
      <x v="40"/>
    </i>
    <i>
      <x v="110"/>
    </i>
    <i>
      <x v="134"/>
    </i>
    <i>
      <x v="42"/>
    </i>
    <i>
      <x v="63"/>
    </i>
    <i>
      <x v="184"/>
    </i>
    <i>
      <x v="210"/>
    </i>
    <i>
      <x v="25"/>
    </i>
    <i>
      <x v="135"/>
    </i>
    <i>
      <x v="165"/>
    </i>
    <i>
      <x v="11"/>
    </i>
    <i>
      <x v="250"/>
    </i>
    <i>
      <x v="249"/>
    </i>
    <i>
      <x v="163"/>
    </i>
    <i>
      <x v="251"/>
    </i>
    <i>
      <x v="86"/>
    </i>
    <i>
      <x v="81"/>
    </i>
    <i>
      <x v="95"/>
    </i>
    <i>
      <x v="203"/>
    </i>
    <i>
      <x v="99"/>
    </i>
    <i>
      <x v="233"/>
    </i>
    <i>
      <x v="92"/>
    </i>
    <i>
      <x v="133"/>
    </i>
    <i>
      <x v="41"/>
    </i>
    <i>
      <x v="164"/>
    </i>
    <i>
      <x v="35"/>
    </i>
    <i>
      <x v="90"/>
    </i>
    <i>
      <x v="80"/>
    </i>
    <i>
      <x/>
    </i>
    <i>
      <x v="8"/>
    </i>
    <i>
      <x v="178"/>
    </i>
    <i>
      <x v="26"/>
    </i>
    <i>
      <x v="93"/>
    </i>
    <i>
      <x v="231"/>
    </i>
    <i>
      <x v="58"/>
    </i>
    <i>
      <x v="34"/>
    </i>
    <i>
      <x v="120"/>
    </i>
    <i>
      <x v="72"/>
    </i>
    <i>
      <x v="54"/>
    </i>
    <i>
      <x v="78"/>
    </i>
    <i>
      <x v="3"/>
    </i>
    <i>
      <x v="83"/>
    </i>
    <i>
      <x v="30"/>
    </i>
    <i>
      <x v="204"/>
    </i>
    <i>
      <x v="128"/>
    </i>
    <i>
      <x v="126"/>
    </i>
    <i>
      <x v="197"/>
    </i>
    <i>
      <x v="216"/>
    </i>
    <i>
      <x v="23"/>
    </i>
    <i>
      <x v="82"/>
    </i>
    <i>
      <x v="12"/>
    </i>
    <i>
      <x v="242"/>
    </i>
    <i>
      <x v="147"/>
    </i>
    <i>
      <x v="199"/>
    </i>
    <i>
      <x v="47"/>
    </i>
    <i>
      <x v="97"/>
    </i>
    <i>
      <x v="117"/>
    </i>
    <i>
      <x v="241"/>
    </i>
    <i>
      <x v="60"/>
    </i>
    <i>
      <x v="208"/>
    </i>
    <i>
      <x v="220"/>
    </i>
    <i>
      <x v="84"/>
    </i>
    <i>
      <x v="211"/>
    </i>
    <i>
      <x v="53"/>
    </i>
    <i>
      <x v="240"/>
    </i>
    <i>
      <x v="167"/>
    </i>
    <i>
      <x v="157"/>
    </i>
    <i>
      <x v="170"/>
    </i>
    <i>
      <x v="66"/>
    </i>
    <i>
      <x v="109"/>
    </i>
    <i>
      <x v="65"/>
    </i>
    <i>
      <x v="185"/>
    </i>
    <i>
      <x v="175"/>
    </i>
    <i>
      <x v="189"/>
    </i>
    <i>
      <x v="111"/>
    </i>
    <i>
      <x v="168"/>
    </i>
    <i>
      <x v="123"/>
    </i>
    <i>
      <x v="179"/>
    </i>
    <i>
      <x v="136"/>
    </i>
    <i>
      <x v="68"/>
    </i>
    <i>
      <x v="177"/>
    </i>
    <i>
      <x v="190"/>
    </i>
    <i>
      <x v="20"/>
    </i>
    <i>
      <x v="98"/>
    </i>
    <i>
      <x v="37"/>
    </i>
    <i>
      <x v="105"/>
    </i>
    <i>
      <x v="148"/>
    </i>
    <i>
      <x v="239"/>
    </i>
    <i>
      <x v="198"/>
    </i>
    <i>
      <x v="50"/>
    </i>
    <i>
      <x v="188"/>
    </i>
    <i>
      <x v="141"/>
    </i>
    <i>
      <x v="121"/>
    </i>
    <i>
      <x v="232"/>
    </i>
    <i>
      <x v="156"/>
    </i>
    <i>
      <x v="129"/>
    </i>
    <i>
      <x v="202"/>
    </i>
    <i>
      <x v="15"/>
    </i>
    <i>
      <x v="27"/>
    </i>
    <i>
      <x v="160"/>
    </i>
    <i>
      <x v="212"/>
    </i>
    <i>
      <x v="22"/>
    </i>
    <i>
      <x v="77"/>
    </i>
    <i>
      <x v="183"/>
    </i>
    <i>
      <x v="151"/>
    </i>
    <i>
      <x v="154"/>
    </i>
    <i>
      <x v="144"/>
    </i>
    <i>
      <x v="142"/>
    </i>
    <i>
      <x v="192"/>
    </i>
    <i>
      <x v="205"/>
    </i>
    <i>
      <x v="17"/>
    </i>
    <i>
      <x v="64"/>
    </i>
    <i>
      <x v="194"/>
    </i>
    <i>
      <x v="244"/>
    </i>
    <i>
      <x v="226"/>
    </i>
    <i>
      <x v="153"/>
    </i>
    <i>
      <x v="107"/>
    </i>
    <i>
      <x v="14"/>
    </i>
    <i>
      <x v="215"/>
    </i>
    <i>
      <x v="112"/>
    </i>
    <i>
      <x v="173"/>
    </i>
    <i>
      <x v="159"/>
    </i>
    <i>
      <x v="206"/>
    </i>
    <i>
      <x v="49"/>
    </i>
    <i>
      <x v="73"/>
    </i>
    <i>
      <x v="113"/>
    </i>
    <i>
      <x v="44"/>
    </i>
    <i>
      <x v="36"/>
    </i>
    <i>
      <x v="162"/>
    </i>
    <i>
      <x v="182"/>
    </i>
    <i>
      <x v="196"/>
    </i>
    <i>
      <x v="119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" hier="-1"/>
  </pageFields>
  <dataFields count="6">
    <dataField name="Count of English" fld="4" subtotal="count" baseField="0" baseItem="0"/>
    <dataField name="Count of Spanish" fld="5" subtotal="count" baseField="0" baseItem="0"/>
    <dataField name="Count of Both" fld="6" subtotal="count" baseField="0" baseItem="0"/>
    <dataField name="Total" fld="1" subtotal="count" baseField="0" baseItem="0"/>
    <dataField name="Introduced" fld="1" subtotal="min" baseField="0" baseItem="0" numFmtId="14"/>
    <dataField name="Last Picked" fld="1" subtotal="max" baseField="0" baseItem="0" numFmtId="14"/>
  </dataFields>
  <formats count="2">
    <format dxfId="2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raw" displayName="raw" ref="A1:O1585" totalsRowShown="0">
  <autoFilter ref="A1:O1585"/>
  <sortState ref="A2:I1506">
    <sortCondition ref="B1:B1506"/>
  </sortState>
  <tableColumns count="15">
    <tableColumn id="1" name="Song Title"/>
    <tableColumn id="2" name="Date" dataDxfId="12"/>
    <tableColumn id="15" name="Language" dataDxfId="0">
      <calculatedColumnFormula>IF(EXACT(1,raw[[#This Row],[English]]),"English",IF(EXACT(1,raw[[#This Row],[Spanish]]),"Spanish",IF(EXACT(1,raw[[#This Row],[Both]]),"Both","BAD_INPUT")))</calculatedColumnFormula>
    </tableColumn>
    <tableColumn id="6" name="Year" dataDxfId="11">
      <calculatedColumnFormula>YEAR(raw[[#This Row],[Date]])</calculatedColumnFormula>
    </tableColumn>
    <tableColumn id="7" name="Month" dataDxfId="10">
      <calculatedColumnFormula>MONTH(raw[[#This Row],[Date]])</calculatedColumnFormula>
    </tableColumn>
    <tableColumn id="3" name="English"/>
    <tableColumn id="4" name="Spanish"/>
    <tableColumn id="5" name="Both"/>
    <tableColumn id="8" name="Column1" dataDxfId="9">
      <calculatedColumnFormula>VLOOKUP(raw[[#This Row],[Song Title]],#REF!,1,FALSE)</calculatedColumnFormula>
    </tableColumn>
    <tableColumn id="9" name="Column2" dataDxfId="8">
      <calculatedColumnFormula>SUM(raw[[#This Row],[English]:[Both]])</calculatedColumnFormula>
    </tableColumn>
    <tableColumn id="10" name="Intoduced Today" dataDxfId="7">
      <calculatedColumnFormula>IF(EXACT(raw[[#This Row],[Date]],VLOOKUP(raw[[#This Row],[Song Title]],raw[],2,FALSE)),TRUE,FALSE)</calculatedColumnFormula>
    </tableColumn>
    <tableColumn id="11" name="Count Played Before Today" dataDxfId="6">
      <calculatedColumnFormula>COUNTIFS(raw[Song Title],raw[[#This Row],[Song Title]],raw[Date],CONCATENATE("&lt;",raw[[#This Row],[Date]]))</calculatedColumnFormula>
    </tableColumn>
    <tableColumn id="12" name="Count Played W/I Last Year" dataDxfId="5">
      <calculatedColumnFormula>COUNTIFS(raw[Song Title],raw[[#This Row],[Song Title]],raw[Date],CONCATENATE("&lt;",raw[[#This Row],[Date]]),raw[Date],CONCATENATE("&gt;=",DATE(raw[[#This Row],[Year]]-1,raw[[#This Row],[Month]],raw[[#This Row],[English]])))</calculatedColumnFormula>
    </tableColumn>
    <tableColumn id="14" name="Count Played W/I 2 years" dataDxfId="4">
      <calculatedColumnFormula>COUNTIFS(raw[Song Title],raw[[#This Row],[Song Title]],raw[Date],CONCATENATE("&lt;",raw[[#This Row],[Date]]),raw[Date],CONCATENATE("&gt;=",DATE(raw[[#This Row],[Year]]-2,raw[[#This Row],[Month]],raw[[#This Row],[English]])))</calculatedColumnFormula>
    </tableColumn>
    <tableColumn id="13" name="FI" dataDxfId="3">
      <calculatedColumnFormula>((3*raw[[#This Row],[Count Played W/I Last Year]])+raw[[#This Row],[Count Played W/I 2 years]])/4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85"/>
  <sheetViews>
    <sheetView topLeftCell="A1530" workbookViewId="0">
      <selection activeCell="B1513" sqref="B1513"/>
    </sheetView>
  </sheetViews>
  <sheetFormatPr baseColWidth="10" defaultColWidth="8.83203125" defaultRowHeight="15" x14ac:dyDescent="0.2"/>
  <cols>
    <col min="1" max="1" width="37.5" bestFit="1" customWidth="1"/>
    <col min="2" max="2" width="10.6640625" bestFit="1" customWidth="1"/>
    <col min="3" max="3" width="10.6640625" customWidth="1"/>
    <col min="4" max="4" width="7.33203125" bestFit="1" customWidth="1"/>
    <col min="5" max="5" width="7.33203125" customWidth="1"/>
    <col min="6" max="6" width="9.5" bestFit="1" customWidth="1"/>
    <col min="7" max="7" width="10.1640625" bestFit="1" customWidth="1"/>
    <col min="9" max="9" width="28.6640625" hidden="1" customWidth="1"/>
    <col min="11" max="11" width="16.5" style="1" bestFit="1" customWidth="1"/>
    <col min="12" max="12" width="24.33203125" bestFit="1" customWidth="1"/>
    <col min="13" max="13" width="24.5" bestFit="1" customWidth="1"/>
    <col min="14" max="14" width="24.5" customWidth="1"/>
  </cols>
  <sheetData>
    <row r="1" spans="1:15" x14ac:dyDescent="0.2">
      <c r="A1" t="s">
        <v>0</v>
      </c>
      <c r="B1" t="s">
        <v>1</v>
      </c>
      <c r="C1" t="s">
        <v>317</v>
      </c>
      <c r="D1" t="s">
        <v>175</v>
      </c>
      <c r="E1" t="s">
        <v>176</v>
      </c>
      <c r="F1" t="s">
        <v>89</v>
      </c>
      <c r="G1" t="s">
        <v>90</v>
      </c>
      <c r="H1" t="s">
        <v>91</v>
      </c>
      <c r="I1" t="s">
        <v>174</v>
      </c>
      <c r="J1" t="s">
        <v>287</v>
      </c>
      <c r="K1" s="1" t="s">
        <v>304</v>
      </c>
      <c r="L1" t="s">
        <v>310</v>
      </c>
      <c r="M1" t="s">
        <v>311</v>
      </c>
      <c r="N1" t="s">
        <v>315</v>
      </c>
      <c r="O1" t="s">
        <v>314</v>
      </c>
    </row>
    <row r="2" spans="1:15" x14ac:dyDescent="0.2">
      <c r="A2" t="s">
        <v>6</v>
      </c>
      <c r="B2" s="16">
        <v>40909</v>
      </c>
      <c r="C2" s="16" t="str">
        <f>IF(EXACT(1,raw[[#This Row],[English]]),"English",IF(EXACT(1,raw[[#This Row],[Spanish]]),"Spanish",IF(EXACT(1,raw[[#This Row],[Both]]),"Both","BAD_INPUT")))</f>
        <v>English</v>
      </c>
      <c r="D2" s="11">
        <f>YEAR(raw[[#This Row],[Date]])</f>
        <v>2012</v>
      </c>
      <c r="E2" s="11">
        <f>MONTH(raw[[#This Row],[Date]])</f>
        <v>1</v>
      </c>
      <c r="F2">
        <v>1</v>
      </c>
      <c r="I2" t="e">
        <f>VLOOKUP(raw[[#This Row],[Song Title]],#REF!,1,FALSE)</f>
        <v>#REF!</v>
      </c>
      <c r="J2">
        <f>SUM(raw[[#This Row],[English]:[Both]])</f>
        <v>1</v>
      </c>
      <c r="K2" s="1" t="b">
        <f>IF(EXACT(raw[[#This Row],[Date]],VLOOKUP(raw[[#This Row],[Song Title]],raw[],2,FALSE)),TRUE,FALSE)</f>
        <v>1</v>
      </c>
      <c r="L2">
        <f>COUNTIFS(raw[Song Title],raw[[#This Row],[Song Title]],raw[Date],CONCATENATE("&lt;",raw[[#This Row],[Date]]))</f>
        <v>0</v>
      </c>
      <c r="M2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2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2" s="2">
        <f>((3*raw[[#This Row],[Count Played W/I Last Year]])+raw[[#This Row],[Count Played W/I 2 years]])/4</f>
        <v>0</v>
      </c>
    </row>
    <row r="3" spans="1:15" x14ac:dyDescent="0.2">
      <c r="A3" s="4" t="s">
        <v>4</v>
      </c>
      <c r="B3" s="16">
        <v>40909</v>
      </c>
      <c r="C3" s="16" t="str">
        <f>IF(EXACT(1,raw[[#This Row],[English]]),"English",IF(EXACT(1,raw[[#This Row],[Spanish]]),"Spanish",IF(EXACT(1,raw[[#This Row],[Both]]),"Both","BAD_INPUT")))</f>
        <v>English</v>
      </c>
      <c r="D3" s="11">
        <f>YEAR(raw[[#This Row],[Date]])</f>
        <v>2012</v>
      </c>
      <c r="E3" s="11">
        <f>MONTH(raw[[#This Row],[Date]])</f>
        <v>1</v>
      </c>
      <c r="F3">
        <v>1</v>
      </c>
      <c r="I3" t="e">
        <f>VLOOKUP(raw[[#This Row],[Song Title]],#REF!,1,FALSE)</f>
        <v>#REF!</v>
      </c>
      <c r="J3">
        <f>SUM(raw[[#This Row],[English]:[Both]])</f>
        <v>1</v>
      </c>
      <c r="K3" s="1" t="b">
        <f>IF(EXACT(raw[[#This Row],[Date]],VLOOKUP(raw[[#This Row],[Song Title]],raw[],2,FALSE)),TRUE,FALSE)</f>
        <v>1</v>
      </c>
      <c r="L3">
        <f>COUNTIFS(raw[Song Title],raw[[#This Row],[Song Title]],raw[Date],CONCATENATE("&lt;",raw[[#This Row],[Date]]))</f>
        <v>0</v>
      </c>
      <c r="M3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3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3" s="2">
        <f>((3*raw[[#This Row],[Count Played W/I Last Year]])+raw[[#This Row],[Count Played W/I 2 years]])/4</f>
        <v>0</v>
      </c>
    </row>
    <row r="4" spans="1:15" x14ac:dyDescent="0.2">
      <c r="A4" t="s">
        <v>2</v>
      </c>
      <c r="B4" s="16">
        <v>40909</v>
      </c>
      <c r="C4" s="16" t="str">
        <f>IF(EXACT(1,raw[[#This Row],[English]]),"English",IF(EXACT(1,raw[[#This Row],[Spanish]]),"Spanish",IF(EXACT(1,raw[[#This Row],[Both]]),"Both","BAD_INPUT")))</f>
        <v>English</v>
      </c>
      <c r="D4" s="11">
        <f>YEAR(raw[[#This Row],[Date]])</f>
        <v>2012</v>
      </c>
      <c r="E4" s="11">
        <f>MONTH(raw[[#This Row],[Date]])</f>
        <v>1</v>
      </c>
      <c r="F4">
        <v>1</v>
      </c>
      <c r="I4" t="e">
        <f>VLOOKUP(raw[[#This Row],[Song Title]],#REF!,1,FALSE)</f>
        <v>#REF!</v>
      </c>
      <c r="J4">
        <f>SUM(raw[[#This Row],[English]:[Both]])</f>
        <v>1</v>
      </c>
      <c r="K4" s="1" t="b">
        <f>IF(EXACT(raw[[#This Row],[Date]],VLOOKUP(raw[[#This Row],[Song Title]],raw[],2,FALSE)),TRUE,FALSE)</f>
        <v>1</v>
      </c>
      <c r="L4">
        <f>COUNTIFS(raw[Song Title],raw[[#This Row],[Song Title]],raw[Date],CONCATENATE("&lt;",raw[[#This Row],[Date]]))</f>
        <v>0</v>
      </c>
      <c r="M4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4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4" s="2">
        <f>((3*raw[[#This Row],[Count Played W/I Last Year]])+raw[[#This Row],[Count Played W/I 2 years]])/4</f>
        <v>0</v>
      </c>
    </row>
    <row r="5" spans="1:15" x14ac:dyDescent="0.2">
      <c r="A5" t="s">
        <v>3</v>
      </c>
      <c r="B5" s="16">
        <v>40909</v>
      </c>
      <c r="C5" s="16" t="str">
        <f>IF(EXACT(1,raw[[#This Row],[English]]),"English",IF(EXACT(1,raw[[#This Row],[Spanish]]),"Spanish",IF(EXACT(1,raw[[#This Row],[Both]]),"Both","BAD_INPUT")))</f>
        <v>Spanish</v>
      </c>
      <c r="D5" s="11">
        <f>YEAR(raw[[#This Row],[Date]])</f>
        <v>2012</v>
      </c>
      <c r="E5" s="11">
        <f>MONTH(raw[[#This Row],[Date]])</f>
        <v>1</v>
      </c>
      <c r="G5">
        <v>1</v>
      </c>
      <c r="I5" t="e">
        <f>VLOOKUP(raw[[#This Row],[Song Title]],#REF!,1,FALSE)</f>
        <v>#REF!</v>
      </c>
      <c r="J5">
        <f>SUM(raw[[#This Row],[English]:[Both]])</f>
        <v>1</v>
      </c>
      <c r="K5" s="1" t="b">
        <f>IF(EXACT(raw[[#This Row],[Date]],VLOOKUP(raw[[#This Row],[Song Title]],raw[],2,FALSE)),TRUE,FALSE)</f>
        <v>1</v>
      </c>
      <c r="L5">
        <f>COUNTIFS(raw[Song Title],raw[[#This Row],[Song Title]],raw[Date],CONCATENATE("&lt;",raw[[#This Row],[Date]]))</f>
        <v>0</v>
      </c>
      <c r="M5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5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5" s="2">
        <f>((3*raw[[#This Row],[Count Played W/I Last Year]])+raw[[#This Row],[Count Played W/I 2 years]])/4</f>
        <v>0</v>
      </c>
    </row>
    <row r="6" spans="1:15" x14ac:dyDescent="0.2">
      <c r="A6" t="s">
        <v>5</v>
      </c>
      <c r="B6" s="16">
        <v>40909</v>
      </c>
      <c r="C6" s="16" t="str">
        <f>IF(EXACT(1,raw[[#This Row],[English]]),"English",IF(EXACT(1,raw[[#This Row],[Spanish]]),"Spanish",IF(EXACT(1,raw[[#This Row],[Both]]),"Both","BAD_INPUT")))</f>
        <v>Spanish</v>
      </c>
      <c r="D6" s="11">
        <f>YEAR(raw[[#This Row],[Date]])</f>
        <v>2012</v>
      </c>
      <c r="E6" s="11">
        <f>MONTH(raw[[#This Row],[Date]])</f>
        <v>1</v>
      </c>
      <c r="G6">
        <v>1</v>
      </c>
      <c r="I6" t="e">
        <f>VLOOKUP(raw[[#This Row],[Song Title]],#REF!,1,FALSE)</f>
        <v>#REF!</v>
      </c>
      <c r="J6">
        <f>SUM(raw[[#This Row],[English]:[Both]])</f>
        <v>1</v>
      </c>
      <c r="K6" s="1" t="b">
        <f>IF(EXACT(raw[[#This Row],[Date]],VLOOKUP(raw[[#This Row],[Song Title]],raw[],2,FALSE)),TRUE,FALSE)</f>
        <v>1</v>
      </c>
      <c r="L6">
        <f>COUNTIFS(raw[Song Title],raw[[#This Row],[Song Title]],raw[Date],CONCATENATE("&lt;",raw[[#This Row],[Date]]))</f>
        <v>0</v>
      </c>
      <c r="M6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6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6" s="2">
        <f>((3*raw[[#This Row],[Count Played W/I Last Year]])+raw[[#This Row],[Count Played W/I 2 years]])/4</f>
        <v>0</v>
      </c>
    </row>
    <row r="7" spans="1:15" x14ac:dyDescent="0.2">
      <c r="A7" t="s">
        <v>95</v>
      </c>
      <c r="B7" s="16">
        <v>40916</v>
      </c>
      <c r="C7" s="16" t="str">
        <f>IF(EXACT(1,raw[[#This Row],[English]]),"English",IF(EXACT(1,raw[[#This Row],[Spanish]]),"Spanish",IF(EXACT(1,raw[[#This Row],[Both]]),"Both","BAD_INPUT")))</f>
        <v>Both</v>
      </c>
      <c r="D7" s="11">
        <f>YEAR(raw[[#This Row],[Date]])</f>
        <v>2012</v>
      </c>
      <c r="E7" s="11">
        <f>MONTH(raw[[#This Row],[Date]])</f>
        <v>1</v>
      </c>
      <c r="H7">
        <v>1</v>
      </c>
      <c r="I7" t="e">
        <f>VLOOKUP(raw[[#This Row],[Song Title]],#REF!,1,FALSE)</f>
        <v>#REF!</v>
      </c>
      <c r="J7">
        <f>SUM(raw[[#This Row],[English]:[Both]])</f>
        <v>1</v>
      </c>
      <c r="K7" s="1" t="b">
        <f>IF(EXACT(raw[[#This Row],[Date]],VLOOKUP(raw[[#This Row],[Song Title]],raw[],2,FALSE)),TRUE,FALSE)</f>
        <v>1</v>
      </c>
      <c r="L7">
        <f>COUNTIFS(raw[Song Title],raw[[#This Row],[Song Title]],raw[Date],CONCATENATE("&lt;",raw[[#This Row],[Date]]))</f>
        <v>0</v>
      </c>
      <c r="M7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7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7" s="2">
        <f>((3*raw[[#This Row],[Count Played W/I Last Year]])+raw[[#This Row],[Count Played W/I 2 years]])/4</f>
        <v>0</v>
      </c>
    </row>
    <row r="8" spans="1:15" x14ac:dyDescent="0.2">
      <c r="A8" s="4" t="s">
        <v>8</v>
      </c>
      <c r="B8" s="16">
        <v>40916</v>
      </c>
      <c r="C8" s="16" t="str">
        <f>IF(EXACT(1,raw[[#This Row],[English]]),"English",IF(EXACT(1,raw[[#This Row],[Spanish]]),"Spanish",IF(EXACT(1,raw[[#This Row],[Both]]),"Both","BAD_INPUT")))</f>
        <v>Spanish</v>
      </c>
      <c r="D8" s="11">
        <f>YEAR(raw[[#This Row],[Date]])</f>
        <v>2012</v>
      </c>
      <c r="E8" s="11">
        <f>MONTH(raw[[#This Row],[Date]])</f>
        <v>1</v>
      </c>
      <c r="G8">
        <v>1</v>
      </c>
      <c r="I8" t="e">
        <f>VLOOKUP(raw[[#This Row],[Song Title]],#REF!,1,FALSE)</f>
        <v>#REF!</v>
      </c>
      <c r="J8">
        <f>SUM(raw[[#This Row],[English]:[Both]])</f>
        <v>1</v>
      </c>
      <c r="K8" s="1" t="b">
        <f>IF(EXACT(raw[[#This Row],[Date]],VLOOKUP(raw[[#This Row],[Song Title]],raw[],2,FALSE)),TRUE,FALSE)</f>
        <v>1</v>
      </c>
      <c r="L8">
        <f>COUNTIFS(raw[Song Title],raw[[#This Row],[Song Title]],raw[Date],CONCATENATE("&lt;",raw[[#This Row],[Date]]))</f>
        <v>0</v>
      </c>
      <c r="M8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8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8" s="2">
        <f>((3*raw[[#This Row],[Count Played W/I Last Year]])+raw[[#This Row],[Count Played W/I 2 years]])/4</f>
        <v>0</v>
      </c>
    </row>
    <row r="9" spans="1:15" x14ac:dyDescent="0.2">
      <c r="A9" t="s">
        <v>10</v>
      </c>
      <c r="B9" s="16">
        <v>40916</v>
      </c>
      <c r="C9" s="16" t="str">
        <f>IF(EXACT(1,raw[[#This Row],[English]]),"English",IF(EXACT(1,raw[[#This Row],[Spanish]]),"Spanish",IF(EXACT(1,raw[[#This Row],[Both]]),"Both","BAD_INPUT")))</f>
        <v>English</v>
      </c>
      <c r="D9" s="11">
        <f>YEAR(raw[[#This Row],[Date]])</f>
        <v>2012</v>
      </c>
      <c r="E9" s="11">
        <f>MONTH(raw[[#This Row],[Date]])</f>
        <v>1</v>
      </c>
      <c r="F9">
        <v>1</v>
      </c>
      <c r="I9" t="e">
        <f>VLOOKUP(raw[[#This Row],[Song Title]],#REF!,1,FALSE)</f>
        <v>#REF!</v>
      </c>
      <c r="J9">
        <f>SUM(raw[[#This Row],[English]:[Both]])</f>
        <v>1</v>
      </c>
      <c r="K9" s="1" t="b">
        <f>IF(EXACT(raw[[#This Row],[Date]],VLOOKUP(raw[[#This Row],[Song Title]],raw[],2,FALSE)),TRUE,FALSE)</f>
        <v>1</v>
      </c>
      <c r="L9">
        <f>COUNTIFS(raw[Song Title],raw[[#This Row],[Song Title]],raw[Date],CONCATENATE("&lt;",raw[[#This Row],[Date]]))</f>
        <v>0</v>
      </c>
      <c r="M9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9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9" s="2">
        <f>((3*raw[[#This Row],[Count Played W/I Last Year]])+raw[[#This Row],[Count Played W/I 2 years]])/4</f>
        <v>0</v>
      </c>
    </row>
    <row r="10" spans="1:15" x14ac:dyDescent="0.2">
      <c r="A10" s="4" t="s">
        <v>7</v>
      </c>
      <c r="B10" s="16">
        <v>40916</v>
      </c>
      <c r="C10" s="16" t="str">
        <f>IF(EXACT(1,raw[[#This Row],[English]]),"English",IF(EXACT(1,raw[[#This Row],[Spanish]]),"Spanish",IF(EXACT(1,raw[[#This Row],[Both]]),"Both","BAD_INPUT")))</f>
        <v>English</v>
      </c>
      <c r="D10" s="11">
        <f>YEAR(raw[[#This Row],[Date]])</f>
        <v>2012</v>
      </c>
      <c r="E10" s="11">
        <f>MONTH(raw[[#This Row],[Date]])</f>
        <v>1</v>
      </c>
      <c r="F10">
        <v>1</v>
      </c>
      <c r="I10" t="e">
        <f>VLOOKUP(raw[[#This Row],[Song Title]],#REF!,1,FALSE)</f>
        <v>#REF!</v>
      </c>
      <c r="J10">
        <f>SUM(raw[[#This Row],[English]:[Both]])</f>
        <v>1</v>
      </c>
      <c r="K10" s="1" t="b">
        <f>IF(EXACT(raw[[#This Row],[Date]],VLOOKUP(raw[[#This Row],[Song Title]],raw[],2,FALSE)),TRUE,FALSE)</f>
        <v>1</v>
      </c>
      <c r="L10">
        <f>COUNTIFS(raw[Song Title],raw[[#This Row],[Song Title]],raw[Date],CONCATENATE("&lt;",raw[[#This Row],[Date]]))</f>
        <v>0</v>
      </c>
      <c r="M10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0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0" s="2">
        <f>((3*raw[[#This Row],[Count Played W/I Last Year]])+raw[[#This Row],[Count Played W/I 2 years]])/4</f>
        <v>0</v>
      </c>
    </row>
    <row r="11" spans="1:15" x14ac:dyDescent="0.2">
      <c r="A11" s="4" t="s">
        <v>9</v>
      </c>
      <c r="B11" s="1">
        <v>40916</v>
      </c>
      <c r="C11" s="1" t="str">
        <f>IF(EXACT(1,raw[[#This Row],[English]]),"English",IF(EXACT(1,raw[[#This Row],[Spanish]]),"Spanish",IF(EXACT(1,raw[[#This Row],[Both]]),"Both","BAD_INPUT")))</f>
        <v>Spanish</v>
      </c>
      <c r="D11" s="11">
        <f>YEAR(raw[[#This Row],[Date]])</f>
        <v>2012</v>
      </c>
      <c r="E11" s="11">
        <f>MONTH(raw[[#This Row],[Date]])</f>
        <v>1</v>
      </c>
      <c r="G11">
        <v>1</v>
      </c>
      <c r="I11" t="e">
        <f>VLOOKUP(raw[[#This Row],[Song Title]],#REF!,1,FALSE)</f>
        <v>#REF!</v>
      </c>
      <c r="J11">
        <f>SUM(raw[[#This Row],[English]:[Both]])</f>
        <v>1</v>
      </c>
      <c r="K11" s="1" t="b">
        <f>IF(EXACT(raw[[#This Row],[Date]],VLOOKUP(raw[[#This Row],[Song Title]],raw[],2,FALSE)),TRUE,FALSE)</f>
        <v>1</v>
      </c>
      <c r="L11">
        <f>COUNTIFS(raw[Song Title],raw[[#This Row],[Song Title]],raw[Date],CONCATENATE("&lt;",raw[[#This Row],[Date]]))</f>
        <v>0</v>
      </c>
      <c r="M11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1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1" s="2">
        <f>((3*raw[[#This Row],[Count Played W/I Last Year]])+raw[[#This Row],[Count Played W/I 2 years]])/4</f>
        <v>0</v>
      </c>
    </row>
    <row r="12" spans="1:15" x14ac:dyDescent="0.2">
      <c r="A12" t="s">
        <v>11</v>
      </c>
      <c r="B12" s="16">
        <v>40923</v>
      </c>
      <c r="C12" s="16" t="str">
        <f>IF(EXACT(1,raw[[#This Row],[English]]),"English",IF(EXACT(1,raw[[#This Row],[Spanish]]),"Spanish",IF(EXACT(1,raw[[#This Row],[Both]]),"Both","BAD_INPUT")))</f>
        <v>English</v>
      </c>
      <c r="D12" s="11">
        <f>YEAR(raw[[#This Row],[Date]])</f>
        <v>2012</v>
      </c>
      <c r="E12" s="11">
        <f>MONTH(raw[[#This Row],[Date]])</f>
        <v>1</v>
      </c>
      <c r="F12">
        <v>1</v>
      </c>
      <c r="I12" t="e">
        <f>VLOOKUP(raw[[#This Row],[Song Title]],#REF!,1,FALSE)</f>
        <v>#REF!</v>
      </c>
      <c r="J12">
        <f>SUM(raw[[#This Row],[English]:[Both]])</f>
        <v>1</v>
      </c>
      <c r="K12" s="1" t="b">
        <f>IF(EXACT(raw[[#This Row],[Date]],VLOOKUP(raw[[#This Row],[Song Title]],raw[],2,FALSE)),TRUE,FALSE)</f>
        <v>1</v>
      </c>
      <c r="L12">
        <f>COUNTIFS(raw[Song Title],raw[[#This Row],[Song Title]],raw[Date],CONCATENATE("&lt;",raw[[#This Row],[Date]]))</f>
        <v>0</v>
      </c>
      <c r="M12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2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2" s="2">
        <f>((3*raw[[#This Row],[Count Played W/I Last Year]])+raw[[#This Row],[Count Played W/I 2 years]])/4</f>
        <v>0</v>
      </c>
    </row>
    <row r="13" spans="1:15" x14ac:dyDescent="0.2">
      <c r="A13" s="4" t="s">
        <v>7</v>
      </c>
      <c r="B13" s="16">
        <v>40923</v>
      </c>
      <c r="C13" s="16" t="str">
        <f>IF(EXACT(1,raw[[#This Row],[English]]),"English",IF(EXACT(1,raw[[#This Row],[Spanish]]),"Spanish",IF(EXACT(1,raw[[#This Row],[Both]]),"Both","BAD_INPUT")))</f>
        <v>English</v>
      </c>
      <c r="D13" s="11">
        <f>YEAR(raw[[#This Row],[Date]])</f>
        <v>2012</v>
      </c>
      <c r="E13" s="11">
        <f>MONTH(raw[[#This Row],[Date]])</f>
        <v>1</v>
      </c>
      <c r="F13">
        <v>1</v>
      </c>
      <c r="I13" t="e">
        <f>VLOOKUP(raw[[#This Row],[Song Title]],#REF!,1,FALSE)</f>
        <v>#REF!</v>
      </c>
      <c r="J13">
        <f>SUM(raw[[#This Row],[English]:[Both]])</f>
        <v>1</v>
      </c>
      <c r="K13" s="1" t="b">
        <f>IF(EXACT(raw[[#This Row],[Date]],VLOOKUP(raw[[#This Row],[Song Title]],raw[],2,FALSE)),TRUE,FALSE)</f>
        <v>0</v>
      </c>
      <c r="L13">
        <f>COUNTIFS(raw[Song Title],raw[[#This Row],[Song Title]],raw[Date],CONCATENATE("&lt;",raw[[#This Row],[Date]]))</f>
        <v>1</v>
      </c>
      <c r="M13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3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3" s="2">
        <f>((3*raw[[#This Row],[Count Played W/I Last Year]])+raw[[#This Row],[Count Played W/I 2 years]])/4</f>
        <v>1</v>
      </c>
    </row>
    <row r="14" spans="1:15" x14ac:dyDescent="0.2">
      <c r="A14" t="s">
        <v>12</v>
      </c>
      <c r="B14" s="16">
        <v>40923</v>
      </c>
      <c r="C14" s="16" t="str">
        <f>IF(EXACT(1,raw[[#This Row],[English]]),"English",IF(EXACT(1,raw[[#This Row],[Spanish]]),"Spanish",IF(EXACT(1,raw[[#This Row],[Both]]),"Both","BAD_INPUT")))</f>
        <v>Spanish</v>
      </c>
      <c r="D14" s="11">
        <f>YEAR(raw[[#This Row],[Date]])</f>
        <v>2012</v>
      </c>
      <c r="E14" s="11">
        <f>MONTH(raw[[#This Row],[Date]])</f>
        <v>1</v>
      </c>
      <c r="G14">
        <v>1</v>
      </c>
      <c r="I14" t="e">
        <f>VLOOKUP(raw[[#This Row],[Song Title]],#REF!,1,FALSE)</f>
        <v>#REF!</v>
      </c>
      <c r="J14">
        <f>SUM(raw[[#This Row],[English]:[Both]])</f>
        <v>1</v>
      </c>
      <c r="K14" s="1" t="b">
        <f>IF(EXACT(raw[[#This Row],[Date]],VLOOKUP(raw[[#This Row],[Song Title]],raw[],2,FALSE)),TRUE,FALSE)</f>
        <v>1</v>
      </c>
      <c r="L14">
        <f>COUNTIFS(raw[Song Title],raw[[#This Row],[Song Title]],raw[Date],CONCATENATE("&lt;",raw[[#This Row],[Date]]))</f>
        <v>0</v>
      </c>
      <c r="M14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4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4" s="2">
        <f>((3*raw[[#This Row],[Count Played W/I Last Year]])+raw[[#This Row],[Count Played W/I 2 years]])/4</f>
        <v>0</v>
      </c>
    </row>
    <row r="15" spans="1:15" x14ac:dyDescent="0.2">
      <c r="A15" s="4" t="s">
        <v>105</v>
      </c>
      <c r="B15" s="1">
        <v>40923</v>
      </c>
      <c r="C15" s="1" t="str">
        <f>IF(EXACT(1,raw[[#This Row],[English]]),"English",IF(EXACT(1,raw[[#This Row],[Spanish]]),"Spanish",IF(EXACT(1,raw[[#This Row],[Both]]),"Both","BAD_INPUT")))</f>
        <v>Both</v>
      </c>
      <c r="D15" s="11">
        <f>YEAR(raw[[#This Row],[Date]])</f>
        <v>2012</v>
      </c>
      <c r="E15" s="11">
        <f>MONTH(raw[[#This Row],[Date]])</f>
        <v>1</v>
      </c>
      <c r="H15">
        <v>1</v>
      </c>
      <c r="I15" t="e">
        <f>VLOOKUP(raw[[#This Row],[Song Title]],#REF!,1,FALSE)</f>
        <v>#REF!</v>
      </c>
      <c r="J15">
        <f>SUM(raw[[#This Row],[English]:[Both]])</f>
        <v>1</v>
      </c>
      <c r="K15" s="1" t="b">
        <f>IF(EXACT(raw[[#This Row],[Date]],VLOOKUP(raw[[#This Row],[Song Title]],raw[],2,FALSE)),TRUE,FALSE)</f>
        <v>1</v>
      </c>
      <c r="L15">
        <f>COUNTIFS(raw[Song Title],raw[[#This Row],[Song Title]],raw[Date],CONCATENATE("&lt;",raw[[#This Row],[Date]]))</f>
        <v>0</v>
      </c>
      <c r="M15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5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5" s="2">
        <f>((3*raw[[#This Row],[Count Played W/I Last Year]])+raw[[#This Row],[Count Played W/I 2 years]])/4</f>
        <v>0</v>
      </c>
    </row>
    <row r="16" spans="1:15" x14ac:dyDescent="0.2">
      <c r="A16" t="s">
        <v>3</v>
      </c>
      <c r="B16" s="16">
        <v>40923</v>
      </c>
      <c r="C16" s="16" t="str">
        <f>IF(EXACT(1,raw[[#This Row],[English]]),"English",IF(EXACT(1,raw[[#This Row],[Spanish]]),"Spanish",IF(EXACT(1,raw[[#This Row],[Both]]),"Both","BAD_INPUT")))</f>
        <v>Spanish</v>
      </c>
      <c r="D16" s="11">
        <f>YEAR(raw[[#This Row],[Date]])</f>
        <v>2012</v>
      </c>
      <c r="E16" s="11">
        <f>MONTH(raw[[#This Row],[Date]])</f>
        <v>1</v>
      </c>
      <c r="G16">
        <v>1</v>
      </c>
      <c r="I16" t="e">
        <f>VLOOKUP(raw[[#This Row],[Song Title]],#REF!,1,FALSE)</f>
        <v>#REF!</v>
      </c>
      <c r="J16">
        <f>SUM(raw[[#This Row],[English]:[Both]])</f>
        <v>1</v>
      </c>
      <c r="K16" s="1" t="b">
        <f>IF(EXACT(raw[[#This Row],[Date]],VLOOKUP(raw[[#This Row],[Song Title]],raw[],2,FALSE)),TRUE,FALSE)</f>
        <v>0</v>
      </c>
      <c r="L16">
        <f>COUNTIFS(raw[Song Title],raw[[#This Row],[Song Title]],raw[Date],CONCATENATE("&lt;",raw[[#This Row],[Date]]))</f>
        <v>1</v>
      </c>
      <c r="M16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6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6" s="2">
        <f>((3*raw[[#This Row],[Count Played W/I Last Year]])+raw[[#This Row],[Count Played W/I 2 years]])/4</f>
        <v>1</v>
      </c>
    </row>
    <row r="17" spans="1:15" x14ac:dyDescent="0.2">
      <c r="A17" t="s">
        <v>18</v>
      </c>
      <c r="B17" s="16">
        <v>40930</v>
      </c>
      <c r="C17" s="16" t="str">
        <f>IF(EXACT(1,raw[[#This Row],[English]]),"English",IF(EXACT(1,raw[[#This Row],[Spanish]]),"Spanish",IF(EXACT(1,raw[[#This Row],[Both]]),"Both","BAD_INPUT")))</f>
        <v>Spanish</v>
      </c>
      <c r="D17" s="11">
        <f>YEAR(raw[[#This Row],[Date]])</f>
        <v>2012</v>
      </c>
      <c r="E17" s="11">
        <f>MONTH(raw[[#This Row],[Date]])</f>
        <v>1</v>
      </c>
      <c r="G17">
        <v>1</v>
      </c>
      <c r="I17" t="e">
        <f>VLOOKUP(raw[[#This Row],[Song Title]],#REF!,1,FALSE)</f>
        <v>#REF!</v>
      </c>
      <c r="J17">
        <f>SUM(raw[[#This Row],[English]:[Both]])</f>
        <v>1</v>
      </c>
      <c r="K17" s="1" t="b">
        <f>IF(EXACT(raw[[#This Row],[Date]],VLOOKUP(raw[[#This Row],[Song Title]],raw[],2,FALSE)),TRUE,FALSE)</f>
        <v>1</v>
      </c>
      <c r="L17">
        <f>COUNTIFS(raw[Song Title],raw[[#This Row],[Song Title]],raw[Date],CONCATENATE("&lt;",raw[[#This Row],[Date]]))</f>
        <v>0</v>
      </c>
      <c r="M17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7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7" s="2">
        <f>((3*raw[[#This Row],[Count Played W/I Last Year]])+raw[[#This Row],[Count Played W/I 2 years]])/4</f>
        <v>0</v>
      </c>
    </row>
    <row r="18" spans="1:15" x14ac:dyDescent="0.2">
      <c r="A18" t="s">
        <v>17</v>
      </c>
      <c r="B18" s="16">
        <v>40930</v>
      </c>
      <c r="C18" s="16" t="str">
        <f>IF(EXACT(1,raw[[#This Row],[English]]),"English",IF(EXACT(1,raw[[#This Row],[Spanish]]),"Spanish",IF(EXACT(1,raw[[#This Row],[Both]]),"Both","BAD_INPUT")))</f>
        <v>English</v>
      </c>
      <c r="D18" s="11">
        <f>YEAR(raw[[#This Row],[Date]])</f>
        <v>2012</v>
      </c>
      <c r="E18" s="11">
        <f>MONTH(raw[[#This Row],[Date]])</f>
        <v>1</v>
      </c>
      <c r="F18">
        <v>1</v>
      </c>
      <c r="I18" t="e">
        <f>VLOOKUP(raw[[#This Row],[Song Title]],#REF!,1,FALSE)</f>
        <v>#REF!</v>
      </c>
      <c r="J18">
        <f>SUM(raw[[#This Row],[English]:[Both]])</f>
        <v>1</v>
      </c>
      <c r="K18" s="1" t="b">
        <f>IF(EXACT(raw[[#This Row],[Date]],VLOOKUP(raw[[#This Row],[Song Title]],raw[],2,FALSE)),TRUE,FALSE)</f>
        <v>1</v>
      </c>
      <c r="L18">
        <f>COUNTIFS(raw[Song Title],raw[[#This Row],[Song Title]],raw[Date],CONCATENATE("&lt;",raw[[#This Row],[Date]]))</f>
        <v>0</v>
      </c>
      <c r="M18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8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8" s="2">
        <f>((3*raw[[#This Row],[Count Played W/I Last Year]])+raw[[#This Row],[Count Played W/I 2 years]])/4</f>
        <v>0</v>
      </c>
    </row>
    <row r="19" spans="1:15" x14ac:dyDescent="0.2">
      <c r="A19" s="4" t="s">
        <v>16</v>
      </c>
      <c r="B19" s="16">
        <v>40930</v>
      </c>
      <c r="C19" s="16" t="str">
        <f>IF(EXACT(1,raw[[#This Row],[English]]),"English",IF(EXACT(1,raw[[#This Row],[Spanish]]),"Spanish",IF(EXACT(1,raw[[#This Row],[Both]]),"Both","BAD_INPUT")))</f>
        <v>Spanish</v>
      </c>
      <c r="D19" s="11">
        <f>YEAR(raw[[#This Row],[Date]])</f>
        <v>2012</v>
      </c>
      <c r="E19" s="11">
        <f>MONTH(raw[[#This Row],[Date]])</f>
        <v>1</v>
      </c>
      <c r="G19">
        <v>1</v>
      </c>
      <c r="I19" t="e">
        <f>VLOOKUP(raw[[#This Row],[Song Title]],#REF!,1,FALSE)</f>
        <v>#REF!</v>
      </c>
      <c r="J19">
        <f>SUM(raw[[#This Row],[English]:[Both]])</f>
        <v>1</v>
      </c>
      <c r="K19" s="1" t="b">
        <f>IF(EXACT(raw[[#This Row],[Date]],VLOOKUP(raw[[#This Row],[Song Title]],raw[],2,FALSE)),TRUE,FALSE)</f>
        <v>1</v>
      </c>
      <c r="L19">
        <f>COUNTIFS(raw[Song Title],raw[[#This Row],[Song Title]],raw[Date],CONCATENATE("&lt;",raw[[#This Row],[Date]]))</f>
        <v>0</v>
      </c>
      <c r="M19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9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9" s="2">
        <f>((3*raw[[#This Row],[Count Played W/I Last Year]])+raw[[#This Row],[Count Played W/I 2 years]])/4</f>
        <v>0</v>
      </c>
    </row>
    <row r="20" spans="1:15" x14ac:dyDescent="0.2">
      <c r="A20" t="s">
        <v>9</v>
      </c>
      <c r="B20" s="1">
        <v>40930</v>
      </c>
      <c r="C20" s="1" t="str">
        <f>IF(EXACT(1,raw[[#This Row],[English]]),"English",IF(EXACT(1,raw[[#This Row],[Spanish]]),"Spanish",IF(EXACT(1,raw[[#This Row],[Both]]),"Both","BAD_INPUT")))</f>
        <v>Spanish</v>
      </c>
      <c r="D20" s="11">
        <f>YEAR(raw[[#This Row],[Date]])</f>
        <v>2012</v>
      </c>
      <c r="E20" s="11">
        <f>MONTH(raw[[#This Row],[Date]])</f>
        <v>1</v>
      </c>
      <c r="G20">
        <v>1</v>
      </c>
      <c r="I20" t="e">
        <f>VLOOKUP(raw[[#This Row],[Song Title]],#REF!,1,FALSE)</f>
        <v>#REF!</v>
      </c>
      <c r="J20">
        <f>SUM(raw[[#This Row],[English]:[Both]])</f>
        <v>1</v>
      </c>
      <c r="K20" s="1" t="b">
        <f>IF(EXACT(raw[[#This Row],[Date]],VLOOKUP(raw[[#This Row],[Song Title]],raw[],2,FALSE)),TRUE,FALSE)</f>
        <v>0</v>
      </c>
      <c r="L20">
        <f>COUNTIFS(raw[Song Title],raw[[#This Row],[Song Title]],raw[Date],CONCATENATE("&lt;",raw[[#This Row],[Date]]))</f>
        <v>1</v>
      </c>
      <c r="M20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20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20" s="2">
        <f>((3*raw[[#This Row],[Count Played W/I Last Year]])+raw[[#This Row],[Count Played W/I 2 years]])/4</f>
        <v>1</v>
      </c>
    </row>
    <row r="21" spans="1:15" x14ac:dyDescent="0.2">
      <c r="A21" t="s">
        <v>15</v>
      </c>
      <c r="B21" s="16">
        <v>40930</v>
      </c>
      <c r="C21" s="16" t="str">
        <f>IF(EXACT(1,raw[[#This Row],[English]]),"English",IF(EXACT(1,raw[[#This Row],[Spanish]]),"Spanish",IF(EXACT(1,raw[[#This Row],[Both]]),"Both","BAD_INPUT")))</f>
        <v>English</v>
      </c>
      <c r="D21" s="11">
        <f>YEAR(raw[[#This Row],[Date]])</f>
        <v>2012</v>
      </c>
      <c r="E21" s="11">
        <f>MONTH(raw[[#This Row],[Date]])</f>
        <v>1</v>
      </c>
      <c r="F21">
        <v>1</v>
      </c>
      <c r="I21" t="e">
        <f>VLOOKUP(raw[[#This Row],[Song Title]],#REF!,1,FALSE)</f>
        <v>#REF!</v>
      </c>
      <c r="J21">
        <f>SUM(raw[[#This Row],[English]:[Both]])</f>
        <v>1</v>
      </c>
      <c r="K21" s="1" t="b">
        <f>IF(EXACT(raw[[#This Row],[Date]],VLOOKUP(raw[[#This Row],[Song Title]],raw[],2,FALSE)),TRUE,FALSE)</f>
        <v>1</v>
      </c>
      <c r="L21">
        <f>COUNTIFS(raw[Song Title],raw[[#This Row],[Song Title]],raw[Date],CONCATENATE("&lt;",raw[[#This Row],[Date]]))</f>
        <v>0</v>
      </c>
      <c r="M21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21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21" s="2">
        <f>((3*raw[[#This Row],[Count Played W/I Last Year]])+raw[[#This Row],[Count Played W/I 2 years]])/4</f>
        <v>0</v>
      </c>
    </row>
    <row r="22" spans="1:15" x14ac:dyDescent="0.2">
      <c r="A22" t="s">
        <v>19</v>
      </c>
      <c r="B22" s="16">
        <v>40930</v>
      </c>
      <c r="C22" s="16" t="str">
        <f>IF(EXACT(1,raw[[#This Row],[English]]),"English",IF(EXACT(1,raw[[#This Row],[Spanish]]),"Spanish",IF(EXACT(1,raw[[#This Row],[Both]]),"Both","BAD_INPUT")))</f>
        <v>Spanish</v>
      </c>
      <c r="D22" s="11">
        <f>YEAR(raw[[#This Row],[Date]])</f>
        <v>2012</v>
      </c>
      <c r="E22" s="11">
        <f>MONTH(raw[[#This Row],[Date]])</f>
        <v>1</v>
      </c>
      <c r="G22">
        <v>1</v>
      </c>
      <c r="I22" t="e">
        <f>VLOOKUP(raw[[#This Row],[Song Title]],#REF!,1,FALSE)</f>
        <v>#REF!</v>
      </c>
      <c r="J22">
        <f>SUM(raw[[#This Row],[English]:[Both]])</f>
        <v>1</v>
      </c>
      <c r="K22" s="1" t="b">
        <f>IF(EXACT(raw[[#This Row],[Date]],VLOOKUP(raw[[#This Row],[Song Title]],raw[],2,FALSE)),TRUE,FALSE)</f>
        <v>1</v>
      </c>
      <c r="L22">
        <f>COUNTIFS(raw[Song Title],raw[[#This Row],[Song Title]],raw[Date],CONCATENATE("&lt;",raw[[#This Row],[Date]]))</f>
        <v>0</v>
      </c>
      <c r="M22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22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22" s="2">
        <f>((3*raw[[#This Row],[Count Played W/I Last Year]])+raw[[#This Row],[Count Played W/I 2 years]])/4</f>
        <v>0</v>
      </c>
    </row>
    <row r="23" spans="1:15" x14ac:dyDescent="0.2">
      <c r="A23" t="s">
        <v>18</v>
      </c>
      <c r="B23" s="16">
        <v>40937</v>
      </c>
      <c r="C23" s="16" t="str">
        <f>IF(EXACT(1,raw[[#This Row],[English]]),"English",IF(EXACT(1,raw[[#This Row],[Spanish]]),"Spanish",IF(EXACT(1,raw[[#This Row],[Both]]),"Both","BAD_INPUT")))</f>
        <v>Spanish</v>
      </c>
      <c r="D23" s="11">
        <f>YEAR(raw[[#This Row],[Date]])</f>
        <v>2012</v>
      </c>
      <c r="E23" s="11">
        <f>MONTH(raw[[#This Row],[Date]])</f>
        <v>1</v>
      </c>
      <c r="G23">
        <v>1</v>
      </c>
      <c r="I23" t="e">
        <f>VLOOKUP(raw[[#This Row],[Song Title]],#REF!,1,FALSE)</f>
        <v>#REF!</v>
      </c>
      <c r="J23">
        <f>SUM(raw[[#This Row],[English]:[Both]])</f>
        <v>1</v>
      </c>
      <c r="K23" s="1" t="b">
        <f>IF(EXACT(raw[[#This Row],[Date]],VLOOKUP(raw[[#This Row],[Song Title]],raw[],2,FALSE)),TRUE,FALSE)</f>
        <v>0</v>
      </c>
      <c r="L23">
        <f>COUNTIFS(raw[Song Title],raw[[#This Row],[Song Title]],raw[Date],CONCATENATE("&lt;",raw[[#This Row],[Date]]))</f>
        <v>1</v>
      </c>
      <c r="M23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23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23" s="2">
        <f>((3*raw[[#This Row],[Count Played W/I Last Year]])+raw[[#This Row],[Count Played W/I 2 years]])/4</f>
        <v>1</v>
      </c>
    </row>
    <row r="24" spans="1:15" x14ac:dyDescent="0.2">
      <c r="A24" s="4" t="s">
        <v>8</v>
      </c>
      <c r="B24" s="16">
        <v>40937</v>
      </c>
      <c r="C24" s="16" t="str">
        <f>IF(EXACT(1,raw[[#This Row],[English]]),"English",IF(EXACT(1,raw[[#This Row],[Spanish]]),"Spanish",IF(EXACT(1,raw[[#This Row],[Both]]),"Both","BAD_INPUT")))</f>
        <v>Spanish</v>
      </c>
      <c r="D24" s="11">
        <f>YEAR(raw[[#This Row],[Date]])</f>
        <v>2012</v>
      </c>
      <c r="E24" s="11">
        <f>MONTH(raw[[#This Row],[Date]])</f>
        <v>1</v>
      </c>
      <c r="G24">
        <v>1</v>
      </c>
      <c r="I24" t="e">
        <f>VLOOKUP(raw[[#This Row],[Song Title]],#REF!,1,FALSE)</f>
        <v>#REF!</v>
      </c>
      <c r="J24">
        <f>SUM(raw[[#This Row],[English]:[Both]])</f>
        <v>1</v>
      </c>
      <c r="K24" s="1" t="b">
        <f>IF(EXACT(raw[[#This Row],[Date]],VLOOKUP(raw[[#This Row],[Song Title]],raw[],2,FALSE)),TRUE,FALSE)</f>
        <v>0</v>
      </c>
      <c r="L24">
        <f>COUNTIFS(raw[Song Title],raw[[#This Row],[Song Title]],raw[Date],CONCATENATE("&lt;",raw[[#This Row],[Date]]))</f>
        <v>1</v>
      </c>
      <c r="M24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24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24" s="2">
        <f>((3*raw[[#This Row],[Count Played W/I Last Year]])+raw[[#This Row],[Count Played W/I 2 years]])/4</f>
        <v>1</v>
      </c>
    </row>
    <row r="25" spans="1:15" x14ac:dyDescent="0.2">
      <c r="A25" s="4" t="s">
        <v>4</v>
      </c>
      <c r="B25" s="1">
        <v>40937</v>
      </c>
      <c r="C25" s="1" t="str">
        <f>IF(EXACT(1,raw[[#This Row],[English]]),"English",IF(EXACT(1,raw[[#This Row],[Spanish]]),"Spanish",IF(EXACT(1,raw[[#This Row],[Both]]),"Both","BAD_INPUT")))</f>
        <v>English</v>
      </c>
      <c r="D25" s="11">
        <f>YEAR(raw[[#This Row],[Date]])</f>
        <v>2012</v>
      </c>
      <c r="E25" s="11">
        <f>MONTH(raw[[#This Row],[Date]])</f>
        <v>1</v>
      </c>
      <c r="F25">
        <v>1</v>
      </c>
      <c r="I25" t="e">
        <f>VLOOKUP(raw[[#This Row],[Song Title]],#REF!,1,FALSE)</f>
        <v>#REF!</v>
      </c>
      <c r="J25">
        <f>SUM(raw[[#This Row],[English]:[Both]])</f>
        <v>1</v>
      </c>
      <c r="K25" s="1" t="b">
        <f>IF(EXACT(raw[[#This Row],[Date]],VLOOKUP(raw[[#This Row],[Song Title]],raw[],2,FALSE)),TRUE,FALSE)</f>
        <v>0</v>
      </c>
      <c r="L25">
        <f>COUNTIFS(raw[Song Title],raw[[#This Row],[Song Title]],raw[Date],CONCATENATE("&lt;",raw[[#This Row],[Date]]))</f>
        <v>1</v>
      </c>
      <c r="M25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25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25" s="2">
        <f>((3*raw[[#This Row],[Count Played W/I Last Year]])+raw[[#This Row],[Count Played W/I 2 years]])/4</f>
        <v>1</v>
      </c>
    </row>
    <row r="26" spans="1:15" x14ac:dyDescent="0.2">
      <c r="A26" t="s">
        <v>13</v>
      </c>
      <c r="B26" s="16">
        <v>40937</v>
      </c>
      <c r="C26" s="16" t="str">
        <f>IF(EXACT(1,raw[[#This Row],[English]]),"English",IF(EXACT(1,raw[[#This Row],[Spanish]]),"Spanish",IF(EXACT(1,raw[[#This Row],[Both]]),"Both","BAD_INPUT")))</f>
        <v>Spanish</v>
      </c>
      <c r="D26" s="11">
        <f>YEAR(raw[[#This Row],[Date]])</f>
        <v>2012</v>
      </c>
      <c r="E26" s="11">
        <f>MONTH(raw[[#This Row],[Date]])</f>
        <v>1</v>
      </c>
      <c r="G26">
        <v>1</v>
      </c>
      <c r="I26" t="e">
        <f>VLOOKUP(raw[[#This Row],[Song Title]],#REF!,1,FALSE)</f>
        <v>#REF!</v>
      </c>
      <c r="J26">
        <f>SUM(raw[[#This Row],[English]:[Both]])</f>
        <v>1</v>
      </c>
      <c r="K26" s="1" t="b">
        <f>IF(EXACT(raw[[#This Row],[Date]],VLOOKUP(raw[[#This Row],[Song Title]],raw[],2,FALSE)),TRUE,FALSE)</f>
        <v>1</v>
      </c>
      <c r="L26">
        <f>COUNTIFS(raw[Song Title],raw[[#This Row],[Song Title]],raw[Date],CONCATENATE("&lt;",raw[[#This Row],[Date]]))</f>
        <v>0</v>
      </c>
      <c r="M26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26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26" s="2">
        <f>((3*raw[[#This Row],[Count Played W/I Last Year]])+raw[[#This Row],[Count Played W/I 2 years]])/4</f>
        <v>0</v>
      </c>
    </row>
    <row r="27" spans="1:15" x14ac:dyDescent="0.2">
      <c r="A27" t="s">
        <v>14</v>
      </c>
      <c r="B27" s="16">
        <v>40937</v>
      </c>
      <c r="C27" s="16" t="str">
        <f>IF(EXACT(1,raw[[#This Row],[English]]),"English",IF(EXACT(1,raw[[#This Row],[Spanish]]),"Spanish",IF(EXACT(1,raw[[#This Row],[Both]]),"Both","BAD_INPUT")))</f>
        <v>English</v>
      </c>
      <c r="D27" s="11">
        <f>YEAR(raw[[#This Row],[Date]])</f>
        <v>2012</v>
      </c>
      <c r="E27" s="11">
        <f>MONTH(raw[[#This Row],[Date]])</f>
        <v>1</v>
      </c>
      <c r="F27">
        <v>1</v>
      </c>
      <c r="I27" t="e">
        <f>VLOOKUP(raw[[#This Row],[Song Title]],#REF!,1,FALSE)</f>
        <v>#REF!</v>
      </c>
      <c r="J27">
        <f>SUM(raw[[#This Row],[English]:[Both]])</f>
        <v>1</v>
      </c>
      <c r="K27" s="1" t="b">
        <f>IF(EXACT(raw[[#This Row],[Date]],VLOOKUP(raw[[#This Row],[Song Title]],raw[],2,FALSE)),TRUE,FALSE)</f>
        <v>1</v>
      </c>
      <c r="L27">
        <f>COUNTIFS(raw[Song Title],raw[[#This Row],[Song Title]],raw[Date],CONCATENATE("&lt;",raw[[#This Row],[Date]]))</f>
        <v>0</v>
      </c>
      <c r="M27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27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27" s="2">
        <f>((3*raw[[#This Row],[Count Played W/I Last Year]])+raw[[#This Row],[Count Played W/I 2 years]])/4</f>
        <v>0</v>
      </c>
    </row>
    <row r="28" spans="1:15" x14ac:dyDescent="0.2">
      <c r="A28" t="s">
        <v>21</v>
      </c>
      <c r="B28" s="16">
        <v>40944</v>
      </c>
      <c r="C28" s="16" t="str">
        <f>IF(EXACT(1,raw[[#This Row],[English]]),"English",IF(EXACT(1,raw[[#This Row],[Spanish]]),"Spanish",IF(EXACT(1,raw[[#This Row],[Both]]),"Both","BAD_INPUT")))</f>
        <v>English</v>
      </c>
      <c r="D28" s="11">
        <f>YEAR(raw[[#This Row],[Date]])</f>
        <v>2012</v>
      </c>
      <c r="E28" s="11">
        <f>MONTH(raw[[#This Row],[Date]])</f>
        <v>2</v>
      </c>
      <c r="F28">
        <v>1</v>
      </c>
      <c r="I28" t="e">
        <f>VLOOKUP(raw[[#This Row],[Song Title]],#REF!,1,FALSE)</f>
        <v>#REF!</v>
      </c>
      <c r="J28">
        <f>SUM(raw[[#This Row],[English]:[Both]])</f>
        <v>1</v>
      </c>
      <c r="K28" s="1" t="b">
        <f>IF(EXACT(raw[[#This Row],[Date]],VLOOKUP(raw[[#This Row],[Song Title]],raw[],2,FALSE)),TRUE,FALSE)</f>
        <v>1</v>
      </c>
      <c r="L28">
        <f>COUNTIFS(raw[Song Title],raw[[#This Row],[Song Title]],raw[Date],CONCATENATE("&lt;",raw[[#This Row],[Date]]))</f>
        <v>0</v>
      </c>
      <c r="M28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28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28" s="2">
        <f>((3*raw[[#This Row],[Count Played W/I Last Year]])+raw[[#This Row],[Count Played W/I 2 years]])/4</f>
        <v>0</v>
      </c>
    </row>
    <row r="29" spans="1:15" x14ac:dyDescent="0.2">
      <c r="A29" t="s">
        <v>20</v>
      </c>
      <c r="B29" s="1">
        <v>40944</v>
      </c>
      <c r="C29" s="1" t="str">
        <f>IF(EXACT(1,raw[[#This Row],[English]]),"English",IF(EXACT(1,raw[[#This Row],[Spanish]]),"Spanish",IF(EXACT(1,raw[[#This Row],[Both]]),"Both","BAD_INPUT")))</f>
        <v>Spanish</v>
      </c>
      <c r="D29" s="11">
        <f>YEAR(raw[[#This Row],[Date]])</f>
        <v>2012</v>
      </c>
      <c r="E29" s="11">
        <f>MONTH(raw[[#This Row],[Date]])</f>
        <v>2</v>
      </c>
      <c r="G29">
        <v>1</v>
      </c>
      <c r="I29" t="e">
        <f>VLOOKUP(raw[[#This Row],[Song Title]],#REF!,1,FALSE)</f>
        <v>#REF!</v>
      </c>
      <c r="J29">
        <f>SUM(raw[[#This Row],[English]:[Both]])</f>
        <v>1</v>
      </c>
      <c r="K29" s="1" t="b">
        <f>IF(EXACT(raw[[#This Row],[Date]],VLOOKUP(raw[[#This Row],[Song Title]],raw[],2,FALSE)),TRUE,FALSE)</f>
        <v>1</v>
      </c>
      <c r="L29">
        <f>COUNTIFS(raw[Song Title],raw[[#This Row],[Song Title]],raw[Date],CONCATENATE("&lt;",raw[[#This Row],[Date]]))</f>
        <v>0</v>
      </c>
      <c r="M29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29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29" s="2">
        <f>((3*raw[[#This Row],[Count Played W/I Last Year]])+raw[[#This Row],[Count Played W/I 2 years]])/4</f>
        <v>0</v>
      </c>
    </row>
    <row r="30" spans="1:15" x14ac:dyDescent="0.2">
      <c r="A30" s="4" t="s">
        <v>7</v>
      </c>
      <c r="B30" s="16">
        <v>40944</v>
      </c>
      <c r="C30" s="16" t="str">
        <f>IF(EXACT(1,raw[[#This Row],[English]]),"English",IF(EXACT(1,raw[[#This Row],[Spanish]]),"Spanish",IF(EXACT(1,raw[[#This Row],[Both]]),"Both","BAD_INPUT")))</f>
        <v>English</v>
      </c>
      <c r="D30" s="11">
        <f>YEAR(raw[[#This Row],[Date]])</f>
        <v>2012</v>
      </c>
      <c r="E30" s="11">
        <f>MONTH(raw[[#This Row],[Date]])</f>
        <v>2</v>
      </c>
      <c r="F30">
        <v>1</v>
      </c>
      <c r="I30" t="e">
        <f>VLOOKUP(raw[[#This Row],[Song Title]],#REF!,1,FALSE)</f>
        <v>#REF!</v>
      </c>
      <c r="J30">
        <f>SUM(raw[[#This Row],[English]:[Both]])</f>
        <v>1</v>
      </c>
      <c r="K30" s="1" t="b">
        <f>IF(EXACT(raw[[#This Row],[Date]],VLOOKUP(raw[[#This Row],[Song Title]],raw[],2,FALSE)),TRUE,FALSE)</f>
        <v>0</v>
      </c>
      <c r="L30">
        <f>COUNTIFS(raw[Song Title],raw[[#This Row],[Song Title]],raw[Date],CONCATENATE("&lt;",raw[[#This Row],[Date]]))</f>
        <v>2</v>
      </c>
      <c r="M30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30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30" s="2">
        <f>((3*raw[[#This Row],[Count Played W/I Last Year]])+raw[[#This Row],[Count Played W/I 2 years]])/4</f>
        <v>2</v>
      </c>
    </row>
    <row r="31" spans="1:15" x14ac:dyDescent="0.2">
      <c r="A31" t="s">
        <v>2</v>
      </c>
      <c r="B31" s="16">
        <v>40944</v>
      </c>
      <c r="C31" s="16" t="str">
        <f>IF(EXACT(1,raw[[#This Row],[English]]),"English",IF(EXACT(1,raw[[#This Row],[Spanish]]),"Spanish",IF(EXACT(1,raw[[#This Row],[Both]]),"Both","BAD_INPUT")))</f>
        <v>English</v>
      </c>
      <c r="D31" s="11">
        <f>YEAR(raw[[#This Row],[Date]])</f>
        <v>2012</v>
      </c>
      <c r="E31" s="11">
        <f>MONTH(raw[[#This Row],[Date]])</f>
        <v>2</v>
      </c>
      <c r="F31">
        <v>1</v>
      </c>
      <c r="I31" t="e">
        <f>VLOOKUP(raw[[#This Row],[Song Title]],#REF!,1,FALSE)</f>
        <v>#REF!</v>
      </c>
      <c r="J31">
        <f>SUM(raw[[#This Row],[English]:[Both]])</f>
        <v>1</v>
      </c>
      <c r="K31" s="1" t="b">
        <f>IF(EXACT(raw[[#This Row],[Date]],VLOOKUP(raw[[#This Row],[Song Title]],raw[],2,FALSE)),TRUE,FALSE)</f>
        <v>0</v>
      </c>
      <c r="L31">
        <f>COUNTIFS(raw[Song Title],raw[[#This Row],[Song Title]],raw[Date],CONCATENATE("&lt;",raw[[#This Row],[Date]]))</f>
        <v>1</v>
      </c>
      <c r="M31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31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31" s="2">
        <f>((3*raw[[#This Row],[Count Played W/I Last Year]])+raw[[#This Row],[Count Played W/I 2 years]])/4</f>
        <v>1</v>
      </c>
    </row>
    <row r="32" spans="1:15" x14ac:dyDescent="0.2">
      <c r="A32" t="s">
        <v>87</v>
      </c>
      <c r="B32" s="16">
        <v>40944</v>
      </c>
      <c r="C32" s="16" t="str">
        <f>IF(EXACT(1,raw[[#This Row],[English]]),"English",IF(EXACT(1,raw[[#This Row],[Spanish]]),"Spanish",IF(EXACT(1,raw[[#This Row],[Both]]),"Both","BAD_INPUT")))</f>
        <v>Spanish</v>
      </c>
      <c r="D32" s="11">
        <f>YEAR(raw[[#This Row],[Date]])</f>
        <v>2012</v>
      </c>
      <c r="E32" s="11">
        <f>MONTH(raw[[#This Row],[Date]])</f>
        <v>2</v>
      </c>
      <c r="G32">
        <v>1</v>
      </c>
      <c r="I32" t="e">
        <f>VLOOKUP(raw[[#This Row],[Song Title]],#REF!,1,FALSE)</f>
        <v>#REF!</v>
      </c>
      <c r="J32">
        <f>SUM(raw[[#This Row],[English]:[Both]])</f>
        <v>1</v>
      </c>
      <c r="K32" s="1" t="b">
        <f>IF(EXACT(raw[[#This Row],[Date]],VLOOKUP(raw[[#This Row],[Song Title]],raw[],2,FALSE)),TRUE,FALSE)</f>
        <v>1</v>
      </c>
      <c r="L32">
        <f>COUNTIFS(raw[Song Title],raw[[#This Row],[Song Title]],raw[Date],CONCATENATE("&lt;",raw[[#This Row],[Date]]))</f>
        <v>0</v>
      </c>
      <c r="M32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32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32" s="2">
        <f>((3*raw[[#This Row],[Count Played W/I Last Year]])+raw[[#This Row],[Count Played W/I 2 years]])/4</f>
        <v>0</v>
      </c>
    </row>
    <row r="33" spans="1:15" x14ac:dyDescent="0.2">
      <c r="A33" t="s">
        <v>25</v>
      </c>
      <c r="B33" s="16">
        <v>40951</v>
      </c>
      <c r="C33" s="16" t="str">
        <f>IF(EXACT(1,raw[[#This Row],[English]]),"English",IF(EXACT(1,raw[[#This Row],[Spanish]]),"Spanish",IF(EXACT(1,raw[[#This Row],[Both]]),"Both","BAD_INPUT")))</f>
        <v>Spanish</v>
      </c>
      <c r="D33" s="11">
        <f>YEAR(raw[[#This Row],[Date]])</f>
        <v>2012</v>
      </c>
      <c r="E33" s="11">
        <f>MONTH(raw[[#This Row],[Date]])</f>
        <v>2</v>
      </c>
      <c r="G33">
        <v>1</v>
      </c>
      <c r="I33" t="e">
        <f>VLOOKUP(raw[[#This Row],[Song Title]],#REF!,1,FALSE)</f>
        <v>#REF!</v>
      </c>
      <c r="J33">
        <f>SUM(raw[[#This Row],[English]:[Both]])</f>
        <v>1</v>
      </c>
      <c r="K33" s="1" t="b">
        <f>IF(EXACT(raw[[#This Row],[Date]],VLOOKUP(raw[[#This Row],[Song Title]],raw[],2,FALSE)),TRUE,FALSE)</f>
        <v>1</v>
      </c>
      <c r="L33">
        <f>COUNTIFS(raw[Song Title],raw[[#This Row],[Song Title]],raw[Date],CONCATENATE("&lt;",raw[[#This Row],[Date]]))</f>
        <v>0</v>
      </c>
      <c r="M33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33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33" s="2">
        <f>((3*raw[[#This Row],[Count Played W/I Last Year]])+raw[[#This Row],[Count Played W/I 2 years]])/4</f>
        <v>0</v>
      </c>
    </row>
    <row r="34" spans="1:15" x14ac:dyDescent="0.2">
      <c r="A34" s="4" t="s">
        <v>22</v>
      </c>
      <c r="B34" s="16">
        <v>40951</v>
      </c>
      <c r="C34" s="16" t="str">
        <f>IF(EXACT(1,raw[[#This Row],[English]]),"English",IF(EXACT(1,raw[[#This Row],[Spanish]]),"Spanish",IF(EXACT(1,raw[[#This Row],[Both]]),"Both","BAD_INPUT")))</f>
        <v>English</v>
      </c>
      <c r="D34" s="11">
        <f>YEAR(raw[[#This Row],[Date]])</f>
        <v>2012</v>
      </c>
      <c r="E34" s="11">
        <f>MONTH(raw[[#This Row],[Date]])</f>
        <v>2</v>
      </c>
      <c r="F34">
        <v>1</v>
      </c>
      <c r="I34" t="e">
        <f>VLOOKUP(raw[[#This Row],[Song Title]],#REF!,1,FALSE)</f>
        <v>#REF!</v>
      </c>
      <c r="J34">
        <f>SUM(raw[[#This Row],[English]:[Both]])</f>
        <v>1</v>
      </c>
      <c r="K34" s="1" t="b">
        <f>IF(EXACT(raw[[#This Row],[Date]],VLOOKUP(raw[[#This Row],[Song Title]],raw[],2,FALSE)),TRUE,FALSE)</f>
        <v>1</v>
      </c>
      <c r="L34">
        <f>COUNTIFS(raw[Song Title],raw[[#This Row],[Song Title]],raw[Date],CONCATENATE("&lt;",raw[[#This Row],[Date]]))</f>
        <v>0</v>
      </c>
      <c r="M34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34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34" s="2">
        <f>((3*raw[[#This Row],[Count Played W/I Last Year]])+raw[[#This Row],[Count Played W/I 2 years]])/4</f>
        <v>0</v>
      </c>
    </row>
    <row r="35" spans="1:15" x14ac:dyDescent="0.2">
      <c r="A35" s="4" t="s">
        <v>28</v>
      </c>
      <c r="B35" s="16">
        <v>40951</v>
      </c>
      <c r="C35" s="16" t="str">
        <f>IF(EXACT(1,raw[[#This Row],[English]]),"English",IF(EXACT(1,raw[[#This Row],[Spanish]]),"Spanish",IF(EXACT(1,raw[[#This Row],[Both]]),"Both","BAD_INPUT")))</f>
        <v>Spanish</v>
      </c>
      <c r="D35" s="11">
        <f>YEAR(raw[[#This Row],[Date]])</f>
        <v>2012</v>
      </c>
      <c r="E35" s="11">
        <f>MONTH(raw[[#This Row],[Date]])</f>
        <v>2</v>
      </c>
      <c r="G35">
        <v>1</v>
      </c>
      <c r="I35" t="e">
        <f>VLOOKUP(raw[[#This Row],[Song Title]],#REF!,1,FALSE)</f>
        <v>#REF!</v>
      </c>
      <c r="J35">
        <f>SUM(raw[[#This Row],[English]:[Both]])</f>
        <v>1</v>
      </c>
      <c r="K35" s="1" t="b">
        <f>IF(EXACT(raw[[#This Row],[Date]],VLOOKUP(raw[[#This Row],[Song Title]],raw[],2,FALSE)),TRUE,FALSE)</f>
        <v>1</v>
      </c>
      <c r="L35">
        <f>COUNTIFS(raw[Song Title],raw[[#This Row],[Song Title]],raw[Date],CONCATENATE("&lt;",raw[[#This Row],[Date]]))</f>
        <v>0</v>
      </c>
      <c r="M35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35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35" s="2">
        <f>((3*raw[[#This Row],[Count Played W/I Last Year]])+raw[[#This Row],[Count Played W/I 2 years]])/4</f>
        <v>0</v>
      </c>
    </row>
    <row r="36" spans="1:15" x14ac:dyDescent="0.2">
      <c r="A36" t="s">
        <v>26</v>
      </c>
      <c r="B36" s="16">
        <v>40951</v>
      </c>
      <c r="C36" s="16" t="str">
        <f>IF(EXACT(1,raw[[#This Row],[English]]),"English",IF(EXACT(1,raw[[#This Row],[Spanish]]),"Spanish",IF(EXACT(1,raw[[#This Row],[Both]]),"Both","BAD_INPUT")))</f>
        <v>Spanish</v>
      </c>
      <c r="D36" s="11">
        <f>YEAR(raw[[#This Row],[Date]])</f>
        <v>2012</v>
      </c>
      <c r="E36" s="11">
        <f>MONTH(raw[[#This Row],[Date]])</f>
        <v>2</v>
      </c>
      <c r="G36">
        <v>1</v>
      </c>
      <c r="I36" t="e">
        <f>VLOOKUP(raw[[#This Row],[Song Title]],#REF!,1,FALSE)</f>
        <v>#REF!</v>
      </c>
      <c r="J36">
        <f>SUM(raw[[#This Row],[English]:[Both]])</f>
        <v>1</v>
      </c>
      <c r="K36" s="1" t="b">
        <f>IF(EXACT(raw[[#This Row],[Date]],VLOOKUP(raw[[#This Row],[Song Title]],raw[],2,FALSE)),TRUE,FALSE)</f>
        <v>1</v>
      </c>
      <c r="L36">
        <f>COUNTIFS(raw[Song Title],raw[[#This Row],[Song Title]],raw[Date],CONCATENATE("&lt;",raw[[#This Row],[Date]]))</f>
        <v>0</v>
      </c>
      <c r="M36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36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36" s="2">
        <f>((3*raw[[#This Row],[Count Played W/I Last Year]])+raw[[#This Row],[Count Played W/I 2 years]])/4</f>
        <v>0</v>
      </c>
    </row>
    <row r="37" spans="1:15" x14ac:dyDescent="0.2">
      <c r="A37" s="4" t="s">
        <v>27</v>
      </c>
      <c r="B37" s="16">
        <v>40951</v>
      </c>
      <c r="C37" s="16" t="str">
        <f>IF(EXACT(1,raw[[#This Row],[English]]),"English",IF(EXACT(1,raw[[#This Row],[Spanish]]),"Spanish",IF(EXACT(1,raw[[#This Row],[Both]]),"Both","BAD_INPUT")))</f>
        <v>English</v>
      </c>
      <c r="D37" s="11">
        <f>YEAR(raw[[#This Row],[Date]])</f>
        <v>2012</v>
      </c>
      <c r="E37" s="11">
        <f>MONTH(raw[[#This Row],[Date]])</f>
        <v>2</v>
      </c>
      <c r="F37">
        <v>1</v>
      </c>
      <c r="I37" t="e">
        <f>VLOOKUP(raw[[#This Row],[Song Title]],#REF!,1,FALSE)</f>
        <v>#REF!</v>
      </c>
      <c r="J37">
        <f>SUM(raw[[#This Row],[English]:[Both]])</f>
        <v>1</v>
      </c>
      <c r="K37" s="1" t="b">
        <f>IF(EXACT(raw[[#This Row],[Date]],VLOOKUP(raw[[#This Row],[Song Title]],raw[],2,FALSE)),TRUE,FALSE)</f>
        <v>1</v>
      </c>
      <c r="L37">
        <f>COUNTIFS(raw[Song Title],raw[[#This Row],[Song Title]],raw[Date],CONCATENATE("&lt;",raw[[#This Row],[Date]]))</f>
        <v>0</v>
      </c>
      <c r="M37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37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37" s="2">
        <f>((3*raw[[#This Row],[Count Played W/I Last Year]])+raw[[#This Row],[Count Played W/I 2 years]])/4</f>
        <v>0</v>
      </c>
    </row>
    <row r="38" spans="1:15" x14ac:dyDescent="0.2">
      <c r="A38" t="s">
        <v>23</v>
      </c>
      <c r="B38" s="16">
        <v>40958</v>
      </c>
      <c r="C38" s="16" t="str">
        <f>IF(EXACT(1,raw[[#This Row],[English]]),"English",IF(EXACT(1,raw[[#This Row],[Spanish]]),"Spanish",IF(EXACT(1,raw[[#This Row],[Both]]),"Both","BAD_INPUT")))</f>
        <v>English</v>
      </c>
      <c r="D38" s="11">
        <f>YEAR(raw[[#This Row],[Date]])</f>
        <v>2012</v>
      </c>
      <c r="E38" s="11">
        <f>MONTH(raw[[#This Row],[Date]])</f>
        <v>2</v>
      </c>
      <c r="F38">
        <v>1</v>
      </c>
      <c r="I38" t="e">
        <f>VLOOKUP(raw[[#This Row],[Song Title]],#REF!,1,FALSE)</f>
        <v>#REF!</v>
      </c>
      <c r="J38">
        <f>SUM(raw[[#This Row],[English]:[Both]])</f>
        <v>1</v>
      </c>
      <c r="K38" s="1" t="b">
        <f>IF(EXACT(raw[[#This Row],[Date]],VLOOKUP(raw[[#This Row],[Song Title]],raw[],2,FALSE)),TRUE,FALSE)</f>
        <v>1</v>
      </c>
      <c r="L38">
        <f>COUNTIFS(raw[Song Title],raw[[#This Row],[Song Title]],raw[Date],CONCATENATE("&lt;",raw[[#This Row],[Date]]))</f>
        <v>0</v>
      </c>
      <c r="M38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38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38" s="2">
        <f>((3*raw[[#This Row],[Count Played W/I Last Year]])+raw[[#This Row],[Count Played W/I 2 years]])/4</f>
        <v>0</v>
      </c>
    </row>
    <row r="39" spans="1:15" x14ac:dyDescent="0.2">
      <c r="A39" t="s">
        <v>22</v>
      </c>
      <c r="B39" s="16">
        <v>40958</v>
      </c>
      <c r="C39" s="16" t="str">
        <f>IF(EXACT(1,raw[[#This Row],[English]]),"English",IF(EXACT(1,raw[[#This Row],[Spanish]]),"Spanish",IF(EXACT(1,raw[[#This Row],[Both]]),"Both","BAD_INPUT")))</f>
        <v>English</v>
      </c>
      <c r="D39" s="11">
        <f>YEAR(raw[[#This Row],[Date]])</f>
        <v>2012</v>
      </c>
      <c r="E39" s="11">
        <f>MONTH(raw[[#This Row],[Date]])</f>
        <v>2</v>
      </c>
      <c r="F39">
        <v>1</v>
      </c>
      <c r="I39" t="e">
        <f>VLOOKUP(raw[[#This Row],[Song Title]],#REF!,1,FALSE)</f>
        <v>#REF!</v>
      </c>
      <c r="J39">
        <f>SUM(raw[[#This Row],[English]:[Both]])</f>
        <v>1</v>
      </c>
      <c r="K39" s="1" t="b">
        <f>IF(EXACT(raw[[#This Row],[Date]],VLOOKUP(raw[[#This Row],[Song Title]],raw[],2,FALSE)),TRUE,FALSE)</f>
        <v>0</v>
      </c>
      <c r="L39">
        <f>COUNTIFS(raw[Song Title],raw[[#This Row],[Song Title]],raw[Date],CONCATENATE("&lt;",raw[[#This Row],[Date]]))</f>
        <v>1</v>
      </c>
      <c r="M39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39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39" s="2">
        <f>((3*raw[[#This Row],[Count Played W/I Last Year]])+raw[[#This Row],[Count Played W/I 2 years]])/4</f>
        <v>1</v>
      </c>
    </row>
    <row r="40" spans="1:15" x14ac:dyDescent="0.2">
      <c r="A40" s="4" t="s">
        <v>2</v>
      </c>
      <c r="B40" s="16">
        <v>40958</v>
      </c>
      <c r="C40" s="16" t="str">
        <f>IF(EXACT(1,raw[[#This Row],[English]]),"English",IF(EXACT(1,raw[[#This Row],[Spanish]]),"Spanish",IF(EXACT(1,raw[[#This Row],[Both]]),"Both","BAD_INPUT")))</f>
        <v>Spanish</v>
      </c>
      <c r="D40" s="11">
        <f>YEAR(raw[[#This Row],[Date]])</f>
        <v>2012</v>
      </c>
      <c r="E40" s="11">
        <f>MONTH(raw[[#This Row],[Date]])</f>
        <v>2</v>
      </c>
      <c r="G40">
        <v>1</v>
      </c>
      <c r="I40" t="e">
        <f>VLOOKUP(raw[[#This Row],[Song Title]],#REF!,1,FALSE)</f>
        <v>#REF!</v>
      </c>
      <c r="J40">
        <f>SUM(raw[[#This Row],[English]:[Both]])</f>
        <v>1</v>
      </c>
      <c r="K40" s="1" t="b">
        <f>IF(EXACT(raw[[#This Row],[Date]],VLOOKUP(raw[[#This Row],[Song Title]],raw[],2,FALSE)),TRUE,FALSE)</f>
        <v>0</v>
      </c>
      <c r="L40">
        <f>COUNTIFS(raw[Song Title],raw[[#This Row],[Song Title]],raw[Date],CONCATENATE("&lt;",raw[[#This Row],[Date]]))</f>
        <v>2</v>
      </c>
      <c r="M40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40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40" s="2">
        <f>((3*raw[[#This Row],[Count Played W/I Last Year]])+raw[[#This Row],[Count Played W/I 2 years]])/4</f>
        <v>2</v>
      </c>
    </row>
    <row r="41" spans="1:15" x14ac:dyDescent="0.2">
      <c r="A41" t="s">
        <v>105</v>
      </c>
      <c r="B41" s="16">
        <v>40958</v>
      </c>
      <c r="C41" s="16" t="str">
        <f>IF(EXACT(1,raw[[#This Row],[English]]),"English",IF(EXACT(1,raw[[#This Row],[Spanish]]),"Spanish",IF(EXACT(1,raw[[#This Row],[Both]]),"Both","BAD_INPUT")))</f>
        <v>Both</v>
      </c>
      <c r="D41" s="11">
        <f>YEAR(raw[[#This Row],[Date]])</f>
        <v>2012</v>
      </c>
      <c r="E41" s="11">
        <f>MONTH(raw[[#This Row],[Date]])</f>
        <v>2</v>
      </c>
      <c r="H41">
        <v>1</v>
      </c>
      <c r="I41" t="e">
        <f>VLOOKUP(raw[[#This Row],[Song Title]],#REF!,1,FALSE)</f>
        <v>#REF!</v>
      </c>
      <c r="J41">
        <f>SUM(raw[[#This Row],[English]:[Both]])</f>
        <v>1</v>
      </c>
      <c r="K41" s="1" t="b">
        <f>IF(EXACT(raw[[#This Row],[Date]],VLOOKUP(raw[[#This Row],[Song Title]],raw[],2,FALSE)),TRUE,FALSE)</f>
        <v>0</v>
      </c>
      <c r="L41">
        <f>COUNTIFS(raw[Song Title],raw[[#This Row],[Song Title]],raw[Date],CONCATENATE("&lt;",raw[[#This Row],[Date]]))</f>
        <v>1</v>
      </c>
      <c r="M41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41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41" s="2">
        <f>((3*raw[[#This Row],[Count Played W/I Last Year]])+raw[[#This Row],[Count Played W/I 2 years]])/4</f>
        <v>1</v>
      </c>
    </row>
    <row r="42" spans="1:15" x14ac:dyDescent="0.2">
      <c r="A42" t="s">
        <v>24</v>
      </c>
      <c r="B42" s="16">
        <v>40958</v>
      </c>
      <c r="C42" s="16" t="str">
        <f>IF(EXACT(1,raw[[#This Row],[English]]),"English",IF(EXACT(1,raw[[#This Row],[Spanish]]),"Spanish",IF(EXACT(1,raw[[#This Row],[Both]]),"Both","BAD_INPUT")))</f>
        <v>Spanish</v>
      </c>
      <c r="D42" s="11">
        <f>YEAR(raw[[#This Row],[Date]])</f>
        <v>2012</v>
      </c>
      <c r="E42" s="11">
        <f>MONTH(raw[[#This Row],[Date]])</f>
        <v>2</v>
      </c>
      <c r="G42">
        <v>1</v>
      </c>
      <c r="I42" t="e">
        <f>VLOOKUP(raw[[#This Row],[Song Title]],#REF!,1,FALSE)</f>
        <v>#REF!</v>
      </c>
      <c r="J42">
        <f>SUM(raw[[#This Row],[English]:[Both]])</f>
        <v>1</v>
      </c>
      <c r="K42" s="1" t="b">
        <f>IF(EXACT(raw[[#This Row],[Date]],VLOOKUP(raw[[#This Row],[Song Title]],raw[],2,FALSE)),TRUE,FALSE)</f>
        <v>1</v>
      </c>
      <c r="L42">
        <f>COUNTIFS(raw[Song Title],raw[[#This Row],[Song Title]],raw[Date],CONCATENATE("&lt;",raw[[#This Row],[Date]]))</f>
        <v>0</v>
      </c>
      <c r="M42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42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42" s="2">
        <f>((3*raw[[#This Row],[Count Played W/I Last Year]])+raw[[#This Row],[Count Played W/I 2 years]])/4</f>
        <v>0</v>
      </c>
    </row>
    <row r="43" spans="1:15" x14ac:dyDescent="0.2">
      <c r="A43" t="s">
        <v>29</v>
      </c>
      <c r="B43" s="16">
        <v>40965</v>
      </c>
      <c r="C43" s="16" t="str">
        <f>IF(EXACT(1,raw[[#This Row],[English]]),"English",IF(EXACT(1,raw[[#This Row],[Spanish]]),"Spanish",IF(EXACT(1,raw[[#This Row],[Both]]),"Both","BAD_INPUT")))</f>
        <v>English</v>
      </c>
      <c r="D43" s="11">
        <f>YEAR(raw[[#This Row],[Date]])</f>
        <v>2012</v>
      </c>
      <c r="E43" s="11">
        <f>MONTH(raw[[#This Row],[Date]])</f>
        <v>2</v>
      </c>
      <c r="F43">
        <v>1</v>
      </c>
      <c r="I43" t="e">
        <f>VLOOKUP(raw[[#This Row],[Song Title]],#REF!,1,FALSE)</f>
        <v>#REF!</v>
      </c>
      <c r="J43">
        <f>SUM(raw[[#This Row],[English]:[Both]])</f>
        <v>1</v>
      </c>
      <c r="K43" s="1" t="b">
        <f>IF(EXACT(raw[[#This Row],[Date]],VLOOKUP(raw[[#This Row],[Song Title]],raw[],2,FALSE)),TRUE,FALSE)</f>
        <v>1</v>
      </c>
      <c r="L43">
        <f>COUNTIFS(raw[Song Title],raw[[#This Row],[Song Title]],raw[Date],CONCATENATE("&lt;",raw[[#This Row],[Date]]))</f>
        <v>0</v>
      </c>
      <c r="M43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43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43" s="2">
        <f>((3*raw[[#This Row],[Count Played W/I Last Year]])+raw[[#This Row],[Count Played W/I 2 years]])/4</f>
        <v>0</v>
      </c>
    </row>
    <row r="44" spans="1:15" x14ac:dyDescent="0.2">
      <c r="A44" s="4" t="s">
        <v>4</v>
      </c>
      <c r="B44" s="16">
        <v>40965</v>
      </c>
      <c r="C44" s="16" t="str">
        <f>IF(EXACT(1,raw[[#This Row],[English]]),"English",IF(EXACT(1,raw[[#This Row],[Spanish]]),"Spanish",IF(EXACT(1,raw[[#This Row],[Both]]),"Both","BAD_INPUT")))</f>
        <v>English</v>
      </c>
      <c r="D44" s="11">
        <f>YEAR(raw[[#This Row],[Date]])</f>
        <v>2012</v>
      </c>
      <c r="E44" s="11">
        <f>MONTH(raw[[#This Row],[Date]])</f>
        <v>2</v>
      </c>
      <c r="F44">
        <v>1</v>
      </c>
      <c r="I44" t="e">
        <f>VLOOKUP(raw[[#This Row],[Song Title]],#REF!,1,FALSE)</f>
        <v>#REF!</v>
      </c>
      <c r="J44">
        <f>SUM(raw[[#This Row],[English]:[Both]])</f>
        <v>1</v>
      </c>
      <c r="K44" s="1" t="b">
        <f>IF(EXACT(raw[[#This Row],[Date]],VLOOKUP(raw[[#This Row],[Song Title]],raw[],2,FALSE)),TRUE,FALSE)</f>
        <v>0</v>
      </c>
      <c r="L44">
        <f>COUNTIFS(raw[Song Title],raw[[#This Row],[Song Title]],raw[Date],CONCATENATE("&lt;",raw[[#This Row],[Date]]))</f>
        <v>2</v>
      </c>
      <c r="M44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44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44" s="2">
        <f>((3*raw[[#This Row],[Count Played W/I Last Year]])+raw[[#This Row],[Count Played W/I 2 years]])/4</f>
        <v>2</v>
      </c>
    </row>
    <row r="45" spans="1:15" x14ac:dyDescent="0.2">
      <c r="A45" s="4" t="s">
        <v>28</v>
      </c>
      <c r="B45" s="16">
        <v>40965</v>
      </c>
      <c r="C45" s="16" t="str">
        <f>IF(EXACT(1,raw[[#This Row],[English]]),"English",IF(EXACT(1,raw[[#This Row],[Spanish]]),"Spanish",IF(EXACT(1,raw[[#This Row],[Both]]),"Both","BAD_INPUT")))</f>
        <v>Spanish</v>
      </c>
      <c r="D45" s="11">
        <f>YEAR(raw[[#This Row],[Date]])</f>
        <v>2012</v>
      </c>
      <c r="E45" s="11">
        <f>MONTH(raw[[#This Row],[Date]])</f>
        <v>2</v>
      </c>
      <c r="G45">
        <v>1</v>
      </c>
      <c r="I45" t="e">
        <f>VLOOKUP(raw[[#This Row],[Song Title]],#REF!,1,FALSE)</f>
        <v>#REF!</v>
      </c>
      <c r="J45">
        <f>SUM(raw[[#This Row],[English]:[Both]])</f>
        <v>1</v>
      </c>
      <c r="K45" s="1" t="b">
        <f>IF(EXACT(raw[[#This Row],[Date]],VLOOKUP(raw[[#This Row],[Song Title]],raw[],2,FALSE)),TRUE,FALSE)</f>
        <v>0</v>
      </c>
      <c r="L45">
        <f>COUNTIFS(raw[Song Title],raw[[#This Row],[Song Title]],raw[Date],CONCATENATE("&lt;",raw[[#This Row],[Date]]))</f>
        <v>1</v>
      </c>
      <c r="M45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45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45" s="2">
        <f>((3*raw[[#This Row],[Count Played W/I Last Year]])+raw[[#This Row],[Count Played W/I 2 years]])/4</f>
        <v>1</v>
      </c>
    </row>
    <row r="46" spans="1:15" x14ac:dyDescent="0.2">
      <c r="A46" t="s">
        <v>24</v>
      </c>
      <c r="B46" s="16">
        <v>40965</v>
      </c>
      <c r="C46" s="16" t="str">
        <f>IF(EXACT(1,raw[[#This Row],[English]]),"English",IF(EXACT(1,raw[[#This Row],[Spanish]]),"Spanish",IF(EXACT(1,raw[[#This Row],[Both]]),"Both","BAD_INPUT")))</f>
        <v>Spanish</v>
      </c>
      <c r="D46" s="11">
        <f>YEAR(raw[[#This Row],[Date]])</f>
        <v>2012</v>
      </c>
      <c r="E46" s="11">
        <f>MONTH(raw[[#This Row],[Date]])</f>
        <v>2</v>
      </c>
      <c r="G46">
        <v>1</v>
      </c>
      <c r="I46" t="e">
        <f>VLOOKUP(raw[[#This Row],[Song Title]],#REF!,1,FALSE)</f>
        <v>#REF!</v>
      </c>
      <c r="J46">
        <f>SUM(raw[[#This Row],[English]:[Both]])</f>
        <v>1</v>
      </c>
      <c r="K46" s="1" t="b">
        <f>IF(EXACT(raw[[#This Row],[Date]],VLOOKUP(raw[[#This Row],[Song Title]],raw[],2,FALSE)),TRUE,FALSE)</f>
        <v>0</v>
      </c>
      <c r="L46">
        <f>COUNTIFS(raw[Song Title],raw[[#This Row],[Song Title]],raw[Date],CONCATENATE("&lt;",raw[[#This Row],[Date]]))</f>
        <v>1</v>
      </c>
      <c r="M46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46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46" s="2">
        <f>((3*raw[[#This Row],[Count Played W/I Last Year]])+raw[[#This Row],[Count Played W/I 2 years]])/4</f>
        <v>1</v>
      </c>
    </row>
    <row r="47" spans="1:15" x14ac:dyDescent="0.2">
      <c r="A47" s="4" t="s">
        <v>87</v>
      </c>
      <c r="B47" s="16">
        <v>40965</v>
      </c>
      <c r="C47" s="16" t="str">
        <f>IF(EXACT(1,raw[[#This Row],[English]]),"English",IF(EXACT(1,raw[[#This Row],[Spanish]]),"Spanish",IF(EXACT(1,raw[[#This Row],[Both]]),"Both","BAD_INPUT")))</f>
        <v>Spanish</v>
      </c>
      <c r="D47" s="11">
        <f>YEAR(raw[[#This Row],[Date]])</f>
        <v>2012</v>
      </c>
      <c r="E47" s="11">
        <f>MONTH(raw[[#This Row],[Date]])</f>
        <v>2</v>
      </c>
      <c r="G47">
        <v>1</v>
      </c>
      <c r="I47" t="e">
        <f>VLOOKUP(raw[[#This Row],[Song Title]],#REF!,1,FALSE)</f>
        <v>#REF!</v>
      </c>
      <c r="J47">
        <f>SUM(raw[[#This Row],[English]:[Both]])</f>
        <v>1</v>
      </c>
      <c r="K47" s="1" t="b">
        <f>IF(EXACT(raw[[#This Row],[Date]],VLOOKUP(raw[[#This Row],[Song Title]],raw[],2,FALSE)),TRUE,FALSE)</f>
        <v>0</v>
      </c>
      <c r="L47">
        <f>COUNTIFS(raw[Song Title],raw[[#This Row],[Song Title]],raw[Date],CONCATENATE("&lt;",raw[[#This Row],[Date]]))</f>
        <v>1</v>
      </c>
      <c r="M47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47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47" s="2">
        <f>((3*raw[[#This Row],[Count Played W/I Last Year]])+raw[[#This Row],[Count Played W/I 2 years]])/4</f>
        <v>1</v>
      </c>
    </row>
    <row r="48" spans="1:15" x14ac:dyDescent="0.2">
      <c r="A48" t="s">
        <v>18</v>
      </c>
      <c r="B48" s="16">
        <v>40972</v>
      </c>
      <c r="C48" s="16" t="str">
        <f>IF(EXACT(1,raw[[#This Row],[English]]),"English",IF(EXACT(1,raw[[#This Row],[Spanish]]),"Spanish",IF(EXACT(1,raw[[#This Row],[Both]]),"Both","BAD_INPUT")))</f>
        <v>Spanish</v>
      </c>
      <c r="D48" s="11">
        <f>YEAR(raw[[#This Row],[Date]])</f>
        <v>2012</v>
      </c>
      <c r="E48" s="11">
        <f>MONTH(raw[[#This Row],[Date]])</f>
        <v>3</v>
      </c>
      <c r="G48">
        <v>1</v>
      </c>
      <c r="I48" t="e">
        <f>VLOOKUP(raw[[#This Row],[Song Title]],#REF!,1,FALSE)</f>
        <v>#REF!</v>
      </c>
      <c r="J48">
        <f>SUM(raw[[#This Row],[English]:[Both]])</f>
        <v>1</v>
      </c>
      <c r="K48" s="1" t="b">
        <f>IF(EXACT(raw[[#This Row],[Date]],VLOOKUP(raw[[#This Row],[Song Title]],raw[],2,FALSE)),TRUE,FALSE)</f>
        <v>0</v>
      </c>
      <c r="L48">
        <f>COUNTIFS(raw[Song Title],raw[[#This Row],[Song Title]],raw[Date],CONCATENATE("&lt;",raw[[#This Row],[Date]]))</f>
        <v>2</v>
      </c>
      <c r="M48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48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48" s="2">
        <f>((3*raw[[#This Row],[Count Played W/I Last Year]])+raw[[#This Row],[Count Played W/I 2 years]])/4</f>
        <v>2</v>
      </c>
    </row>
    <row r="49" spans="1:15" x14ac:dyDescent="0.2">
      <c r="A49" s="4" t="s">
        <v>21</v>
      </c>
      <c r="B49" s="16">
        <v>40972</v>
      </c>
      <c r="C49" s="16" t="str">
        <f>IF(EXACT(1,raw[[#This Row],[English]]),"English",IF(EXACT(1,raw[[#This Row],[Spanish]]),"Spanish",IF(EXACT(1,raw[[#This Row],[Both]]),"Both","BAD_INPUT")))</f>
        <v>English</v>
      </c>
      <c r="D49" s="11">
        <f>YEAR(raw[[#This Row],[Date]])</f>
        <v>2012</v>
      </c>
      <c r="E49" s="11">
        <f>MONTH(raw[[#This Row],[Date]])</f>
        <v>3</v>
      </c>
      <c r="F49">
        <v>1</v>
      </c>
      <c r="I49" t="e">
        <f>VLOOKUP(raw[[#This Row],[Song Title]],#REF!,1,FALSE)</f>
        <v>#REF!</v>
      </c>
      <c r="J49">
        <f>SUM(raw[[#This Row],[English]:[Both]])</f>
        <v>1</v>
      </c>
      <c r="K49" s="1" t="b">
        <f>IF(EXACT(raw[[#This Row],[Date]],VLOOKUP(raw[[#This Row],[Song Title]],raw[],2,FALSE)),TRUE,FALSE)</f>
        <v>0</v>
      </c>
      <c r="L49">
        <f>COUNTIFS(raw[Song Title],raw[[#This Row],[Song Title]],raw[Date],CONCATENATE("&lt;",raw[[#This Row],[Date]]))</f>
        <v>1</v>
      </c>
      <c r="M49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49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49" s="2">
        <f>((3*raw[[#This Row],[Count Played W/I Last Year]])+raw[[#This Row],[Count Played W/I 2 years]])/4</f>
        <v>1</v>
      </c>
    </row>
    <row r="50" spans="1:15" x14ac:dyDescent="0.2">
      <c r="A50" t="s">
        <v>100</v>
      </c>
      <c r="B50" s="16">
        <v>40972</v>
      </c>
      <c r="C50" s="16" t="str">
        <f>IF(EXACT(1,raw[[#This Row],[English]]),"English",IF(EXACT(1,raw[[#This Row],[Spanish]]),"Spanish",IF(EXACT(1,raw[[#This Row],[Both]]),"Both","BAD_INPUT")))</f>
        <v>Both</v>
      </c>
      <c r="D50" s="11">
        <f>YEAR(raw[[#This Row],[Date]])</f>
        <v>2012</v>
      </c>
      <c r="E50" s="11">
        <f>MONTH(raw[[#This Row],[Date]])</f>
        <v>3</v>
      </c>
      <c r="H50">
        <v>1</v>
      </c>
      <c r="I50" t="e">
        <f>VLOOKUP(raw[[#This Row],[Song Title]],#REF!,1,FALSE)</f>
        <v>#REF!</v>
      </c>
      <c r="J50">
        <f>SUM(raw[[#This Row],[English]:[Both]])</f>
        <v>1</v>
      </c>
      <c r="K50" s="1" t="b">
        <f>IF(EXACT(raw[[#This Row],[Date]],VLOOKUP(raw[[#This Row],[Song Title]],raw[],2,FALSE)),TRUE,FALSE)</f>
        <v>1</v>
      </c>
      <c r="L50">
        <f>COUNTIFS(raw[Song Title],raw[[#This Row],[Song Title]],raw[Date],CONCATENATE("&lt;",raw[[#This Row],[Date]]))</f>
        <v>0</v>
      </c>
      <c r="M50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50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50" s="2">
        <f>((3*raw[[#This Row],[Count Played W/I Last Year]])+raw[[#This Row],[Count Played W/I 2 years]])/4</f>
        <v>0</v>
      </c>
    </row>
    <row r="51" spans="1:15" x14ac:dyDescent="0.2">
      <c r="A51" s="4" t="s">
        <v>30</v>
      </c>
      <c r="B51" s="16">
        <v>40972</v>
      </c>
      <c r="C51" s="16" t="str">
        <f>IF(EXACT(1,raw[[#This Row],[English]]),"English",IF(EXACT(1,raw[[#This Row],[Spanish]]),"Spanish",IF(EXACT(1,raw[[#This Row],[Both]]),"Both","BAD_INPUT")))</f>
        <v>English</v>
      </c>
      <c r="D51" s="11">
        <f>YEAR(raw[[#This Row],[Date]])</f>
        <v>2012</v>
      </c>
      <c r="E51" s="11">
        <f>MONTH(raw[[#This Row],[Date]])</f>
        <v>3</v>
      </c>
      <c r="F51">
        <v>1</v>
      </c>
      <c r="I51" t="e">
        <f>VLOOKUP(raw[[#This Row],[Song Title]],#REF!,1,FALSE)</f>
        <v>#REF!</v>
      </c>
      <c r="J51">
        <f>SUM(raw[[#This Row],[English]:[Both]])</f>
        <v>1</v>
      </c>
      <c r="K51" s="1" t="b">
        <f>IF(EXACT(raw[[#This Row],[Date]],VLOOKUP(raw[[#This Row],[Song Title]],raw[],2,FALSE)),TRUE,FALSE)</f>
        <v>1</v>
      </c>
      <c r="L51">
        <f>COUNTIFS(raw[Song Title],raw[[#This Row],[Song Title]],raw[Date],CONCATENATE("&lt;",raw[[#This Row],[Date]]))</f>
        <v>0</v>
      </c>
      <c r="M51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51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51" s="2">
        <f>((3*raw[[#This Row],[Count Played W/I Last Year]])+raw[[#This Row],[Count Played W/I 2 years]])/4</f>
        <v>0</v>
      </c>
    </row>
    <row r="52" spans="1:15" x14ac:dyDescent="0.2">
      <c r="A52" t="s">
        <v>31</v>
      </c>
      <c r="B52" s="16">
        <v>40972</v>
      </c>
      <c r="C52" s="16" t="str">
        <f>IF(EXACT(1,raw[[#This Row],[English]]),"English",IF(EXACT(1,raw[[#This Row],[Spanish]]),"Spanish",IF(EXACT(1,raw[[#This Row],[Both]]),"Both","BAD_INPUT")))</f>
        <v>English</v>
      </c>
      <c r="D52" s="11">
        <f>YEAR(raw[[#This Row],[Date]])</f>
        <v>2012</v>
      </c>
      <c r="E52" s="11">
        <f>MONTH(raw[[#This Row],[Date]])</f>
        <v>3</v>
      </c>
      <c r="F52">
        <v>1</v>
      </c>
      <c r="I52" t="e">
        <f>VLOOKUP(raw[[#This Row],[Song Title]],#REF!,1,FALSE)</f>
        <v>#REF!</v>
      </c>
      <c r="J52">
        <f>SUM(raw[[#This Row],[English]:[Both]])</f>
        <v>1</v>
      </c>
      <c r="K52" s="1" t="b">
        <f>IF(EXACT(raw[[#This Row],[Date]],VLOOKUP(raw[[#This Row],[Song Title]],raw[],2,FALSE)),TRUE,FALSE)</f>
        <v>1</v>
      </c>
      <c r="L52">
        <f>COUNTIFS(raw[Song Title],raw[[#This Row],[Song Title]],raw[Date],CONCATENATE("&lt;",raw[[#This Row],[Date]]))</f>
        <v>0</v>
      </c>
      <c r="M52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52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52" s="2">
        <f>((3*raw[[#This Row],[Count Played W/I Last Year]])+raw[[#This Row],[Count Played W/I 2 years]])/4</f>
        <v>0</v>
      </c>
    </row>
    <row r="53" spans="1:15" x14ac:dyDescent="0.2">
      <c r="A53" t="s">
        <v>32</v>
      </c>
      <c r="B53" s="16">
        <v>40979</v>
      </c>
      <c r="C53" s="16" t="str">
        <f>IF(EXACT(1,raw[[#This Row],[English]]),"English",IF(EXACT(1,raw[[#This Row],[Spanish]]),"Spanish",IF(EXACT(1,raw[[#This Row],[Both]]),"Both","BAD_INPUT")))</f>
        <v>English</v>
      </c>
      <c r="D53" s="11">
        <f>YEAR(raw[[#This Row],[Date]])</f>
        <v>2012</v>
      </c>
      <c r="E53" s="11">
        <f>MONTH(raw[[#This Row],[Date]])</f>
        <v>3</v>
      </c>
      <c r="F53">
        <v>1</v>
      </c>
      <c r="I53" t="e">
        <f>VLOOKUP(raw[[#This Row],[Song Title]],#REF!,1,FALSE)</f>
        <v>#REF!</v>
      </c>
      <c r="J53">
        <f>SUM(raw[[#This Row],[English]:[Both]])</f>
        <v>1</v>
      </c>
      <c r="K53" s="1" t="b">
        <f>IF(EXACT(raw[[#This Row],[Date]],VLOOKUP(raw[[#This Row],[Song Title]],raw[],2,FALSE)),TRUE,FALSE)</f>
        <v>1</v>
      </c>
      <c r="L53">
        <f>COUNTIFS(raw[Song Title],raw[[#This Row],[Song Title]],raw[Date],CONCATENATE("&lt;",raw[[#This Row],[Date]]))</f>
        <v>0</v>
      </c>
      <c r="M53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53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53" s="2">
        <f>((3*raw[[#This Row],[Count Played W/I Last Year]])+raw[[#This Row],[Count Played W/I 2 years]])/4</f>
        <v>0</v>
      </c>
    </row>
    <row r="54" spans="1:15" x14ac:dyDescent="0.2">
      <c r="A54" s="4" t="s">
        <v>34</v>
      </c>
      <c r="B54" s="16">
        <v>40979</v>
      </c>
      <c r="C54" s="16" t="str">
        <f>IF(EXACT(1,raw[[#This Row],[English]]),"English",IF(EXACT(1,raw[[#This Row],[Spanish]]),"Spanish",IF(EXACT(1,raw[[#This Row],[Both]]),"Both","BAD_INPUT")))</f>
        <v>Spanish</v>
      </c>
      <c r="D54" s="11">
        <f>YEAR(raw[[#This Row],[Date]])</f>
        <v>2012</v>
      </c>
      <c r="E54" s="11">
        <f>MONTH(raw[[#This Row],[Date]])</f>
        <v>3</v>
      </c>
      <c r="G54">
        <v>1</v>
      </c>
      <c r="I54" t="e">
        <f>VLOOKUP(raw[[#This Row],[Song Title]],#REF!,1,FALSE)</f>
        <v>#REF!</v>
      </c>
      <c r="J54">
        <f>SUM(raw[[#This Row],[English]:[Both]])</f>
        <v>1</v>
      </c>
      <c r="K54" s="1" t="b">
        <f>IF(EXACT(raw[[#This Row],[Date]],VLOOKUP(raw[[#This Row],[Song Title]],raw[],2,FALSE)),TRUE,FALSE)</f>
        <v>1</v>
      </c>
      <c r="L54">
        <f>COUNTIFS(raw[Song Title],raw[[#This Row],[Song Title]],raw[Date],CONCATENATE("&lt;",raw[[#This Row],[Date]]))</f>
        <v>0</v>
      </c>
      <c r="M54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54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54" s="2">
        <f>((3*raw[[#This Row],[Count Played W/I Last Year]])+raw[[#This Row],[Count Played W/I 2 years]])/4</f>
        <v>0</v>
      </c>
    </row>
    <row r="55" spans="1:15" x14ac:dyDescent="0.2">
      <c r="A55" s="4" t="s">
        <v>38</v>
      </c>
      <c r="B55" s="16">
        <v>40979</v>
      </c>
      <c r="C55" s="16" t="str">
        <f>IF(EXACT(1,raw[[#This Row],[English]]),"English",IF(EXACT(1,raw[[#This Row],[Spanish]]),"Spanish",IF(EXACT(1,raw[[#This Row],[Both]]),"Both","BAD_INPUT")))</f>
        <v>Spanish</v>
      </c>
      <c r="D55" s="11">
        <f>YEAR(raw[[#This Row],[Date]])</f>
        <v>2012</v>
      </c>
      <c r="E55" s="11">
        <f>MONTH(raw[[#This Row],[Date]])</f>
        <v>3</v>
      </c>
      <c r="G55">
        <v>1</v>
      </c>
      <c r="I55" t="e">
        <f>VLOOKUP(raw[[#This Row],[Song Title]],#REF!,1,FALSE)</f>
        <v>#REF!</v>
      </c>
      <c r="J55">
        <f>SUM(raw[[#This Row],[English]:[Both]])</f>
        <v>1</v>
      </c>
      <c r="K55" s="1" t="b">
        <f>IF(EXACT(raw[[#This Row],[Date]],VLOOKUP(raw[[#This Row],[Song Title]],raw[],2,FALSE)),TRUE,FALSE)</f>
        <v>1</v>
      </c>
      <c r="L55">
        <f>COUNTIFS(raw[Song Title],raw[[#This Row],[Song Title]],raw[Date],CONCATENATE("&lt;",raw[[#This Row],[Date]]))</f>
        <v>0</v>
      </c>
      <c r="M55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55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55" s="2">
        <f>((3*raw[[#This Row],[Count Played W/I Last Year]])+raw[[#This Row],[Count Played W/I 2 years]])/4</f>
        <v>0</v>
      </c>
    </row>
    <row r="56" spans="1:15" x14ac:dyDescent="0.2">
      <c r="A56" t="s">
        <v>33</v>
      </c>
      <c r="B56" s="16">
        <v>40979</v>
      </c>
      <c r="C56" s="16" t="str">
        <f>IF(EXACT(1,raw[[#This Row],[English]]),"English",IF(EXACT(1,raw[[#This Row],[Spanish]]),"Spanish",IF(EXACT(1,raw[[#This Row],[Both]]),"Both","BAD_INPUT")))</f>
        <v>English</v>
      </c>
      <c r="D56" s="11">
        <f>YEAR(raw[[#This Row],[Date]])</f>
        <v>2012</v>
      </c>
      <c r="E56" s="11">
        <f>MONTH(raw[[#This Row],[Date]])</f>
        <v>3</v>
      </c>
      <c r="F56">
        <v>1</v>
      </c>
      <c r="I56" t="e">
        <f>VLOOKUP(raw[[#This Row],[Song Title]],#REF!,1,FALSE)</f>
        <v>#REF!</v>
      </c>
      <c r="J56">
        <f>SUM(raw[[#This Row],[English]:[Both]])</f>
        <v>1</v>
      </c>
      <c r="K56" s="1" t="b">
        <f>IF(EXACT(raw[[#This Row],[Date]],VLOOKUP(raw[[#This Row],[Song Title]],raw[],2,FALSE)),TRUE,FALSE)</f>
        <v>1</v>
      </c>
      <c r="L56">
        <f>COUNTIFS(raw[Song Title],raw[[#This Row],[Song Title]],raw[Date],CONCATENATE("&lt;",raw[[#This Row],[Date]]))</f>
        <v>0</v>
      </c>
      <c r="M56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56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56" s="2">
        <f>((3*raw[[#This Row],[Count Played W/I Last Year]])+raw[[#This Row],[Count Played W/I 2 years]])/4</f>
        <v>0</v>
      </c>
    </row>
    <row r="57" spans="1:15" x14ac:dyDescent="0.2">
      <c r="A57" s="4" t="s">
        <v>35</v>
      </c>
      <c r="B57" s="16">
        <v>40979</v>
      </c>
      <c r="C57" s="16" t="str">
        <f>IF(EXACT(1,raw[[#This Row],[English]]),"English",IF(EXACT(1,raw[[#This Row],[Spanish]]),"Spanish",IF(EXACT(1,raw[[#This Row],[Both]]),"Both","BAD_INPUT")))</f>
        <v>English</v>
      </c>
      <c r="D57" s="11">
        <f>YEAR(raw[[#This Row],[Date]])</f>
        <v>2012</v>
      </c>
      <c r="E57" s="11">
        <f>MONTH(raw[[#This Row],[Date]])</f>
        <v>3</v>
      </c>
      <c r="F57">
        <v>1</v>
      </c>
      <c r="I57" t="e">
        <f>VLOOKUP(raw[[#This Row],[Song Title]],#REF!,1,FALSE)</f>
        <v>#REF!</v>
      </c>
      <c r="J57">
        <f>SUM(raw[[#This Row],[English]:[Both]])</f>
        <v>1</v>
      </c>
      <c r="K57" s="1" t="b">
        <f>IF(EXACT(raw[[#This Row],[Date]],VLOOKUP(raw[[#This Row],[Song Title]],raw[],2,FALSE)),TRUE,FALSE)</f>
        <v>1</v>
      </c>
      <c r="L57">
        <f>COUNTIFS(raw[Song Title],raw[[#This Row],[Song Title]],raw[Date],CONCATENATE("&lt;",raw[[#This Row],[Date]]))</f>
        <v>0</v>
      </c>
      <c r="M57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57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57" s="2">
        <f>((3*raw[[#This Row],[Count Played W/I Last Year]])+raw[[#This Row],[Count Played W/I 2 years]])/4</f>
        <v>0</v>
      </c>
    </row>
    <row r="58" spans="1:15" x14ac:dyDescent="0.2">
      <c r="A58" s="25" t="s">
        <v>36</v>
      </c>
      <c r="B58" s="16">
        <v>40986</v>
      </c>
      <c r="C58" s="16" t="str">
        <f>IF(EXACT(1,raw[[#This Row],[English]]),"English",IF(EXACT(1,raw[[#This Row],[Spanish]]),"Spanish",IF(EXACT(1,raw[[#This Row],[Both]]),"Both","BAD_INPUT")))</f>
        <v>English</v>
      </c>
      <c r="D58" s="11">
        <f>YEAR(raw[[#This Row],[Date]])</f>
        <v>2012</v>
      </c>
      <c r="E58" s="11">
        <f>MONTH(raw[[#This Row],[Date]])</f>
        <v>3</v>
      </c>
      <c r="F58">
        <v>1</v>
      </c>
      <c r="I58" t="e">
        <f>VLOOKUP(raw[[#This Row],[Song Title]],#REF!,1,FALSE)</f>
        <v>#REF!</v>
      </c>
      <c r="J58">
        <f>SUM(raw[[#This Row],[English]:[Both]])</f>
        <v>1</v>
      </c>
      <c r="K58" s="1" t="b">
        <f>IF(EXACT(raw[[#This Row],[Date]],VLOOKUP(raw[[#This Row],[Song Title]],raw[],2,FALSE)),TRUE,FALSE)</f>
        <v>1</v>
      </c>
      <c r="L58">
        <f>COUNTIFS(raw[Song Title],raw[[#This Row],[Song Title]],raw[Date],CONCATENATE("&lt;",raw[[#This Row],[Date]]))</f>
        <v>0</v>
      </c>
      <c r="M58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58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58" s="2">
        <f>((3*raw[[#This Row],[Count Played W/I Last Year]])+raw[[#This Row],[Count Played W/I 2 years]])/4</f>
        <v>0</v>
      </c>
    </row>
    <row r="59" spans="1:15" x14ac:dyDescent="0.2">
      <c r="A59" s="4" t="s">
        <v>39</v>
      </c>
      <c r="B59" s="16">
        <v>40986</v>
      </c>
      <c r="C59" s="16" t="str">
        <f>IF(EXACT(1,raw[[#This Row],[English]]),"English",IF(EXACT(1,raw[[#This Row],[Spanish]]),"Spanish",IF(EXACT(1,raw[[#This Row],[Both]]),"Both","BAD_INPUT")))</f>
        <v>English</v>
      </c>
      <c r="D59" s="11">
        <f>YEAR(raw[[#This Row],[Date]])</f>
        <v>2012</v>
      </c>
      <c r="E59" s="11">
        <f>MONTH(raw[[#This Row],[Date]])</f>
        <v>3</v>
      </c>
      <c r="F59">
        <v>1</v>
      </c>
      <c r="I59" t="e">
        <f>VLOOKUP(raw[[#This Row],[Song Title]],#REF!,1,FALSE)</f>
        <v>#REF!</v>
      </c>
      <c r="J59">
        <f>SUM(raw[[#This Row],[English]:[Both]])</f>
        <v>1</v>
      </c>
      <c r="K59" s="1" t="b">
        <f>IF(EXACT(raw[[#This Row],[Date]],VLOOKUP(raw[[#This Row],[Song Title]],raw[],2,FALSE)),TRUE,FALSE)</f>
        <v>1</v>
      </c>
      <c r="L59">
        <f>COUNTIFS(raw[Song Title],raw[[#This Row],[Song Title]],raw[Date],CONCATENATE("&lt;",raw[[#This Row],[Date]]))</f>
        <v>0</v>
      </c>
      <c r="M59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59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59" s="2">
        <f>((3*raw[[#This Row],[Count Played W/I Last Year]])+raw[[#This Row],[Count Played W/I 2 years]])/4</f>
        <v>0</v>
      </c>
    </row>
    <row r="60" spans="1:15" x14ac:dyDescent="0.2">
      <c r="A60" t="s">
        <v>37</v>
      </c>
      <c r="B60" s="16">
        <v>40986</v>
      </c>
      <c r="C60" s="16" t="str">
        <f>IF(EXACT(1,raw[[#This Row],[English]]),"English",IF(EXACT(1,raw[[#This Row],[Spanish]]),"Spanish",IF(EXACT(1,raw[[#This Row],[Both]]),"Both","BAD_INPUT")))</f>
        <v>English</v>
      </c>
      <c r="D60" s="11">
        <f>YEAR(raw[[#This Row],[Date]])</f>
        <v>2012</v>
      </c>
      <c r="E60" s="11">
        <f>MONTH(raw[[#This Row],[Date]])</f>
        <v>3</v>
      </c>
      <c r="F60">
        <v>1</v>
      </c>
      <c r="I60" t="e">
        <f>VLOOKUP(raw[[#This Row],[Song Title]],#REF!,1,FALSE)</f>
        <v>#REF!</v>
      </c>
      <c r="J60">
        <f>SUM(raw[[#This Row],[English]:[Both]])</f>
        <v>1</v>
      </c>
      <c r="K60" s="1" t="b">
        <f>IF(EXACT(raw[[#This Row],[Date]],VLOOKUP(raw[[#This Row],[Song Title]],raw[],2,FALSE)),TRUE,FALSE)</f>
        <v>1</v>
      </c>
      <c r="L60">
        <f>COUNTIFS(raw[Song Title],raw[[#This Row],[Song Title]],raw[Date],CONCATENATE("&lt;",raw[[#This Row],[Date]]))</f>
        <v>0</v>
      </c>
      <c r="M60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60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60" s="2">
        <f>((3*raw[[#This Row],[Count Played W/I Last Year]])+raw[[#This Row],[Count Played W/I 2 years]])/4</f>
        <v>0</v>
      </c>
    </row>
    <row r="61" spans="1:15" x14ac:dyDescent="0.2">
      <c r="A61" t="s">
        <v>38</v>
      </c>
      <c r="B61" s="16">
        <v>40986</v>
      </c>
      <c r="C61" s="16" t="str">
        <f>IF(EXACT(1,raw[[#This Row],[English]]),"English",IF(EXACT(1,raw[[#This Row],[Spanish]]),"Spanish",IF(EXACT(1,raw[[#This Row],[Both]]),"Both","BAD_INPUT")))</f>
        <v>English</v>
      </c>
      <c r="D61" s="11">
        <f>YEAR(raw[[#This Row],[Date]])</f>
        <v>2012</v>
      </c>
      <c r="E61" s="11">
        <f>MONTH(raw[[#This Row],[Date]])</f>
        <v>3</v>
      </c>
      <c r="F61">
        <v>1</v>
      </c>
      <c r="I61" t="e">
        <f>VLOOKUP(raw[[#This Row],[Song Title]],#REF!,1,FALSE)</f>
        <v>#REF!</v>
      </c>
      <c r="J61">
        <f>SUM(raw[[#This Row],[English]:[Both]])</f>
        <v>1</v>
      </c>
      <c r="K61" s="1" t="b">
        <f>IF(EXACT(raw[[#This Row],[Date]],VLOOKUP(raw[[#This Row],[Song Title]],raw[],2,FALSE)),TRUE,FALSE)</f>
        <v>0</v>
      </c>
      <c r="L61">
        <f>COUNTIFS(raw[Song Title],raw[[#This Row],[Song Title]],raw[Date],CONCATENATE("&lt;",raw[[#This Row],[Date]]))</f>
        <v>1</v>
      </c>
      <c r="M61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61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61" s="2">
        <f>((3*raw[[#This Row],[Count Played W/I Last Year]])+raw[[#This Row],[Count Played W/I 2 years]])/4</f>
        <v>1</v>
      </c>
    </row>
    <row r="62" spans="1:15" x14ac:dyDescent="0.2">
      <c r="A62" t="s">
        <v>40</v>
      </c>
      <c r="B62" s="16">
        <v>40986</v>
      </c>
      <c r="C62" s="16" t="str">
        <f>IF(EXACT(1,raw[[#This Row],[English]]),"English",IF(EXACT(1,raw[[#This Row],[Spanish]]),"Spanish",IF(EXACT(1,raw[[#This Row],[Both]]),"Both","BAD_INPUT")))</f>
        <v>Spanish</v>
      </c>
      <c r="D62" s="11">
        <f>YEAR(raw[[#This Row],[Date]])</f>
        <v>2012</v>
      </c>
      <c r="E62" s="11">
        <f>MONTH(raw[[#This Row],[Date]])</f>
        <v>3</v>
      </c>
      <c r="G62">
        <v>1</v>
      </c>
      <c r="I62" t="e">
        <f>VLOOKUP(raw[[#This Row],[Song Title]],#REF!,1,FALSE)</f>
        <v>#REF!</v>
      </c>
      <c r="J62">
        <f>SUM(raw[[#This Row],[English]:[Both]])</f>
        <v>1</v>
      </c>
      <c r="K62" s="1" t="b">
        <f>IF(EXACT(raw[[#This Row],[Date]],VLOOKUP(raw[[#This Row],[Song Title]],raw[],2,FALSE)),TRUE,FALSE)</f>
        <v>1</v>
      </c>
      <c r="L62">
        <f>COUNTIFS(raw[Song Title],raw[[#This Row],[Song Title]],raw[Date],CONCATENATE("&lt;",raw[[#This Row],[Date]]))</f>
        <v>0</v>
      </c>
      <c r="M62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62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62" s="2">
        <f>((3*raw[[#This Row],[Count Played W/I Last Year]])+raw[[#This Row],[Count Played W/I 2 years]])/4</f>
        <v>0</v>
      </c>
    </row>
    <row r="63" spans="1:15" x14ac:dyDescent="0.2">
      <c r="A63" t="s">
        <v>87</v>
      </c>
      <c r="B63" s="16">
        <v>40993</v>
      </c>
      <c r="C63" s="16" t="str">
        <f>IF(EXACT(1,raw[[#This Row],[English]]),"English",IF(EXACT(1,raw[[#This Row],[Spanish]]),"Spanish",IF(EXACT(1,raw[[#This Row],[Both]]),"Both","BAD_INPUT")))</f>
        <v>Spanish</v>
      </c>
      <c r="D63" s="11">
        <f>YEAR(raw[[#This Row],[Date]])</f>
        <v>2012</v>
      </c>
      <c r="E63" s="11">
        <f>MONTH(raw[[#This Row],[Date]])</f>
        <v>3</v>
      </c>
      <c r="G63">
        <v>1</v>
      </c>
      <c r="I63" t="e">
        <f>VLOOKUP(raw[[#This Row],[Song Title]],#REF!,1,FALSE)</f>
        <v>#REF!</v>
      </c>
      <c r="J63">
        <f>SUM(raw[[#This Row],[English]:[Both]])</f>
        <v>1</v>
      </c>
      <c r="K63" s="1" t="b">
        <f>IF(EXACT(raw[[#This Row],[Date]],VLOOKUP(raw[[#This Row],[Song Title]],raw[],2,FALSE)),TRUE,FALSE)</f>
        <v>0</v>
      </c>
      <c r="L63">
        <f>COUNTIFS(raw[Song Title],raw[[#This Row],[Song Title]],raw[Date],CONCATENATE("&lt;",raw[[#This Row],[Date]]))</f>
        <v>2</v>
      </c>
      <c r="M63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63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63" s="2">
        <f>((3*raw[[#This Row],[Count Played W/I Last Year]])+raw[[#This Row],[Count Played W/I 2 years]])/4</f>
        <v>2</v>
      </c>
    </row>
    <row r="64" spans="1:15" x14ac:dyDescent="0.2">
      <c r="A64" s="4" t="s">
        <v>15</v>
      </c>
      <c r="B64" s="16">
        <v>40993</v>
      </c>
      <c r="C64" s="16" t="str">
        <f>IF(EXACT(1,raw[[#This Row],[English]]),"English",IF(EXACT(1,raw[[#This Row],[Spanish]]),"Spanish",IF(EXACT(1,raw[[#This Row],[Both]]),"Both","BAD_INPUT")))</f>
        <v>English</v>
      </c>
      <c r="D64" s="11">
        <f>YEAR(raw[[#This Row],[Date]])</f>
        <v>2012</v>
      </c>
      <c r="E64" s="11">
        <f>MONTH(raw[[#This Row],[Date]])</f>
        <v>3</v>
      </c>
      <c r="F64">
        <v>1</v>
      </c>
      <c r="I64" t="e">
        <f>VLOOKUP(raw[[#This Row],[Song Title]],#REF!,1,FALSE)</f>
        <v>#REF!</v>
      </c>
      <c r="J64">
        <f>SUM(raw[[#This Row],[English]:[Both]])</f>
        <v>1</v>
      </c>
      <c r="K64" s="1" t="b">
        <f>IF(EXACT(raw[[#This Row],[Date]],VLOOKUP(raw[[#This Row],[Song Title]],raw[],2,FALSE)),TRUE,FALSE)</f>
        <v>0</v>
      </c>
      <c r="L64">
        <f>COUNTIFS(raw[Song Title],raw[[#This Row],[Song Title]],raw[Date],CONCATENATE("&lt;",raw[[#This Row],[Date]]))</f>
        <v>1</v>
      </c>
      <c r="M64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64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64" s="2">
        <f>((3*raw[[#This Row],[Count Played W/I Last Year]])+raw[[#This Row],[Count Played W/I 2 years]])/4</f>
        <v>1</v>
      </c>
    </row>
    <row r="65" spans="1:15" x14ac:dyDescent="0.2">
      <c r="A65" s="25" t="s">
        <v>41</v>
      </c>
      <c r="B65" s="1">
        <v>41000</v>
      </c>
      <c r="C65" s="1" t="str">
        <f>IF(EXACT(1,raw[[#This Row],[English]]),"English",IF(EXACT(1,raw[[#This Row],[Spanish]]),"Spanish",IF(EXACT(1,raw[[#This Row],[Both]]),"Both","BAD_INPUT")))</f>
        <v>English</v>
      </c>
      <c r="D65" s="11">
        <f>YEAR(raw[[#This Row],[Date]])</f>
        <v>2012</v>
      </c>
      <c r="E65" s="11">
        <f>MONTH(raw[[#This Row],[Date]])</f>
        <v>4</v>
      </c>
      <c r="F65">
        <v>1</v>
      </c>
      <c r="I65" t="e">
        <f>VLOOKUP(raw[[#This Row],[Song Title]],#REF!,1,FALSE)</f>
        <v>#REF!</v>
      </c>
      <c r="J65">
        <f>SUM(raw[[#This Row],[English]:[Both]])</f>
        <v>1</v>
      </c>
      <c r="K65" s="1" t="b">
        <f>IF(EXACT(raw[[#This Row],[Date]],VLOOKUP(raw[[#This Row],[Song Title]],raw[],2,FALSE)),TRUE,FALSE)</f>
        <v>1</v>
      </c>
      <c r="L65">
        <f>COUNTIFS(raw[Song Title],raw[[#This Row],[Song Title]],raw[Date],CONCATENATE("&lt;",raw[[#This Row],[Date]]))</f>
        <v>0</v>
      </c>
      <c r="M65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65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65" s="2">
        <f>((3*raw[[#This Row],[Count Played W/I Last Year]])+raw[[#This Row],[Count Played W/I 2 years]])/4</f>
        <v>0</v>
      </c>
    </row>
    <row r="66" spans="1:15" x14ac:dyDescent="0.2">
      <c r="A66" s="4" t="s">
        <v>42</v>
      </c>
      <c r="B66" s="16">
        <v>41000</v>
      </c>
      <c r="C66" s="16" t="str">
        <f>IF(EXACT(1,raw[[#This Row],[English]]),"English",IF(EXACT(1,raw[[#This Row],[Spanish]]),"Spanish",IF(EXACT(1,raw[[#This Row],[Both]]),"Both","BAD_INPUT")))</f>
        <v>Spanish</v>
      </c>
      <c r="D66" s="11">
        <f>YEAR(raw[[#This Row],[Date]])</f>
        <v>2012</v>
      </c>
      <c r="E66" s="11">
        <f>MONTH(raw[[#This Row],[Date]])</f>
        <v>4</v>
      </c>
      <c r="G66">
        <v>1</v>
      </c>
      <c r="I66" t="e">
        <f>VLOOKUP(raw[[#This Row],[Song Title]],#REF!,1,FALSE)</f>
        <v>#REF!</v>
      </c>
      <c r="J66">
        <f>SUM(raw[[#This Row],[English]:[Both]])</f>
        <v>1</v>
      </c>
      <c r="K66" s="1" t="b">
        <f>IF(EXACT(raw[[#This Row],[Date]],VLOOKUP(raw[[#This Row],[Song Title]],raw[],2,FALSE)),TRUE,FALSE)</f>
        <v>1</v>
      </c>
      <c r="L66">
        <f>COUNTIFS(raw[Song Title],raw[[#This Row],[Song Title]],raw[Date],CONCATENATE("&lt;",raw[[#This Row],[Date]]))</f>
        <v>0</v>
      </c>
      <c r="M66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66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66" s="2">
        <f>((3*raw[[#This Row],[Count Played W/I Last Year]])+raw[[#This Row],[Count Played W/I 2 years]])/4</f>
        <v>0</v>
      </c>
    </row>
    <row r="67" spans="1:15" x14ac:dyDescent="0.2">
      <c r="A67" t="s">
        <v>5</v>
      </c>
      <c r="B67" s="16">
        <v>41000</v>
      </c>
      <c r="C67" s="16" t="str">
        <f>IF(EXACT(1,raw[[#This Row],[English]]),"English",IF(EXACT(1,raw[[#This Row],[Spanish]]),"Spanish",IF(EXACT(1,raw[[#This Row],[Both]]),"Both","BAD_INPUT")))</f>
        <v>Spanish</v>
      </c>
      <c r="D67" s="11">
        <f>YEAR(raw[[#This Row],[Date]])</f>
        <v>2012</v>
      </c>
      <c r="E67" s="11">
        <f>MONTH(raw[[#This Row],[Date]])</f>
        <v>4</v>
      </c>
      <c r="G67">
        <v>1</v>
      </c>
      <c r="I67" t="e">
        <f>VLOOKUP(raw[[#This Row],[Song Title]],#REF!,1,FALSE)</f>
        <v>#REF!</v>
      </c>
      <c r="J67">
        <f>SUM(raw[[#This Row],[English]:[Both]])</f>
        <v>1</v>
      </c>
      <c r="K67" s="1" t="b">
        <f>IF(EXACT(raw[[#This Row],[Date]],VLOOKUP(raw[[#This Row],[Song Title]],raw[],2,FALSE)),TRUE,FALSE)</f>
        <v>0</v>
      </c>
      <c r="L67">
        <f>COUNTIFS(raw[Song Title],raw[[#This Row],[Song Title]],raw[Date],CONCATENATE("&lt;",raw[[#This Row],[Date]]))</f>
        <v>1</v>
      </c>
      <c r="M67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67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67" s="2">
        <f>((3*raw[[#This Row],[Count Played W/I Last Year]])+raw[[#This Row],[Count Played W/I 2 years]])/4</f>
        <v>1</v>
      </c>
    </row>
    <row r="68" spans="1:15" x14ac:dyDescent="0.2">
      <c r="A68" s="4" t="s">
        <v>43</v>
      </c>
      <c r="B68" s="16">
        <v>41000</v>
      </c>
      <c r="C68" s="16" t="str">
        <f>IF(EXACT(1,raw[[#This Row],[English]]),"English",IF(EXACT(1,raw[[#This Row],[Spanish]]),"Spanish",IF(EXACT(1,raw[[#This Row],[Both]]),"Both","BAD_INPUT")))</f>
        <v>English</v>
      </c>
      <c r="D68" s="11">
        <f>YEAR(raw[[#This Row],[Date]])</f>
        <v>2012</v>
      </c>
      <c r="E68" s="11">
        <f>MONTH(raw[[#This Row],[Date]])</f>
        <v>4</v>
      </c>
      <c r="F68">
        <v>1</v>
      </c>
      <c r="I68" t="e">
        <f>VLOOKUP(raw[[#This Row],[Song Title]],#REF!,1,FALSE)</f>
        <v>#REF!</v>
      </c>
      <c r="J68">
        <f>SUM(raw[[#This Row],[English]:[Both]])</f>
        <v>1</v>
      </c>
      <c r="K68" s="1" t="b">
        <f>IF(EXACT(raw[[#This Row],[Date]],VLOOKUP(raw[[#This Row],[Song Title]],raw[],2,FALSE)),TRUE,FALSE)</f>
        <v>1</v>
      </c>
      <c r="L68">
        <f>COUNTIFS(raw[Song Title],raw[[#This Row],[Song Title]],raw[Date],CONCATENATE("&lt;",raw[[#This Row],[Date]]))</f>
        <v>0</v>
      </c>
      <c r="M68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68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68" s="2">
        <f>((3*raw[[#This Row],[Count Played W/I Last Year]])+raw[[#This Row],[Count Played W/I 2 years]])/4</f>
        <v>0</v>
      </c>
    </row>
    <row r="69" spans="1:15" x14ac:dyDescent="0.2">
      <c r="A69" t="s">
        <v>44</v>
      </c>
      <c r="B69" s="16">
        <v>41000</v>
      </c>
      <c r="C69" s="16" t="str">
        <f>IF(EXACT(1,raw[[#This Row],[English]]),"English",IF(EXACT(1,raw[[#This Row],[Spanish]]),"Spanish",IF(EXACT(1,raw[[#This Row],[Both]]),"Both","BAD_INPUT")))</f>
        <v>Spanish</v>
      </c>
      <c r="D69" s="11">
        <f>YEAR(raw[[#This Row],[Date]])</f>
        <v>2012</v>
      </c>
      <c r="E69" s="11">
        <f>MONTH(raw[[#This Row],[Date]])</f>
        <v>4</v>
      </c>
      <c r="G69">
        <v>1</v>
      </c>
      <c r="I69" t="e">
        <f>VLOOKUP(raw[[#This Row],[Song Title]],#REF!,1,FALSE)</f>
        <v>#REF!</v>
      </c>
      <c r="J69">
        <f>SUM(raw[[#This Row],[English]:[Both]])</f>
        <v>1</v>
      </c>
      <c r="K69" s="1" t="b">
        <f>IF(EXACT(raw[[#This Row],[Date]],VLOOKUP(raw[[#This Row],[Song Title]],raw[],2,FALSE)),TRUE,FALSE)</f>
        <v>1</v>
      </c>
      <c r="L69">
        <f>COUNTIFS(raw[Song Title],raw[[#This Row],[Song Title]],raw[Date],CONCATENATE("&lt;",raw[[#This Row],[Date]]))</f>
        <v>0</v>
      </c>
      <c r="M69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69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69" s="2">
        <f>((3*raw[[#This Row],[Count Played W/I Last Year]])+raw[[#This Row],[Count Played W/I 2 years]])/4</f>
        <v>0</v>
      </c>
    </row>
    <row r="70" spans="1:15" x14ac:dyDescent="0.2">
      <c r="A70" t="s">
        <v>49</v>
      </c>
      <c r="B70" s="16">
        <v>41007</v>
      </c>
      <c r="C70" s="16" t="str">
        <f>IF(EXACT(1,raw[[#This Row],[English]]),"English",IF(EXACT(1,raw[[#This Row],[Spanish]]),"Spanish",IF(EXACT(1,raw[[#This Row],[Both]]),"Both","BAD_INPUT")))</f>
        <v>English</v>
      </c>
      <c r="D70" s="11">
        <f>YEAR(raw[[#This Row],[Date]])</f>
        <v>2012</v>
      </c>
      <c r="E70" s="11">
        <f>MONTH(raw[[#This Row],[Date]])</f>
        <v>4</v>
      </c>
      <c r="F70">
        <v>1</v>
      </c>
      <c r="I70" t="e">
        <f>VLOOKUP(raw[[#This Row],[Song Title]],#REF!,1,FALSE)</f>
        <v>#REF!</v>
      </c>
      <c r="J70">
        <f>SUM(raw[[#This Row],[English]:[Both]])</f>
        <v>1</v>
      </c>
      <c r="K70" s="1" t="b">
        <f>IF(EXACT(raw[[#This Row],[Date]],VLOOKUP(raw[[#This Row],[Song Title]],raw[],2,FALSE)),TRUE,FALSE)</f>
        <v>1</v>
      </c>
      <c r="L70">
        <f>COUNTIFS(raw[Song Title],raw[[#This Row],[Song Title]],raw[Date],CONCATENATE("&lt;",raw[[#This Row],[Date]]))</f>
        <v>0</v>
      </c>
      <c r="M70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70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70" s="2">
        <f>((3*raw[[#This Row],[Count Played W/I Last Year]])+raw[[#This Row],[Count Played W/I 2 years]])/4</f>
        <v>0</v>
      </c>
    </row>
    <row r="71" spans="1:15" x14ac:dyDescent="0.2">
      <c r="A71" s="4" t="s">
        <v>45</v>
      </c>
      <c r="B71" s="16">
        <v>41007</v>
      </c>
      <c r="C71" s="16" t="str">
        <f>IF(EXACT(1,raw[[#This Row],[English]]),"English",IF(EXACT(1,raw[[#This Row],[Spanish]]),"Spanish",IF(EXACT(1,raw[[#This Row],[Both]]),"Both","BAD_INPUT")))</f>
        <v>English</v>
      </c>
      <c r="D71" s="11">
        <f>YEAR(raw[[#This Row],[Date]])</f>
        <v>2012</v>
      </c>
      <c r="E71" s="11">
        <f>MONTH(raw[[#This Row],[Date]])</f>
        <v>4</v>
      </c>
      <c r="F71">
        <v>1</v>
      </c>
      <c r="I71" t="e">
        <f>VLOOKUP(raw[[#This Row],[Song Title]],#REF!,1,FALSE)</f>
        <v>#REF!</v>
      </c>
      <c r="J71">
        <f>SUM(raw[[#This Row],[English]:[Both]])</f>
        <v>1</v>
      </c>
      <c r="K71" s="1" t="b">
        <f>IF(EXACT(raw[[#This Row],[Date]],VLOOKUP(raw[[#This Row],[Song Title]],raw[],2,FALSE)),TRUE,FALSE)</f>
        <v>1</v>
      </c>
      <c r="L71">
        <f>COUNTIFS(raw[Song Title],raw[[#This Row],[Song Title]],raw[Date],CONCATENATE("&lt;",raw[[#This Row],[Date]]))</f>
        <v>0</v>
      </c>
      <c r="M71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71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71" s="2">
        <f>((3*raw[[#This Row],[Count Played W/I Last Year]])+raw[[#This Row],[Count Played W/I 2 years]])/4</f>
        <v>0</v>
      </c>
    </row>
    <row r="72" spans="1:15" x14ac:dyDescent="0.2">
      <c r="A72" t="s">
        <v>46</v>
      </c>
      <c r="B72" s="16">
        <v>41007</v>
      </c>
      <c r="C72" s="16" t="str">
        <f>IF(EXACT(1,raw[[#This Row],[English]]),"English",IF(EXACT(1,raw[[#This Row],[Spanish]]),"Spanish",IF(EXACT(1,raw[[#This Row],[Both]]),"Both","BAD_INPUT")))</f>
        <v>English</v>
      </c>
      <c r="D72" s="11">
        <f>YEAR(raw[[#This Row],[Date]])</f>
        <v>2012</v>
      </c>
      <c r="E72" s="11">
        <f>MONTH(raw[[#This Row],[Date]])</f>
        <v>4</v>
      </c>
      <c r="F72">
        <v>1</v>
      </c>
      <c r="I72" t="e">
        <f>VLOOKUP(raw[[#This Row],[Song Title]],#REF!,1,FALSE)</f>
        <v>#REF!</v>
      </c>
      <c r="J72">
        <f>SUM(raw[[#This Row],[English]:[Both]])</f>
        <v>1</v>
      </c>
      <c r="K72" s="1" t="b">
        <f>IF(EXACT(raw[[#This Row],[Date]],VLOOKUP(raw[[#This Row],[Song Title]],raw[],2,FALSE)),TRUE,FALSE)</f>
        <v>1</v>
      </c>
      <c r="L72">
        <f>COUNTIFS(raw[Song Title],raw[[#This Row],[Song Title]],raw[Date],CONCATENATE("&lt;",raw[[#This Row],[Date]]))</f>
        <v>0</v>
      </c>
      <c r="M72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72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72" s="2">
        <f>((3*raw[[#This Row],[Count Played W/I Last Year]])+raw[[#This Row],[Count Played W/I 2 years]])/4</f>
        <v>0</v>
      </c>
    </row>
    <row r="73" spans="1:15" x14ac:dyDescent="0.2">
      <c r="A73" s="4" t="s">
        <v>47</v>
      </c>
      <c r="B73" s="16">
        <v>41007</v>
      </c>
      <c r="C73" s="16" t="str">
        <f>IF(EXACT(1,raw[[#This Row],[English]]),"English",IF(EXACT(1,raw[[#This Row],[Spanish]]),"Spanish",IF(EXACT(1,raw[[#This Row],[Both]]),"Both","BAD_INPUT")))</f>
        <v>English</v>
      </c>
      <c r="D73" s="11">
        <f>YEAR(raw[[#This Row],[Date]])</f>
        <v>2012</v>
      </c>
      <c r="E73" s="11">
        <f>MONTH(raw[[#This Row],[Date]])</f>
        <v>4</v>
      </c>
      <c r="F73">
        <v>1</v>
      </c>
      <c r="I73" t="e">
        <f>VLOOKUP(raw[[#This Row],[Song Title]],#REF!,1,FALSE)</f>
        <v>#REF!</v>
      </c>
      <c r="J73">
        <f>SUM(raw[[#This Row],[English]:[Both]])</f>
        <v>1</v>
      </c>
      <c r="K73" s="1" t="b">
        <f>IF(EXACT(raw[[#This Row],[Date]],VLOOKUP(raw[[#This Row],[Song Title]],raw[],2,FALSE)),TRUE,FALSE)</f>
        <v>1</v>
      </c>
      <c r="L73">
        <f>COUNTIFS(raw[Song Title],raw[[#This Row],[Song Title]],raw[Date],CONCATENATE("&lt;",raw[[#This Row],[Date]]))</f>
        <v>0</v>
      </c>
      <c r="M73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73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73" s="2">
        <f>((3*raw[[#This Row],[Count Played W/I Last Year]])+raw[[#This Row],[Count Played W/I 2 years]])/4</f>
        <v>0</v>
      </c>
    </row>
    <row r="74" spans="1:15" x14ac:dyDescent="0.2">
      <c r="A74" s="4" t="s">
        <v>48</v>
      </c>
      <c r="B74" s="16">
        <v>41007</v>
      </c>
      <c r="C74" s="16" t="str">
        <f>IF(EXACT(1,raw[[#This Row],[English]]),"English",IF(EXACT(1,raw[[#This Row],[Spanish]]),"Spanish",IF(EXACT(1,raw[[#This Row],[Both]]),"Both","BAD_INPUT")))</f>
        <v>English</v>
      </c>
      <c r="D74" s="11">
        <f>YEAR(raw[[#This Row],[Date]])</f>
        <v>2012</v>
      </c>
      <c r="E74" s="11">
        <f>MONTH(raw[[#This Row],[Date]])</f>
        <v>4</v>
      </c>
      <c r="F74">
        <v>1</v>
      </c>
      <c r="I74" t="e">
        <f>VLOOKUP(raw[[#This Row],[Song Title]],#REF!,1,FALSE)</f>
        <v>#REF!</v>
      </c>
      <c r="J74">
        <f>SUM(raw[[#This Row],[English]:[Both]])</f>
        <v>1</v>
      </c>
      <c r="K74" s="1" t="b">
        <f>IF(EXACT(raw[[#This Row],[Date]],VLOOKUP(raw[[#This Row],[Song Title]],raw[],2,FALSE)),TRUE,FALSE)</f>
        <v>1</v>
      </c>
      <c r="L74">
        <f>COUNTIFS(raw[Song Title],raw[[#This Row],[Song Title]],raw[Date],CONCATENATE("&lt;",raw[[#This Row],[Date]]))</f>
        <v>0</v>
      </c>
      <c r="M74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74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74" s="2">
        <f>((3*raw[[#This Row],[Count Played W/I Last Year]])+raw[[#This Row],[Count Played W/I 2 years]])/4</f>
        <v>0</v>
      </c>
    </row>
    <row r="75" spans="1:15" x14ac:dyDescent="0.2">
      <c r="A75" s="4" t="s">
        <v>50</v>
      </c>
      <c r="B75" s="16">
        <v>41014</v>
      </c>
      <c r="C75" s="16" t="str">
        <f>IF(EXACT(1,raw[[#This Row],[English]]),"English",IF(EXACT(1,raw[[#This Row],[Spanish]]),"Spanish",IF(EXACT(1,raw[[#This Row],[Both]]),"Both","BAD_INPUT")))</f>
        <v>English</v>
      </c>
      <c r="D75" s="11">
        <f>YEAR(raw[[#This Row],[Date]])</f>
        <v>2012</v>
      </c>
      <c r="E75" s="11">
        <f>MONTH(raw[[#This Row],[Date]])</f>
        <v>4</v>
      </c>
      <c r="F75">
        <v>1</v>
      </c>
      <c r="I75" t="e">
        <f>VLOOKUP(raw[[#This Row],[Song Title]],#REF!,1,FALSE)</f>
        <v>#REF!</v>
      </c>
      <c r="J75">
        <f>SUM(raw[[#This Row],[English]:[Both]])</f>
        <v>1</v>
      </c>
      <c r="K75" s="1" t="b">
        <f>IF(EXACT(raw[[#This Row],[Date]],VLOOKUP(raw[[#This Row],[Song Title]],raw[],2,FALSE)),TRUE,FALSE)</f>
        <v>1</v>
      </c>
      <c r="L75">
        <f>COUNTIFS(raw[Song Title],raw[[#This Row],[Song Title]],raw[Date],CONCATENATE("&lt;",raw[[#This Row],[Date]]))</f>
        <v>0</v>
      </c>
      <c r="M75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75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75" s="2">
        <f>((3*raw[[#This Row],[Count Played W/I Last Year]])+raw[[#This Row],[Count Played W/I 2 years]])/4</f>
        <v>0</v>
      </c>
    </row>
    <row r="76" spans="1:15" x14ac:dyDescent="0.2">
      <c r="A76" t="s">
        <v>38</v>
      </c>
      <c r="B76" s="16">
        <v>41014</v>
      </c>
      <c r="C76" s="16" t="str">
        <f>IF(EXACT(1,raw[[#This Row],[English]]),"English",IF(EXACT(1,raw[[#This Row],[Spanish]]),"Spanish",IF(EXACT(1,raw[[#This Row],[Both]]),"Both","BAD_INPUT")))</f>
        <v>Spanish</v>
      </c>
      <c r="D76" s="11">
        <f>YEAR(raw[[#This Row],[Date]])</f>
        <v>2012</v>
      </c>
      <c r="E76" s="11">
        <f>MONTH(raw[[#This Row],[Date]])</f>
        <v>4</v>
      </c>
      <c r="G76">
        <v>1</v>
      </c>
      <c r="I76" t="e">
        <f>VLOOKUP(raw[[#This Row],[Song Title]],#REF!,1,FALSE)</f>
        <v>#REF!</v>
      </c>
      <c r="J76">
        <f>SUM(raw[[#This Row],[English]:[Both]])</f>
        <v>1</v>
      </c>
      <c r="K76" s="1" t="b">
        <f>IF(EXACT(raw[[#This Row],[Date]],VLOOKUP(raw[[#This Row],[Song Title]],raw[],2,FALSE)),TRUE,FALSE)</f>
        <v>0</v>
      </c>
      <c r="L76">
        <f>COUNTIFS(raw[Song Title],raw[[#This Row],[Song Title]],raw[Date],CONCATENATE("&lt;",raw[[#This Row],[Date]]))</f>
        <v>2</v>
      </c>
      <c r="M76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76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76" s="2">
        <f>((3*raw[[#This Row],[Count Played W/I Last Year]])+raw[[#This Row],[Count Played W/I 2 years]])/4</f>
        <v>2</v>
      </c>
    </row>
    <row r="77" spans="1:15" x14ac:dyDescent="0.2">
      <c r="A77" s="4" t="s">
        <v>30</v>
      </c>
      <c r="B77" s="16">
        <v>41014</v>
      </c>
      <c r="C77" s="16" t="str">
        <f>IF(EXACT(1,raw[[#This Row],[English]]),"English",IF(EXACT(1,raw[[#This Row],[Spanish]]),"Spanish",IF(EXACT(1,raw[[#This Row],[Both]]),"Both","BAD_INPUT")))</f>
        <v>Spanish</v>
      </c>
      <c r="D77" s="11">
        <f>YEAR(raw[[#This Row],[Date]])</f>
        <v>2012</v>
      </c>
      <c r="E77" s="11">
        <f>MONTH(raw[[#This Row],[Date]])</f>
        <v>4</v>
      </c>
      <c r="G77">
        <v>1</v>
      </c>
      <c r="I77" t="e">
        <f>VLOOKUP(raw[[#This Row],[Song Title]],#REF!,1,FALSE)</f>
        <v>#REF!</v>
      </c>
      <c r="J77">
        <f>SUM(raw[[#This Row],[English]:[Both]])</f>
        <v>1</v>
      </c>
      <c r="K77" s="1" t="b">
        <f>IF(EXACT(raw[[#This Row],[Date]],VLOOKUP(raw[[#This Row],[Song Title]],raw[],2,FALSE)),TRUE,FALSE)</f>
        <v>0</v>
      </c>
      <c r="L77">
        <f>COUNTIFS(raw[Song Title],raw[[#This Row],[Song Title]],raw[Date],CONCATENATE("&lt;",raw[[#This Row],[Date]]))</f>
        <v>1</v>
      </c>
      <c r="M77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77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77" s="2">
        <f>((3*raw[[#This Row],[Count Played W/I Last Year]])+raw[[#This Row],[Count Played W/I 2 years]])/4</f>
        <v>1</v>
      </c>
    </row>
    <row r="78" spans="1:15" x14ac:dyDescent="0.2">
      <c r="A78" s="4" t="s">
        <v>43</v>
      </c>
      <c r="B78" s="16">
        <v>41014</v>
      </c>
      <c r="C78" s="16" t="str">
        <f>IF(EXACT(1,raw[[#This Row],[English]]),"English",IF(EXACT(1,raw[[#This Row],[Spanish]]),"Spanish",IF(EXACT(1,raw[[#This Row],[Both]]),"Both","BAD_INPUT")))</f>
        <v>English</v>
      </c>
      <c r="D78" s="11">
        <f>YEAR(raw[[#This Row],[Date]])</f>
        <v>2012</v>
      </c>
      <c r="E78" s="11">
        <f>MONTH(raw[[#This Row],[Date]])</f>
        <v>4</v>
      </c>
      <c r="F78">
        <v>1</v>
      </c>
      <c r="I78" t="e">
        <f>VLOOKUP(raw[[#This Row],[Song Title]],#REF!,1,FALSE)</f>
        <v>#REF!</v>
      </c>
      <c r="J78">
        <f>SUM(raw[[#This Row],[English]:[Both]])</f>
        <v>1</v>
      </c>
      <c r="K78" s="1" t="b">
        <f>IF(EXACT(raw[[#This Row],[Date]],VLOOKUP(raw[[#This Row],[Song Title]],raw[],2,FALSE)),TRUE,FALSE)</f>
        <v>0</v>
      </c>
      <c r="L78">
        <f>COUNTIFS(raw[Song Title],raw[[#This Row],[Song Title]],raw[Date],CONCATENATE("&lt;",raw[[#This Row],[Date]]))</f>
        <v>1</v>
      </c>
      <c r="M78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78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78" s="2">
        <f>((3*raw[[#This Row],[Count Played W/I Last Year]])+raw[[#This Row],[Count Played W/I 2 years]])/4</f>
        <v>1</v>
      </c>
    </row>
    <row r="79" spans="1:15" x14ac:dyDescent="0.2">
      <c r="A79" t="s">
        <v>44</v>
      </c>
      <c r="B79" s="1">
        <v>41014</v>
      </c>
      <c r="C79" s="1" t="str">
        <f>IF(EXACT(1,raw[[#This Row],[English]]),"English",IF(EXACT(1,raw[[#This Row],[Spanish]]),"Spanish",IF(EXACT(1,raw[[#This Row],[Both]]),"Both","BAD_INPUT")))</f>
        <v>Spanish</v>
      </c>
      <c r="D79" s="11">
        <f>YEAR(raw[[#This Row],[Date]])</f>
        <v>2012</v>
      </c>
      <c r="E79" s="11">
        <f>MONTH(raw[[#This Row],[Date]])</f>
        <v>4</v>
      </c>
      <c r="G79">
        <v>1</v>
      </c>
      <c r="I79" t="e">
        <f>VLOOKUP(raw[[#This Row],[Song Title]],#REF!,1,FALSE)</f>
        <v>#REF!</v>
      </c>
      <c r="J79">
        <f>SUM(raw[[#This Row],[English]:[Both]])</f>
        <v>1</v>
      </c>
      <c r="K79" s="1" t="b">
        <f>IF(EXACT(raw[[#This Row],[Date]],VLOOKUP(raw[[#This Row],[Song Title]],raw[],2,FALSE)),TRUE,FALSE)</f>
        <v>0</v>
      </c>
      <c r="L79">
        <f>COUNTIFS(raw[Song Title],raw[[#This Row],[Song Title]],raw[Date],CONCATENATE("&lt;",raw[[#This Row],[Date]]))</f>
        <v>1</v>
      </c>
      <c r="M79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79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79" s="2">
        <f>((3*raw[[#This Row],[Count Played W/I Last Year]])+raw[[#This Row],[Count Played W/I 2 years]])/4</f>
        <v>1</v>
      </c>
    </row>
    <row r="80" spans="1:15" x14ac:dyDescent="0.2">
      <c r="A80" t="s">
        <v>51</v>
      </c>
      <c r="B80" s="16">
        <v>41021</v>
      </c>
      <c r="C80" s="16" t="str">
        <f>IF(EXACT(1,raw[[#This Row],[English]]),"English",IF(EXACT(1,raw[[#This Row],[Spanish]]),"Spanish",IF(EXACT(1,raw[[#This Row],[Both]]),"Both","BAD_INPUT")))</f>
        <v>English</v>
      </c>
      <c r="D80" s="11">
        <f>YEAR(raw[[#This Row],[Date]])</f>
        <v>2012</v>
      </c>
      <c r="E80" s="11">
        <f>MONTH(raw[[#This Row],[Date]])</f>
        <v>4</v>
      </c>
      <c r="F80">
        <v>1</v>
      </c>
      <c r="I80" t="e">
        <f>VLOOKUP(raw[[#This Row],[Song Title]],#REF!,1,FALSE)</f>
        <v>#REF!</v>
      </c>
      <c r="J80">
        <f>SUM(raw[[#This Row],[English]:[Both]])</f>
        <v>1</v>
      </c>
      <c r="K80" s="1" t="b">
        <f>IF(EXACT(raw[[#This Row],[Date]],VLOOKUP(raw[[#This Row],[Song Title]],raw[],2,FALSE)),TRUE,FALSE)</f>
        <v>1</v>
      </c>
      <c r="L80">
        <f>COUNTIFS(raw[Song Title],raw[[#This Row],[Song Title]],raw[Date],CONCATENATE("&lt;",raw[[#This Row],[Date]]))</f>
        <v>0</v>
      </c>
      <c r="M80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80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80" s="2">
        <f>((3*raw[[#This Row],[Count Played W/I Last Year]])+raw[[#This Row],[Count Played W/I 2 years]])/4</f>
        <v>0</v>
      </c>
    </row>
    <row r="81" spans="1:15" x14ac:dyDescent="0.2">
      <c r="A81" s="4" t="s">
        <v>107</v>
      </c>
      <c r="B81" s="16">
        <v>41021</v>
      </c>
      <c r="C81" s="16" t="str">
        <f>IF(EXACT(1,raw[[#This Row],[English]]),"English",IF(EXACT(1,raw[[#This Row],[Spanish]]),"Spanish",IF(EXACT(1,raw[[#This Row],[Both]]),"Both","BAD_INPUT")))</f>
        <v>Spanish</v>
      </c>
      <c r="D81" s="11">
        <f>YEAR(raw[[#This Row],[Date]])</f>
        <v>2012</v>
      </c>
      <c r="E81" s="11">
        <f>MONTH(raw[[#This Row],[Date]])</f>
        <v>4</v>
      </c>
      <c r="G81">
        <v>1</v>
      </c>
      <c r="I81" t="e">
        <f>VLOOKUP(raw[[#This Row],[Song Title]],#REF!,1,FALSE)</f>
        <v>#REF!</v>
      </c>
      <c r="J81">
        <f>SUM(raw[[#This Row],[English]:[Both]])</f>
        <v>1</v>
      </c>
      <c r="K81" s="1" t="b">
        <f>IF(EXACT(raw[[#This Row],[Date]],VLOOKUP(raw[[#This Row],[Song Title]],raw[],2,FALSE)),TRUE,FALSE)</f>
        <v>1</v>
      </c>
      <c r="L81">
        <f>COUNTIFS(raw[Song Title],raw[[#This Row],[Song Title]],raw[Date],CONCATENATE("&lt;",raw[[#This Row],[Date]]))</f>
        <v>0</v>
      </c>
      <c r="M81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81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81" s="2">
        <f>((3*raw[[#This Row],[Count Played W/I Last Year]])+raw[[#This Row],[Count Played W/I 2 years]])/4</f>
        <v>0</v>
      </c>
    </row>
    <row r="82" spans="1:15" x14ac:dyDescent="0.2">
      <c r="A82" s="4" t="s">
        <v>53</v>
      </c>
      <c r="B82" s="16">
        <v>41021</v>
      </c>
      <c r="C82" s="16" t="str">
        <f>IF(EXACT(1,raw[[#This Row],[English]]),"English",IF(EXACT(1,raw[[#This Row],[Spanish]]),"Spanish",IF(EXACT(1,raw[[#This Row],[Both]]),"Both","BAD_INPUT")))</f>
        <v>Spanish</v>
      </c>
      <c r="D82" s="11">
        <f>YEAR(raw[[#This Row],[Date]])</f>
        <v>2012</v>
      </c>
      <c r="E82" s="11">
        <f>MONTH(raw[[#This Row],[Date]])</f>
        <v>4</v>
      </c>
      <c r="G82">
        <v>1</v>
      </c>
      <c r="I82" t="e">
        <f>VLOOKUP(raw[[#This Row],[Song Title]],#REF!,1,FALSE)</f>
        <v>#REF!</v>
      </c>
      <c r="J82">
        <f>SUM(raw[[#This Row],[English]:[Both]])</f>
        <v>1</v>
      </c>
      <c r="K82" s="1" t="b">
        <f>IF(EXACT(raw[[#This Row],[Date]],VLOOKUP(raw[[#This Row],[Song Title]],raw[],2,FALSE)),TRUE,FALSE)</f>
        <v>1</v>
      </c>
      <c r="L82">
        <f>COUNTIFS(raw[Song Title],raw[[#This Row],[Song Title]],raw[Date],CONCATENATE("&lt;",raw[[#This Row],[Date]]))</f>
        <v>0</v>
      </c>
      <c r="M82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82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82" s="2">
        <f>((3*raw[[#This Row],[Count Played W/I Last Year]])+raw[[#This Row],[Count Played W/I 2 years]])/4</f>
        <v>0</v>
      </c>
    </row>
    <row r="83" spans="1:15" x14ac:dyDescent="0.2">
      <c r="A83" t="s">
        <v>40</v>
      </c>
      <c r="B83" s="1">
        <v>41021</v>
      </c>
      <c r="C83" s="1" t="str">
        <f>IF(EXACT(1,raw[[#This Row],[English]]),"English",IF(EXACT(1,raw[[#This Row],[Spanish]]),"Spanish",IF(EXACT(1,raw[[#This Row],[Both]]),"Both","BAD_INPUT")))</f>
        <v>Spanish</v>
      </c>
      <c r="D83" s="11">
        <f>YEAR(raw[[#This Row],[Date]])</f>
        <v>2012</v>
      </c>
      <c r="E83" s="11">
        <f>MONTH(raw[[#This Row],[Date]])</f>
        <v>4</v>
      </c>
      <c r="G83">
        <v>1</v>
      </c>
      <c r="I83" t="e">
        <f>VLOOKUP(raw[[#This Row],[Song Title]],#REF!,1,FALSE)</f>
        <v>#REF!</v>
      </c>
      <c r="J83">
        <f>SUM(raw[[#This Row],[English]:[Both]])</f>
        <v>1</v>
      </c>
      <c r="K83" s="1" t="b">
        <f>IF(EXACT(raw[[#This Row],[Date]],VLOOKUP(raw[[#This Row],[Song Title]],raw[],2,FALSE)),TRUE,FALSE)</f>
        <v>0</v>
      </c>
      <c r="L83">
        <f>COUNTIFS(raw[Song Title],raw[[#This Row],[Song Title]],raw[Date],CONCATENATE("&lt;",raw[[#This Row],[Date]]))</f>
        <v>1</v>
      </c>
      <c r="M83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83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83" s="2">
        <f>((3*raw[[#This Row],[Count Played W/I Last Year]])+raw[[#This Row],[Count Played W/I 2 years]])/4</f>
        <v>1</v>
      </c>
    </row>
    <row r="84" spans="1:15" x14ac:dyDescent="0.2">
      <c r="A84" t="s">
        <v>15</v>
      </c>
      <c r="B84" s="16">
        <v>41021</v>
      </c>
      <c r="C84" s="16" t="str">
        <f>IF(EXACT(1,raw[[#This Row],[English]]),"English",IF(EXACT(1,raw[[#This Row],[Spanish]]),"Spanish",IF(EXACT(1,raw[[#This Row],[Both]]),"Both","BAD_INPUT")))</f>
        <v>English</v>
      </c>
      <c r="D84" s="11">
        <f>YEAR(raw[[#This Row],[Date]])</f>
        <v>2012</v>
      </c>
      <c r="E84" s="11">
        <f>MONTH(raw[[#This Row],[Date]])</f>
        <v>4</v>
      </c>
      <c r="F84">
        <v>1</v>
      </c>
      <c r="I84" t="e">
        <f>VLOOKUP(raw[[#This Row],[Song Title]],#REF!,1,FALSE)</f>
        <v>#REF!</v>
      </c>
      <c r="J84">
        <f>SUM(raw[[#This Row],[English]:[Both]])</f>
        <v>1</v>
      </c>
      <c r="K84" s="1" t="b">
        <f>IF(EXACT(raw[[#This Row],[Date]],VLOOKUP(raw[[#This Row],[Song Title]],raw[],2,FALSE)),TRUE,FALSE)</f>
        <v>0</v>
      </c>
      <c r="L84">
        <f>COUNTIFS(raw[Song Title],raw[[#This Row],[Song Title]],raw[Date],CONCATENATE("&lt;",raw[[#This Row],[Date]]))</f>
        <v>2</v>
      </c>
      <c r="M84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84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84" s="2">
        <f>((3*raw[[#This Row],[Count Played W/I Last Year]])+raw[[#This Row],[Count Played W/I 2 years]])/4</f>
        <v>2</v>
      </c>
    </row>
    <row r="85" spans="1:15" x14ac:dyDescent="0.2">
      <c r="A85" t="s">
        <v>11</v>
      </c>
      <c r="B85" s="16">
        <v>41028</v>
      </c>
      <c r="C85" s="16" t="str">
        <f>IF(EXACT(1,raw[[#This Row],[English]]),"English",IF(EXACT(1,raw[[#This Row],[Spanish]]),"Spanish",IF(EXACT(1,raw[[#This Row],[Both]]),"Both","BAD_INPUT")))</f>
        <v>English</v>
      </c>
      <c r="D85" s="11">
        <f>YEAR(raw[[#This Row],[Date]])</f>
        <v>2012</v>
      </c>
      <c r="E85" s="11">
        <f>MONTH(raw[[#This Row],[Date]])</f>
        <v>4</v>
      </c>
      <c r="F85">
        <v>1</v>
      </c>
      <c r="I85" t="e">
        <f>VLOOKUP(raw[[#This Row],[Song Title]],#REF!,1,FALSE)</f>
        <v>#REF!</v>
      </c>
      <c r="J85">
        <f>SUM(raw[[#This Row],[English]:[Both]])</f>
        <v>1</v>
      </c>
      <c r="K85" s="1" t="b">
        <f>IF(EXACT(raw[[#This Row],[Date]],VLOOKUP(raw[[#This Row],[Song Title]],raw[],2,FALSE)),TRUE,FALSE)</f>
        <v>0</v>
      </c>
      <c r="L85">
        <f>COUNTIFS(raw[Song Title],raw[[#This Row],[Song Title]],raw[Date],CONCATENATE("&lt;",raw[[#This Row],[Date]]))</f>
        <v>1</v>
      </c>
      <c r="M85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85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85" s="2">
        <f>((3*raw[[#This Row],[Count Played W/I Last Year]])+raw[[#This Row],[Count Played W/I 2 years]])/4</f>
        <v>1</v>
      </c>
    </row>
    <row r="86" spans="1:15" x14ac:dyDescent="0.2">
      <c r="A86" t="s">
        <v>51</v>
      </c>
      <c r="B86" s="16">
        <v>41028</v>
      </c>
      <c r="C86" s="16" t="str">
        <f>IF(EXACT(1,raw[[#This Row],[English]]),"English",IF(EXACT(1,raw[[#This Row],[Spanish]]),"Spanish",IF(EXACT(1,raw[[#This Row],[Both]]),"Both","BAD_INPUT")))</f>
        <v>English</v>
      </c>
      <c r="D86" s="11">
        <f>YEAR(raw[[#This Row],[Date]])</f>
        <v>2012</v>
      </c>
      <c r="E86" s="11">
        <f>MONTH(raw[[#This Row],[Date]])</f>
        <v>4</v>
      </c>
      <c r="F86">
        <v>1</v>
      </c>
      <c r="I86" t="e">
        <f>VLOOKUP(raw[[#This Row],[Song Title]],#REF!,1,FALSE)</f>
        <v>#REF!</v>
      </c>
      <c r="J86">
        <f>SUM(raw[[#This Row],[English]:[Both]])</f>
        <v>1</v>
      </c>
      <c r="K86" s="1" t="b">
        <f>IF(EXACT(raw[[#This Row],[Date]],VLOOKUP(raw[[#This Row],[Song Title]],raw[],2,FALSE)),TRUE,FALSE)</f>
        <v>0</v>
      </c>
      <c r="L86">
        <f>COUNTIFS(raw[Song Title],raw[[#This Row],[Song Title]],raw[Date],CONCATENATE("&lt;",raw[[#This Row],[Date]]))</f>
        <v>1</v>
      </c>
      <c r="M86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86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86" s="2">
        <f>((3*raw[[#This Row],[Count Played W/I Last Year]])+raw[[#This Row],[Count Played W/I 2 years]])/4</f>
        <v>1</v>
      </c>
    </row>
    <row r="87" spans="1:15" x14ac:dyDescent="0.2">
      <c r="A87" t="s">
        <v>52</v>
      </c>
      <c r="B87" s="1">
        <v>41028</v>
      </c>
      <c r="C87" s="1" t="str">
        <f>IF(EXACT(1,raw[[#This Row],[English]]),"English",IF(EXACT(1,raw[[#This Row],[Spanish]]),"Spanish",IF(EXACT(1,raw[[#This Row],[Both]]),"Both","BAD_INPUT")))</f>
        <v>Spanish</v>
      </c>
      <c r="D87" s="11">
        <f>YEAR(raw[[#This Row],[Date]])</f>
        <v>2012</v>
      </c>
      <c r="E87" s="11">
        <f>MONTH(raw[[#This Row],[Date]])</f>
        <v>4</v>
      </c>
      <c r="G87">
        <v>1</v>
      </c>
      <c r="I87" t="e">
        <f>VLOOKUP(raw[[#This Row],[Song Title]],#REF!,1,FALSE)</f>
        <v>#REF!</v>
      </c>
      <c r="J87">
        <f>SUM(raw[[#This Row],[English]:[Both]])</f>
        <v>1</v>
      </c>
      <c r="K87" s="1" t="b">
        <f>IF(EXACT(raw[[#This Row],[Date]],VLOOKUP(raw[[#This Row],[Song Title]],raw[],2,FALSE)),TRUE,FALSE)</f>
        <v>1</v>
      </c>
      <c r="L87">
        <f>COUNTIFS(raw[Song Title],raw[[#This Row],[Song Title]],raw[Date],CONCATENATE("&lt;",raw[[#This Row],[Date]]))</f>
        <v>0</v>
      </c>
      <c r="M87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87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87" s="2">
        <f>((3*raw[[#This Row],[Count Played W/I Last Year]])+raw[[#This Row],[Count Played W/I 2 years]])/4</f>
        <v>0</v>
      </c>
    </row>
    <row r="88" spans="1:15" x14ac:dyDescent="0.2">
      <c r="A88" s="4" t="s">
        <v>53</v>
      </c>
      <c r="B88" s="16">
        <v>41028</v>
      </c>
      <c r="C88" s="16" t="str">
        <f>IF(EXACT(1,raw[[#This Row],[English]]),"English",IF(EXACT(1,raw[[#This Row],[Spanish]]),"Spanish",IF(EXACT(1,raw[[#This Row],[Both]]),"Both","BAD_INPUT")))</f>
        <v>Spanish</v>
      </c>
      <c r="D88" s="11">
        <f>YEAR(raw[[#This Row],[Date]])</f>
        <v>2012</v>
      </c>
      <c r="E88" s="11">
        <f>MONTH(raw[[#This Row],[Date]])</f>
        <v>4</v>
      </c>
      <c r="G88">
        <v>1</v>
      </c>
      <c r="I88" t="e">
        <f>VLOOKUP(raw[[#This Row],[Song Title]],#REF!,1,FALSE)</f>
        <v>#REF!</v>
      </c>
      <c r="J88">
        <f>SUM(raw[[#This Row],[English]:[Both]])</f>
        <v>1</v>
      </c>
      <c r="K88" s="1" t="b">
        <f>IF(EXACT(raw[[#This Row],[Date]],VLOOKUP(raw[[#This Row],[Song Title]],raw[],2,FALSE)),TRUE,FALSE)</f>
        <v>0</v>
      </c>
      <c r="L88">
        <f>COUNTIFS(raw[Song Title],raw[[#This Row],[Song Title]],raw[Date],CONCATENATE("&lt;",raw[[#This Row],[Date]]))</f>
        <v>1</v>
      </c>
      <c r="M88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88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88" s="2">
        <f>((3*raw[[#This Row],[Count Played W/I Last Year]])+raw[[#This Row],[Count Played W/I 2 years]])/4</f>
        <v>1</v>
      </c>
    </row>
    <row r="89" spans="1:15" x14ac:dyDescent="0.2">
      <c r="A89" s="4" t="s">
        <v>43</v>
      </c>
      <c r="B89" s="16">
        <v>41028</v>
      </c>
      <c r="C89" s="16" t="str">
        <f>IF(EXACT(1,raw[[#This Row],[English]]),"English",IF(EXACT(1,raw[[#This Row],[Spanish]]),"Spanish",IF(EXACT(1,raw[[#This Row],[Both]]),"Both","BAD_INPUT")))</f>
        <v>English</v>
      </c>
      <c r="D89" s="11">
        <f>YEAR(raw[[#This Row],[Date]])</f>
        <v>2012</v>
      </c>
      <c r="E89" s="11">
        <f>MONTH(raw[[#This Row],[Date]])</f>
        <v>4</v>
      </c>
      <c r="F89">
        <v>1</v>
      </c>
      <c r="I89" t="e">
        <f>VLOOKUP(raw[[#This Row],[Song Title]],#REF!,1,FALSE)</f>
        <v>#REF!</v>
      </c>
      <c r="J89">
        <f>SUM(raw[[#This Row],[English]:[Both]])</f>
        <v>1</v>
      </c>
      <c r="K89" s="1" t="b">
        <f>IF(EXACT(raw[[#This Row],[Date]],VLOOKUP(raw[[#This Row],[Song Title]],raw[],2,FALSE)),TRUE,FALSE)</f>
        <v>0</v>
      </c>
      <c r="L89">
        <f>COUNTIFS(raw[Song Title],raw[[#This Row],[Song Title]],raw[Date],CONCATENATE("&lt;",raw[[#This Row],[Date]]))</f>
        <v>2</v>
      </c>
      <c r="M89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89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89" s="2">
        <f>((3*raw[[#This Row],[Count Played W/I Last Year]])+raw[[#This Row],[Count Played W/I 2 years]])/4</f>
        <v>2</v>
      </c>
    </row>
    <row r="90" spans="1:15" x14ac:dyDescent="0.2">
      <c r="A90" s="4" t="s">
        <v>21</v>
      </c>
      <c r="B90" s="16">
        <v>41035</v>
      </c>
      <c r="C90" s="16" t="str">
        <f>IF(EXACT(1,raw[[#This Row],[English]]),"English",IF(EXACT(1,raw[[#This Row],[Spanish]]),"Spanish",IF(EXACT(1,raw[[#This Row],[Both]]),"Both","BAD_INPUT")))</f>
        <v>English</v>
      </c>
      <c r="D90" s="11">
        <f>YEAR(raw[[#This Row],[Date]])</f>
        <v>2012</v>
      </c>
      <c r="E90" s="11">
        <f>MONTH(raw[[#This Row],[Date]])</f>
        <v>5</v>
      </c>
      <c r="F90">
        <v>1</v>
      </c>
      <c r="I90" t="e">
        <f>VLOOKUP(raw[[#This Row],[Song Title]],#REF!,1,FALSE)</f>
        <v>#REF!</v>
      </c>
      <c r="J90">
        <f>SUM(raw[[#This Row],[English]:[Both]])</f>
        <v>1</v>
      </c>
      <c r="K90" s="1" t="b">
        <f>IF(EXACT(raw[[#This Row],[Date]],VLOOKUP(raw[[#This Row],[Song Title]],raw[],2,FALSE)),TRUE,FALSE)</f>
        <v>0</v>
      </c>
      <c r="L90">
        <f>COUNTIFS(raw[Song Title],raw[[#This Row],[Song Title]],raw[Date],CONCATENATE("&lt;",raw[[#This Row],[Date]]))</f>
        <v>2</v>
      </c>
      <c r="M90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90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90" s="2">
        <f>((3*raw[[#This Row],[Count Played W/I Last Year]])+raw[[#This Row],[Count Played W/I 2 years]])/4</f>
        <v>2</v>
      </c>
    </row>
    <row r="91" spans="1:15" x14ac:dyDescent="0.2">
      <c r="A91" s="4" t="s">
        <v>28</v>
      </c>
      <c r="B91" s="1">
        <v>41035</v>
      </c>
      <c r="C91" s="1" t="str">
        <f>IF(EXACT(1,raw[[#This Row],[English]]),"English",IF(EXACT(1,raw[[#This Row],[Spanish]]),"Spanish",IF(EXACT(1,raw[[#This Row],[Both]]),"Both","BAD_INPUT")))</f>
        <v>Spanish</v>
      </c>
      <c r="D91" s="11">
        <f>YEAR(raw[[#This Row],[Date]])</f>
        <v>2012</v>
      </c>
      <c r="E91" s="11">
        <f>MONTH(raw[[#This Row],[Date]])</f>
        <v>5</v>
      </c>
      <c r="G91">
        <v>1</v>
      </c>
      <c r="I91" t="e">
        <f>VLOOKUP(raw[[#This Row],[Song Title]],#REF!,1,FALSE)</f>
        <v>#REF!</v>
      </c>
      <c r="J91">
        <f>SUM(raw[[#This Row],[English]:[Both]])</f>
        <v>1</v>
      </c>
      <c r="K91" s="1" t="b">
        <f>IF(EXACT(raw[[#This Row],[Date]],VLOOKUP(raw[[#This Row],[Song Title]],raw[],2,FALSE)),TRUE,FALSE)</f>
        <v>0</v>
      </c>
      <c r="L91">
        <f>COUNTIFS(raw[Song Title],raw[[#This Row],[Song Title]],raw[Date],CONCATENATE("&lt;",raw[[#This Row],[Date]]))</f>
        <v>2</v>
      </c>
      <c r="M91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91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91" s="2">
        <f>((3*raw[[#This Row],[Count Played W/I Last Year]])+raw[[#This Row],[Count Played W/I 2 years]])/4</f>
        <v>2</v>
      </c>
    </row>
    <row r="92" spans="1:15" x14ac:dyDescent="0.2">
      <c r="A92" s="4" t="s">
        <v>30</v>
      </c>
      <c r="B92" s="16">
        <v>41035</v>
      </c>
      <c r="C92" s="16" t="str">
        <f>IF(EXACT(1,raw[[#This Row],[English]]),"English",IF(EXACT(1,raw[[#This Row],[Spanish]]),"Spanish",IF(EXACT(1,raw[[#This Row],[Both]]),"Both","BAD_INPUT")))</f>
        <v>Spanish</v>
      </c>
      <c r="D92" s="11">
        <f>YEAR(raw[[#This Row],[Date]])</f>
        <v>2012</v>
      </c>
      <c r="E92" s="11">
        <f>MONTH(raw[[#This Row],[Date]])</f>
        <v>5</v>
      </c>
      <c r="G92">
        <v>1</v>
      </c>
      <c r="I92" t="e">
        <f>VLOOKUP(raw[[#This Row],[Song Title]],#REF!,1,FALSE)</f>
        <v>#REF!</v>
      </c>
      <c r="J92">
        <f>SUM(raw[[#This Row],[English]:[Both]])</f>
        <v>1</v>
      </c>
      <c r="K92" s="1" t="b">
        <f>IF(EXACT(raw[[#This Row],[Date]],VLOOKUP(raw[[#This Row],[Song Title]],raw[],2,FALSE)),TRUE,FALSE)</f>
        <v>0</v>
      </c>
      <c r="L92">
        <f>COUNTIFS(raw[Song Title],raw[[#This Row],[Song Title]],raw[Date],CONCATENATE("&lt;",raw[[#This Row],[Date]]))</f>
        <v>2</v>
      </c>
      <c r="M92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92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92" s="2">
        <f>((3*raw[[#This Row],[Count Played W/I Last Year]])+raw[[#This Row],[Count Played W/I 2 years]])/4</f>
        <v>2</v>
      </c>
    </row>
    <row r="93" spans="1:15" x14ac:dyDescent="0.2">
      <c r="A93" s="4" t="s">
        <v>105</v>
      </c>
      <c r="B93" s="16">
        <v>41035</v>
      </c>
      <c r="C93" s="16" t="str">
        <f>IF(EXACT(1,raw[[#This Row],[English]]),"English",IF(EXACT(1,raw[[#This Row],[Spanish]]),"Spanish",IF(EXACT(1,raw[[#This Row],[Both]]),"Both","BAD_INPUT")))</f>
        <v>Both</v>
      </c>
      <c r="D93" s="11">
        <f>YEAR(raw[[#This Row],[Date]])</f>
        <v>2012</v>
      </c>
      <c r="E93" s="11">
        <f>MONTH(raw[[#This Row],[Date]])</f>
        <v>5</v>
      </c>
      <c r="H93">
        <v>1</v>
      </c>
      <c r="I93" t="e">
        <f>VLOOKUP(raw[[#This Row],[Song Title]],#REF!,1,FALSE)</f>
        <v>#REF!</v>
      </c>
      <c r="J93">
        <f>SUM(raw[[#This Row],[English]:[Both]])</f>
        <v>1</v>
      </c>
      <c r="K93" s="1" t="b">
        <f>IF(EXACT(raw[[#This Row],[Date]],VLOOKUP(raw[[#This Row],[Song Title]],raw[],2,FALSE)),TRUE,FALSE)</f>
        <v>0</v>
      </c>
      <c r="L93">
        <f>COUNTIFS(raw[Song Title],raw[[#This Row],[Song Title]],raw[Date],CONCATENATE("&lt;",raw[[#This Row],[Date]]))</f>
        <v>2</v>
      </c>
      <c r="M93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93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93" s="2">
        <f>((3*raw[[#This Row],[Count Played W/I Last Year]])+raw[[#This Row],[Count Played W/I 2 years]])/4</f>
        <v>2</v>
      </c>
    </row>
    <row r="94" spans="1:15" x14ac:dyDescent="0.2">
      <c r="A94" s="4" t="s">
        <v>53</v>
      </c>
      <c r="B94" s="16">
        <v>41035</v>
      </c>
      <c r="C94" s="16" t="str">
        <f>IF(EXACT(1,raw[[#This Row],[English]]),"English",IF(EXACT(1,raw[[#This Row],[Spanish]]),"Spanish",IF(EXACT(1,raw[[#This Row],[Both]]),"Both","BAD_INPUT")))</f>
        <v>English</v>
      </c>
      <c r="D94" s="11">
        <f>YEAR(raw[[#This Row],[Date]])</f>
        <v>2012</v>
      </c>
      <c r="E94" s="11">
        <f>MONTH(raw[[#This Row],[Date]])</f>
        <v>5</v>
      </c>
      <c r="F94">
        <v>1</v>
      </c>
      <c r="I94" t="e">
        <f>VLOOKUP(raw[[#This Row],[Song Title]],#REF!,1,FALSE)</f>
        <v>#REF!</v>
      </c>
      <c r="J94">
        <f>SUM(raw[[#This Row],[English]:[Both]])</f>
        <v>1</v>
      </c>
      <c r="K94" s="1" t="b">
        <f>IF(EXACT(raw[[#This Row],[Date]],VLOOKUP(raw[[#This Row],[Song Title]],raw[],2,FALSE)),TRUE,FALSE)</f>
        <v>0</v>
      </c>
      <c r="L94">
        <f>COUNTIFS(raw[Song Title],raw[[#This Row],[Song Title]],raw[Date],CONCATENATE("&lt;",raw[[#This Row],[Date]]))</f>
        <v>2</v>
      </c>
      <c r="M94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94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94" s="2">
        <f>((3*raw[[#This Row],[Count Played W/I Last Year]])+raw[[#This Row],[Count Played W/I 2 years]])/4</f>
        <v>2</v>
      </c>
    </row>
    <row r="95" spans="1:15" x14ac:dyDescent="0.2">
      <c r="A95" s="4" t="s">
        <v>103</v>
      </c>
      <c r="B95" s="1">
        <v>41042</v>
      </c>
      <c r="C95" s="1" t="str">
        <f>IF(EXACT(1,raw[[#This Row],[English]]),"English",IF(EXACT(1,raw[[#This Row],[Spanish]]),"Spanish",IF(EXACT(1,raw[[#This Row],[Both]]),"Both","BAD_INPUT")))</f>
        <v>Both</v>
      </c>
      <c r="D95" s="11">
        <f>YEAR(raw[[#This Row],[Date]])</f>
        <v>2012</v>
      </c>
      <c r="E95" s="11">
        <f>MONTH(raw[[#This Row],[Date]])</f>
        <v>5</v>
      </c>
      <c r="H95">
        <v>1</v>
      </c>
      <c r="I95" t="e">
        <f>VLOOKUP(raw[[#This Row],[Song Title]],#REF!,1,FALSE)</f>
        <v>#REF!</v>
      </c>
      <c r="J95">
        <f>SUM(raw[[#This Row],[English]:[Both]])</f>
        <v>1</v>
      </c>
      <c r="K95" s="1" t="b">
        <f>IF(EXACT(raw[[#This Row],[Date]],VLOOKUP(raw[[#This Row],[Song Title]],raw[],2,FALSE)),TRUE,FALSE)</f>
        <v>1</v>
      </c>
      <c r="L95">
        <f>COUNTIFS(raw[Song Title],raw[[#This Row],[Song Title]],raw[Date],CONCATENATE("&lt;",raw[[#This Row],[Date]]))</f>
        <v>0</v>
      </c>
      <c r="M95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95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95" s="2">
        <f>((3*raw[[#This Row],[Count Played W/I Last Year]])+raw[[#This Row],[Count Played W/I 2 years]])/4</f>
        <v>0</v>
      </c>
    </row>
    <row r="96" spans="1:15" x14ac:dyDescent="0.2">
      <c r="A96" t="s">
        <v>39</v>
      </c>
      <c r="B96" s="16">
        <v>41042</v>
      </c>
      <c r="C96" s="16" t="str">
        <f>IF(EXACT(1,raw[[#This Row],[English]]),"English",IF(EXACT(1,raw[[#This Row],[Spanish]]),"Spanish",IF(EXACT(1,raw[[#This Row],[Both]]),"Both","BAD_INPUT")))</f>
        <v>English</v>
      </c>
      <c r="D96" s="11">
        <f>YEAR(raw[[#This Row],[Date]])</f>
        <v>2012</v>
      </c>
      <c r="E96" s="11">
        <f>MONTH(raw[[#This Row],[Date]])</f>
        <v>5</v>
      </c>
      <c r="F96">
        <v>1</v>
      </c>
      <c r="I96" t="e">
        <f>VLOOKUP(raw[[#This Row],[Song Title]],#REF!,1,FALSE)</f>
        <v>#REF!</v>
      </c>
      <c r="J96">
        <f>SUM(raw[[#This Row],[English]:[Both]])</f>
        <v>1</v>
      </c>
      <c r="K96" s="1" t="b">
        <f>IF(EXACT(raw[[#This Row],[Date]],VLOOKUP(raw[[#This Row],[Song Title]],raw[],2,FALSE)),TRUE,FALSE)</f>
        <v>0</v>
      </c>
      <c r="L96">
        <f>COUNTIFS(raw[Song Title],raw[[#This Row],[Song Title]],raw[Date],CONCATENATE("&lt;",raw[[#This Row],[Date]]))</f>
        <v>1</v>
      </c>
      <c r="M96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96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96" s="2">
        <f>((3*raw[[#This Row],[Count Played W/I Last Year]])+raw[[#This Row],[Count Played W/I 2 years]])/4</f>
        <v>1</v>
      </c>
    </row>
    <row r="97" spans="1:15" x14ac:dyDescent="0.2">
      <c r="A97" t="s">
        <v>37</v>
      </c>
      <c r="B97" s="16">
        <v>41042</v>
      </c>
      <c r="C97" s="16" t="str">
        <f>IF(EXACT(1,raw[[#This Row],[English]]),"English",IF(EXACT(1,raw[[#This Row],[Spanish]]),"Spanish",IF(EXACT(1,raw[[#This Row],[Both]]),"Both","BAD_INPUT")))</f>
        <v>English</v>
      </c>
      <c r="D97" s="11">
        <f>YEAR(raw[[#This Row],[Date]])</f>
        <v>2012</v>
      </c>
      <c r="E97" s="11">
        <f>MONTH(raw[[#This Row],[Date]])</f>
        <v>5</v>
      </c>
      <c r="F97">
        <v>1</v>
      </c>
      <c r="I97" t="e">
        <f>VLOOKUP(raw[[#This Row],[Song Title]],#REF!,1,FALSE)</f>
        <v>#REF!</v>
      </c>
      <c r="J97">
        <f>SUM(raw[[#This Row],[English]:[Both]])</f>
        <v>1</v>
      </c>
      <c r="K97" s="1" t="b">
        <f>IF(EXACT(raw[[#This Row],[Date]],VLOOKUP(raw[[#This Row],[Song Title]],raw[],2,FALSE)),TRUE,FALSE)</f>
        <v>0</v>
      </c>
      <c r="L97">
        <f>COUNTIFS(raw[Song Title],raw[[#This Row],[Song Title]],raw[Date],CONCATENATE("&lt;",raw[[#This Row],[Date]]))</f>
        <v>1</v>
      </c>
      <c r="M97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97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97" s="2">
        <f>((3*raw[[#This Row],[Count Played W/I Last Year]])+raw[[#This Row],[Count Played W/I 2 years]])/4</f>
        <v>1</v>
      </c>
    </row>
    <row r="98" spans="1:15" x14ac:dyDescent="0.2">
      <c r="A98" s="4" t="s">
        <v>54</v>
      </c>
      <c r="B98" s="16">
        <v>41042</v>
      </c>
      <c r="C98" s="16" t="str">
        <f>IF(EXACT(1,raw[[#This Row],[English]]),"English",IF(EXACT(1,raw[[#This Row],[Spanish]]),"Spanish",IF(EXACT(1,raw[[#This Row],[Both]]),"Both","BAD_INPUT")))</f>
        <v>Spanish</v>
      </c>
      <c r="D98" s="11">
        <f>YEAR(raw[[#This Row],[Date]])</f>
        <v>2012</v>
      </c>
      <c r="E98" s="11">
        <f>MONTH(raw[[#This Row],[Date]])</f>
        <v>5</v>
      </c>
      <c r="G98">
        <v>1</v>
      </c>
      <c r="I98" t="e">
        <f>VLOOKUP(raw[[#This Row],[Song Title]],#REF!,1,FALSE)</f>
        <v>#REF!</v>
      </c>
      <c r="J98">
        <f>SUM(raw[[#This Row],[English]:[Both]])</f>
        <v>1</v>
      </c>
      <c r="K98" s="1" t="b">
        <f>IF(EXACT(raw[[#This Row],[Date]],VLOOKUP(raw[[#This Row],[Song Title]],raw[],2,FALSE)),TRUE,FALSE)</f>
        <v>1</v>
      </c>
      <c r="L98">
        <f>COUNTIFS(raw[Song Title],raw[[#This Row],[Song Title]],raw[Date],CONCATENATE("&lt;",raw[[#This Row],[Date]]))</f>
        <v>0</v>
      </c>
      <c r="M98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98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98" s="2">
        <f>((3*raw[[#This Row],[Count Played W/I Last Year]])+raw[[#This Row],[Count Played W/I 2 years]])/4</f>
        <v>0</v>
      </c>
    </row>
    <row r="99" spans="1:15" x14ac:dyDescent="0.2">
      <c r="A99" t="s">
        <v>106</v>
      </c>
      <c r="B99" s="16">
        <v>41042</v>
      </c>
      <c r="C99" s="16" t="str">
        <f>IF(EXACT(1,raw[[#This Row],[English]]),"English",IF(EXACT(1,raw[[#This Row],[Spanish]]),"Spanish",IF(EXACT(1,raw[[#This Row],[Both]]),"Both","BAD_INPUT")))</f>
        <v>Both</v>
      </c>
      <c r="D99" s="11">
        <f>YEAR(raw[[#This Row],[Date]])</f>
        <v>2012</v>
      </c>
      <c r="E99" s="11">
        <f>MONTH(raw[[#This Row],[Date]])</f>
        <v>5</v>
      </c>
      <c r="H99">
        <v>1</v>
      </c>
      <c r="I99" t="e">
        <f>VLOOKUP(raw[[#This Row],[Song Title]],#REF!,1,FALSE)</f>
        <v>#REF!</v>
      </c>
      <c r="J99">
        <f>SUM(raw[[#This Row],[English]:[Both]])</f>
        <v>1</v>
      </c>
      <c r="K99" s="1" t="b">
        <f>IF(EXACT(raw[[#This Row],[Date]],VLOOKUP(raw[[#This Row],[Song Title]],raw[],2,FALSE)),TRUE,FALSE)</f>
        <v>1</v>
      </c>
      <c r="L99">
        <f>COUNTIFS(raw[Song Title],raw[[#This Row],[Song Title]],raw[Date],CONCATENATE("&lt;",raw[[#This Row],[Date]]))</f>
        <v>0</v>
      </c>
      <c r="M99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99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99" s="2">
        <f>((3*raw[[#This Row],[Count Played W/I Last Year]])+raw[[#This Row],[Count Played W/I 2 years]])/4</f>
        <v>0</v>
      </c>
    </row>
    <row r="100" spans="1:15" x14ac:dyDescent="0.2">
      <c r="A100" s="4" t="s">
        <v>100</v>
      </c>
      <c r="B100" s="1">
        <v>41049</v>
      </c>
      <c r="C100" s="1" t="str">
        <f>IF(EXACT(1,raw[[#This Row],[English]]),"English",IF(EXACT(1,raw[[#This Row],[Spanish]]),"Spanish",IF(EXACT(1,raw[[#This Row],[Both]]),"Both","BAD_INPUT")))</f>
        <v>Both</v>
      </c>
      <c r="D100" s="11">
        <f>YEAR(raw[[#This Row],[Date]])</f>
        <v>2012</v>
      </c>
      <c r="E100" s="11">
        <f>MONTH(raw[[#This Row],[Date]])</f>
        <v>5</v>
      </c>
      <c r="H100">
        <v>1</v>
      </c>
      <c r="I100" t="e">
        <f>VLOOKUP(raw[[#This Row],[Song Title]],#REF!,1,FALSE)</f>
        <v>#REF!</v>
      </c>
      <c r="J100">
        <f>SUM(raw[[#This Row],[English]:[Both]])</f>
        <v>1</v>
      </c>
      <c r="K100" s="1" t="b">
        <f>IF(EXACT(raw[[#This Row],[Date]],VLOOKUP(raw[[#This Row],[Song Title]],raw[],2,FALSE)),TRUE,FALSE)</f>
        <v>0</v>
      </c>
      <c r="L100">
        <f>COUNTIFS(raw[Song Title],raw[[#This Row],[Song Title]],raw[Date],CONCATENATE("&lt;",raw[[#This Row],[Date]]))</f>
        <v>1</v>
      </c>
      <c r="M100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00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00" s="2">
        <f>((3*raw[[#This Row],[Count Played W/I Last Year]])+raw[[#This Row],[Count Played W/I 2 years]])/4</f>
        <v>1</v>
      </c>
    </row>
    <row r="101" spans="1:15" x14ac:dyDescent="0.2">
      <c r="A101" t="s">
        <v>103</v>
      </c>
      <c r="B101" s="1">
        <v>41049</v>
      </c>
      <c r="C101" s="1" t="str">
        <f>IF(EXACT(1,raw[[#This Row],[English]]),"English",IF(EXACT(1,raw[[#This Row],[Spanish]]),"Spanish",IF(EXACT(1,raw[[#This Row],[Both]]),"Both","BAD_INPUT")))</f>
        <v>Both</v>
      </c>
      <c r="D101" s="11">
        <f>YEAR(raw[[#This Row],[Date]])</f>
        <v>2012</v>
      </c>
      <c r="E101" s="11">
        <f>MONTH(raw[[#This Row],[Date]])</f>
        <v>5</v>
      </c>
      <c r="H101">
        <v>1</v>
      </c>
      <c r="I101" t="e">
        <f>VLOOKUP(raw[[#This Row],[Song Title]],#REF!,1,FALSE)</f>
        <v>#REF!</v>
      </c>
      <c r="J101">
        <f>SUM(raw[[#This Row],[English]:[Both]])</f>
        <v>1</v>
      </c>
      <c r="K101" s="1" t="b">
        <f>IF(EXACT(raw[[#This Row],[Date]],VLOOKUP(raw[[#This Row],[Song Title]],raw[],2,FALSE)),TRUE,FALSE)</f>
        <v>0</v>
      </c>
      <c r="L101">
        <f>COUNTIFS(raw[Song Title],raw[[#This Row],[Song Title]],raw[Date],CONCATENATE("&lt;",raw[[#This Row],[Date]]))</f>
        <v>1</v>
      </c>
      <c r="M101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01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01" s="2">
        <f>((3*raw[[#This Row],[Count Played W/I Last Year]])+raw[[#This Row],[Count Played W/I 2 years]])/4</f>
        <v>1</v>
      </c>
    </row>
    <row r="102" spans="1:15" x14ac:dyDescent="0.2">
      <c r="A102" s="4" t="s">
        <v>51</v>
      </c>
      <c r="B102" s="1">
        <v>41049</v>
      </c>
      <c r="C102" s="1" t="str">
        <f>IF(EXACT(1,raw[[#This Row],[English]]),"English",IF(EXACT(1,raw[[#This Row],[Spanish]]),"Spanish",IF(EXACT(1,raw[[#This Row],[Both]]),"Both","BAD_INPUT")))</f>
        <v>English</v>
      </c>
      <c r="D102" s="11">
        <f>YEAR(raw[[#This Row],[Date]])</f>
        <v>2012</v>
      </c>
      <c r="E102" s="11">
        <f>MONTH(raw[[#This Row],[Date]])</f>
        <v>5</v>
      </c>
      <c r="F102">
        <v>1</v>
      </c>
      <c r="I102" t="e">
        <f>VLOOKUP(raw[[#This Row],[Song Title]],#REF!,1,FALSE)</f>
        <v>#REF!</v>
      </c>
      <c r="J102">
        <f>SUM(raw[[#This Row],[English]:[Both]])</f>
        <v>1</v>
      </c>
      <c r="K102" s="1" t="b">
        <f>IF(EXACT(raw[[#This Row],[Date]],VLOOKUP(raw[[#This Row],[Song Title]],raw[],2,FALSE)),TRUE,FALSE)</f>
        <v>0</v>
      </c>
      <c r="L102">
        <f>COUNTIFS(raw[Song Title],raw[[#This Row],[Song Title]],raw[Date],CONCATENATE("&lt;",raw[[#This Row],[Date]]))</f>
        <v>2</v>
      </c>
      <c r="M102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02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02" s="2">
        <f>((3*raw[[#This Row],[Count Played W/I Last Year]])+raw[[#This Row],[Count Played W/I 2 years]])/4</f>
        <v>2</v>
      </c>
    </row>
    <row r="103" spans="1:15" x14ac:dyDescent="0.2">
      <c r="A103" s="4" t="s">
        <v>55</v>
      </c>
      <c r="B103" s="1">
        <v>41049</v>
      </c>
      <c r="C103" s="1" t="str">
        <f>IF(EXACT(1,raw[[#This Row],[English]]),"English",IF(EXACT(1,raw[[#This Row],[Spanish]]),"Spanish",IF(EXACT(1,raw[[#This Row],[Both]]),"Both","BAD_INPUT")))</f>
        <v>English</v>
      </c>
      <c r="D103" s="11">
        <f>YEAR(raw[[#This Row],[Date]])</f>
        <v>2012</v>
      </c>
      <c r="E103" s="11">
        <f>MONTH(raw[[#This Row],[Date]])</f>
        <v>5</v>
      </c>
      <c r="F103">
        <v>1</v>
      </c>
      <c r="I103" t="e">
        <f>VLOOKUP(raw[[#This Row],[Song Title]],#REF!,1,FALSE)</f>
        <v>#REF!</v>
      </c>
      <c r="J103">
        <f>SUM(raw[[#This Row],[English]:[Both]])</f>
        <v>1</v>
      </c>
      <c r="K103" s="1" t="b">
        <f>IF(EXACT(raw[[#This Row],[Date]],VLOOKUP(raw[[#This Row],[Song Title]],raw[],2,FALSE)),TRUE,FALSE)</f>
        <v>1</v>
      </c>
      <c r="L103">
        <f>COUNTIFS(raw[Song Title],raw[[#This Row],[Song Title]],raw[Date],CONCATENATE("&lt;",raw[[#This Row],[Date]]))</f>
        <v>0</v>
      </c>
      <c r="M103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03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03" s="2">
        <f>((3*raw[[#This Row],[Count Played W/I Last Year]])+raw[[#This Row],[Count Played W/I 2 years]])/4</f>
        <v>0</v>
      </c>
    </row>
    <row r="104" spans="1:15" x14ac:dyDescent="0.2">
      <c r="A104" t="s">
        <v>106</v>
      </c>
      <c r="B104" s="1">
        <v>41049</v>
      </c>
      <c r="C104" s="1" t="str">
        <f>IF(EXACT(1,raw[[#This Row],[English]]),"English",IF(EXACT(1,raw[[#This Row],[Spanish]]),"Spanish",IF(EXACT(1,raw[[#This Row],[Both]]),"Both","BAD_INPUT")))</f>
        <v>Spanish</v>
      </c>
      <c r="D104" s="11">
        <f>YEAR(raw[[#This Row],[Date]])</f>
        <v>2012</v>
      </c>
      <c r="E104" s="11">
        <f>MONTH(raw[[#This Row],[Date]])</f>
        <v>5</v>
      </c>
      <c r="G104">
        <v>1</v>
      </c>
      <c r="I104" t="e">
        <f>VLOOKUP(raw[[#This Row],[Song Title]],#REF!,1,FALSE)</f>
        <v>#REF!</v>
      </c>
      <c r="J104">
        <f>SUM(raw[[#This Row],[English]:[Both]])</f>
        <v>1</v>
      </c>
      <c r="K104" s="1" t="b">
        <f>IF(EXACT(raw[[#This Row],[Date]],VLOOKUP(raw[[#This Row],[Song Title]],raw[],2,FALSE)),TRUE,FALSE)</f>
        <v>0</v>
      </c>
      <c r="L104">
        <f>COUNTIFS(raw[Song Title],raw[[#This Row],[Song Title]],raw[Date],CONCATENATE("&lt;",raw[[#This Row],[Date]]))</f>
        <v>1</v>
      </c>
      <c r="M104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04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04" s="2">
        <f>((3*raw[[#This Row],[Count Played W/I Last Year]])+raw[[#This Row],[Count Played W/I 2 years]])/4</f>
        <v>1</v>
      </c>
    </row>
    <row r="105" spans="1:15" x14ac:dyDescent="0.2">
      <c r="A105" s="4" t="s">
        <v>21</v>
      </c>
      <c r="B105" s="1">
        <v>41056</v>
      </c>
      <c r="C105" s="1" t="str">
        <f>IF(EXACT(1,raw[[#This Row],[English]]),"English",IF(EXACT(1,raw[[#This Row],[Spanish]]),"Spanish",IF(EXACT(1,raw[[#This Row],[Both]]),"Both","BAD_INPUT")))</f>
        <v>English</v>
      </c>
      <c r="D105" s="11">
        <f>YEAR(raw[[#This Row],[Date]])</f>
        <v>2012</v>
      </c>
      <c r="E105" s="11">
        <f>MONTH(raw[[#This Row],[Date]])</f>
        <v>5</v>
      </c>
      <c r="F105">
        <v>1</v>
      </c>
      <c r="I105" t="e">
        <f>VLOOKUP(raw[[#This Row],[Song Title]],#REF!,1,FALSE)</f>
        <v>#REF!</v>
      </c>
      <c r="J105">
        <f>SUM(raw[[#This Row],[English]:[Both]])</f>
        <v>1</v>
      </c>
      <c r="K105" s="1" t="b">
        <f>IF(EXACT(raw[[#This Row],[Date]],VLOOKUP(raw[[#This Row],[Song Title]],raw[],2,FALSE)),TRUE,FALSE)</f>
        <v>0</v>
      </c>
      <c r="L105">
        <f>COUNTIFS(raw[Song Title],raw[[#This Row],[Song Title]],raw[Date],CONCATENATE("&lt;",raw[[#This Row],[Date]]))</f>
        <v>3</v>
      </c>
      <c r="M105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05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05" s="2">
        <f>((3*raw[[#This Row],[Count Played W/I Last Year]])+raw[[#This Row],[Count Played W/I 2 years]])/4</f>
        <v>3</v>
      </c>
    </row>
    <row r="106" spans="1:15" x14ac:dyDescent="0.2">
      <c r="A106" t="s">
        <v>56</v>
      </c>
      <c r="B106" s="1">
        <v>41056</v>
      </c>
      <c r="C106" s="1" t="str">
        <f>IF(EXACT(1,raw[[#This Row],[English]]),"English",IF(EXACT(1,raw[[#This Row],[Spanish]]),"Spanish",IF(EXACT(1,raw[[#This Row],[Both]]),"Both","BAD_INPUT")))</f>
        <v>Spanish</v>
      </c>
      <c r="D106" s="11">
        <f>YEAR(raw[[#This Row],[Date]])</f>
        <v>2012</v>
      </c>
      <c r="E106" s="11">
        <f>MONTH(raw[[#This Row],[Date]])</f>
        <v>5</v>
      </c>
      <c r="G106">
        <v>1</v>
      </c>
      <c r="I106" t="e">
        <f>VLOOKUP(raw[[#This Row],[Song Title]],#REF!,1,FALSE)</f>
        <v>#REF!</v>
      </c>
      <c r="J106">
        <f>SUM(raw[[#This Row],[English]:[Both]])</f>
        <v>1</v>
      </c>
      <c r="K106" s="1" t="b">
        <f>IF(EXACT(raw[[#This Row],[Date]],VLOOKUP(raw[[#This Row],[Song Title]],raw[],2,FALSE)),TRUE,FALSE)</f>
        <v>1</v>
      </c>
      <c r="L106">
        <f>COUNTIFS(raw[Song Title],raw[[#This Row],[Song Title]],raw[Date],CONCATENATE("&lt;",raw[[#This Row],[Date]]))</f>
        <v>0</v>
      </c>
      <c r="M106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06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06" s="2">
        <f>((3*raw[[#This Row],[Count Played W/I Last Year]])+raw[[#This Row],[Count Played W/I 2 years]])/4</f>
        <v>0</v>
      </c>
    </row>
    <row r="107" spans="1:15" x14ac:dyDescent="0.2">
      <c r="A107" t="s">
        <v>58</v>
      </c>
      <c r="B107" s="1">
        <v>41056</v>
      </c>
      <c r="C107" s="1" t="str">
        <f>IF(EXACT(1,raw[[#This Row],[English]]),"English",IF(EXACT(1,raw[[#This Row],[Spanish]]),"Spanish",IF(EXACT(1,raw[[#This Row],[Both]]),"Both","BAD_INPUT")))</f>
        <v>Spanish</v>
      </c>
      <c r="D107" s="11">
        <f>YEAR(raw[[#This Row],[Date]])</f>
        <v>2012</v>
      </c>
      <c r="E107" s="11">
        <f>MONTH(raw[[#This Row],[Date]])</f>
        <v>5</v>
      </c>
      <c r="G107">
        <v>1</v>
      </c>
      <c r="I107" t="e">
        <f>VLOOKUP(raw[[#This Row],[Song Title]],#REF!,1,FALSE)</f>
        <v>#REF!</v>
      </c>
      <c r="J107">
        <f>SUM(raw[[#This Row],[English]:[Both]])</f>
        <v>1</v>
      </c>
      <c r="K107" s="1" t="b">
        <f>IF(EXACT(raw[[#This Row],[Date]],VLOOKUP(raw[[#This Row],[Song Title]],raw[],2,FALSE)),TRUE,FALSE)</f>
        <v>1</v>
      </c>
      <c r="L107">
        <f>COUNTIFS(raw[Song Title],raw[[#This Row],[Song Title]],raw[Date],CONCATENATE("&lt;",raw[[#This Row],[Date]]))</f>
        <v>0</v>
      </c>
      <c r="M107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07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07" s="2">
        <f>((3*raw[[#This Row],[Count Played W/I Last Year]])+raw[[#This Row],[Count Played W/I 2 years]])/4</f>
        <v>0</v>
      </c>
    </row>
    <row r="108" spans="1:15" x14ac:dyDescent="0.2">
      <c r="A108" s="4" t="s">
        <v>57</v>
      </c>
      <c r="B108" s="1">
        <v>41056</v>
      </c>
      <c r="C108" s="1" t="str">
        <f>IF(EXACT(1,raw[[#This Row],[English]]),"English",IF(EXACT(1,raw[[#This Row],[Spanish]]),"Spanish",IF(EXACT(1,raw[[#This Row],[Both]]),"Both","BAD_INPUT")))</f>
        <v>English</v>
      </c>
      <c r="D108" s="11">
        <f>YEAR(raw[[#This Row],[Date]])</f>
        <v>2012</v>
      </c>
      <c r="E108" s="11">
        <f>MONTH(raw[[#This Row],[Date]])</f>
        <v>5</v>
      </c>
      <c r="F108">
        <v>1</v>
      </c>
      <c r="I108" t="e">
        <f>VLOOKUP(raw[[#This Row],[Song Title]],#REF!,1,FALSE)</f>
        <v>#REF!</v>
      </c>
      <c r="J108">
        <f>SUM(raw[[#This Row],[English]:[Both]])</f>
        <v>1</v>
      </c>
      <c r="K108" s="1" t="b">
        <f>IF(EXACT(raw[[#This Row],[Date]],VLOOKUP(raw[[#This Row],[Song Title]],raw[],2,FALSE)),TRUE,FALSE)</f>
        <v>1</v>
      </c>
      <c r="L108">
        <f>COUNTIFS(raw[Song Title],raw[[#This Row],[Song Title]],raw[Date],CONCATENATE("&lt;",raw[[#This Row],[Date]]))</f>
        <v>0</v>
      </c>
      <c r="M108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08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08" s="2">
        <f>((3*raw[[#This Row],[Count Played W/I Last Year]])+raw[[#This Row],[Count Played W/I 2 years]])/4</f>
        <v>0</v>
      </c>
    </row>
    <row r="109" spans="1:15" x14ac:dyDescent="0.2">
      <c r="A109" t="s">
        <v>105</v>
      </c>
      <c r="B109" s="1">
        <v>41056</v>
      </c>
      <c r="C109" s="1" t="str">
        <f>IF(EXACT(1,raw[[#This Row],[English]]),"English",IF(EXACT(1,raw[[#This Row],[Spanish]]),"Spanish",IF(EXACT(1,raw[[#This Row],[Both]]),"Both","BAD_INPUT")))</f>
        <v>Both</v>
      </c>
      <c r="D109" s="11">
        <f>YEAR(raw[[#This Row],[Date]])</f>
        <v>2012</v>
      </c>
      <c r="E109" s="11">
        <f>MONTH(raw[[#This Row],[Date]])</f>
        <v>5</v>
      </c>
      <c r="H109">
        <v>1</v>
      </c>
      <c r="I109" t="e">
        <f>VLOOKUP(raw[[#This Row],[Song Title]],#REF!,1,FALSE)</f>
        <v>#REF!</v>
      </c>
      <c r="J109">
        <f>SUM(raw[[#This Row],[English]:[Both]])</f>
        <v>1</v>
      </c>
      <c r="K109" s="1" t="b">
        <f>IF(EXACT(raw[[#This Row],[Date]],VLOOKUP(raw[[#This Row],[Song Title]],raw[],2,FALSE)),TRUE,FALSE)</f>
        <v>0</v>
      </c>
      <c r="L109">
        <f>COUNTIFS(raw[Song Title],raw[[#This Row],[Song Title]],raw[Date],CONCATENATE("&lt;",raw[[#This Row],[Date]]))</f>
        <v>3</v>
      </c>
      <c r="M109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09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09" s="2">
        <f>((3*raw[[#This Row],[Count Played W/I Last Year]])+raw[[#This Row],[Count Played W/I 2 years]])/4</f>
        <v>3</v>
      </c>
    </row>
    <row r="110" spans="1:15" x14ac:dyDescent="0.2">
      <c r="A110" t="s">
        <v>10</v>
      </c>
      <c r="B110" s="1">
        <v>41063</v>
      </c>
      <c r="C110" s="1" t="str">
        <f>IF(EXACT(1,raw[[#This Row],[English]]),"English",IF(EXACT(1,raw[[#This Row],[Spanish]]),"Spanish",IF(EXACT(1,raw[[#This Row],[Both]]),"Both","BAD_INPUT")))</f>
        <v>English</v>
      </c>
      <c r="D110" s="11">
        <f>YEAR(raw[[#This Row],[Date]])</f>
        <v>2012</v>
      </c>
      <c r="E110" s="11">
        <f>MONTH(raw[[#This Row],[Date]])</f>
        <v>6</v>
      </c>
      <c r="F110">
        <v>1</v>
      </c>
      <c r="I110" t="e">
        <f>VLOOKUP(raw[[#This Row],[Song Title]],#REF!,1,FALSE)</f>
        <v>#REF!</v>
      </c>
      <c r="J110">
        <f>SUM(raw[[#This Row],[English]:[Both]])</f>
        <v>1</v>
      </c>
      <c r="K110" s="1" t="b">
        <f>IF(EXACT(raw[[#This Row],[Date]],VLOOKUP(raw[[#This Row],[Song Title]],raw[],2,FALSE)),TRUE,FALSE)</f>
        <v>0</v>
      </c>
      <c r="L110">
        <f>COUNTIFS(raw[Song Title],raw[[#This Row],[Song Title]],raw[Date],CONCATENATE("&lt;",raw[[#This Row],[Date]]))</f>
        <v>1</v>
      </c>
      <c r="M110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10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10" s="2">
        <f>((3*raw[[#This Row],[Count Played W/I Last Year]])+raw[[#This Row],[Count Played W/I 2 years]])/4</f>
        <v>1</v>
      </c>
    </row>
    <row r="111" spans="1:15" x14ac:dyDescent="0.2">
      <c r="A111" t="s">
        <v>7</v>
      </c>
      <c r="B111" s="1">
        <v>41063</v>
      </c>
      <c r="C111" s="1" t="str">
        <f>IF(EXACT(1,raw[[#This Row],[English]]),"English",IF(EXACT(1,raw[[#This Row],[Spanish]]),"Spanish",IF(EXACT(1,raw[[#This Row],[Both]]),"Both","BAD_INPUT")))</f>
        <v>English</v>
      </c>
      <c r="D111" s="11">
        <f>YEAR(raw[[#This Row],[Date]])</f>
        <v>2012</v>
      </c>
      <c r="E111" s="11">
        <f>MONTH(raw[[#This Row],[Date]])</f>
        <v>6</v>
      </c>
      <c r="F111">
        <v>1</v>
      </c>
      <c r="I111" t="e">
        <f>VLOOKUP(raw[[#This Row],[Song Title]],#REF!,1,FALSE)</f>
        <v>#REF!</v>
      </c>
      <c r="J111">
        <f>SUM(raw[[#This Row],[English]:[Both]])</f>
        <v>1</v>
      </c>
      <c r="K111" s="1" t="b">
        <f>IF(EXACT(raw[[#This Row],[Date]],VLOOKUP(raw[[#This Row],[Song Title]],raw[],2,FALSE)),TRUE,FALSE)</f>
        <v>0</v>
      </c>
      <c r="L111">
        <f>COUNTIFS(raw[Song Title],raw[[#This Row],[Song Title]],raw[Date],CONCATENATE("&lt;",raw[[#This Row],[Date]]))</f>
        <v>3</v>
      </c>
      <c r="M111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11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11" s="2">
        <f>((3*raw[[#This Row],[Count Played W/I Last Year]])+raw[[#This Row],[Count Played W/I 2 years]])/4</f>
        <v>3</v>
      </c>
    </row>
    <row r="112" spans="1:15" x14ac:dyDescent="0.2">
      <c r="A112" s="4" t="s">
        <v>59</v>
      </c>
      <c r="B112" s="1">
        <v>41063</v>
      </c>
      <c r="C112" s="1" t="str">
        <f>IF(EXACT(1,raw[[#This Row],[English]]),"English",IF(EXACT(1,raw[[#This Row],[Spanish]]),"Spanish",IF(EXACT(1,raw[[#This Row],[Both]]),"Both","BAD_INPUT")))</f>
        <v>Spanish</v>
      </c>
      <c r="D112" s="11">
        <f>YEAR(raw[[#This Row],[Date]])</f>
        <v>2012</v>
      </c>
      <c r="E112" s="11">
        <f>MONTH(raw[[#This Row],[Date]])</f>
        <v>6</v>
      </c>
      <c r="G112">
        <v>1</v>
      </c>
      <c r="I112" t="e">
        <f>VLOOKUP(raw[[#This Row],[Song Title]],#REF!,1,FALSE)</f>
        <v>#REF!</v>
      </c>
      <c r="J112">
        <f>SUM(raw[[#This Row],[English]:[Both]])</f>
        <v>1</v>
      </c>
      <c r="K112" s="1" t="b">
        <f>IF(EXACT(raw[[#This Row],[Date]],VLOOKUP(raw[[#This Row],[Song Title]],raw[],2,FALSE)),TRUE,FALSE)</f>
        <v>1</v>
      </c>
      <c r="L112">
        <f>COUNTIFS(raw[Song Title],raw[[#This Row],[Song Title]],raw[Date],CONCATENATE("&lt;",raw[[#This Row],[Date]]))</f>
        <v>0</v>
      </c>
      <c r="M112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12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12" s="2">
        <f>((3*raw[[#This Row],[Count Played W/I Last Year]])+raw[[#This Row],[Count Played W/I 2 years]])/4</f>
        <v>0</v>
      </c>
    </row>
    <row r="113" spans="1:15" x14ac:dyDescent="0.2">
      <c r="A113" t="s">
        <v>52</v>
      </c>
      <c r="B113" s="1">
        <v>41063</v>
      </c>
      <c r="C113" s="1" t="str">
        <f>IF(EXACT(1,raw[[#This Row],[English]]),"English",IF(EXACT(1,raw[[#This Row],[Spanish]]),"Spanish",IF(EXACT(1,raw[[#This Row],[Both]]),"Both","BAD_INPUT")))</f>
        <v>Spanish</v>
      </c>
      <c r="D113" s="11">
        <f>YEAR(raw[[#This Row],[Date]])</f>
        <v>2012</v>
      </c>
      <c r="E113" s="11">
        <f>MONTH(raw[[#This Row],[Date]])</f>
        <v>6</v>
      </c>
      <c r="G113">
        <v>1</v>
      </c>
      <c r="I113" t="e">
        <f>VLOOKUP(raw[[#This Row],[Song Title]],#REF!,1,FALSE)</f>
        <v>#REF!</v>
      </c>
      <c r="J113">
        <f>SUM(raw[[#This Row],[English]:[Both]])</f>
        <v>1</v>
      </c>
      <c r="K113" s="1" t="b">
        <f>IF(EXACT(raw[[#This Row],[Date]],VLOOKUP(raw[[#This Row],[Song Title]],raw[],2,FALSE)),TRUE,FALSE)</f>
        <v>0</v>
      </c>
      <c r="L113">
        <f>COUNTIFS(raw[Song Title],raw[[#This Row],[Song Title]],raw[Date],CONCATENATE("&lt;",raw[[#This Row],[Date]]))</f>
        <v>1</v>
      </c>
      <c r="M113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13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13" s="2">
        <f>((3*raw[[#This Row],[Count Played W/I Last Year]])+raw[[#This Row],[Count Played W/I 2 years]])/4</f>
        <v>1</v>
      </c>
    </row>
    <row r="114" spans="1:15" x14ac:dyDescent="0.2">
      <c r="A114" s="4" t="s">
        <v>60</v>
      </c>
      <c r="B114" s="1">
        <v>41063</v>
      </c>
      <c r="C114" s="1" t="str">
        <f>IF(EXACT(1,raw[[#This Row],[English]]),"English",IF(EXACT(1,raw[[#This Row],[Spanish]]),"Spanish",IF(EXACT(1,raw[[#This Row],[Both]]),"Both","BAD_INPUT")))</f>
        <v>English</v>
      </c>
      <c r="D114" s="11">
        <f>YEAR(raw[[#This Row],[Date]])</f>
        <v>2012</v>
      </c>
      <c r="E114" s="11">
        <f>MONTH(raw[[#This Row],[Date]])</f>
        <v>6</v>
      </c>
      <c r="F114">
        <v>1</v>
      </c>
      <c r="I114" t="e">
        <f>VLOOKUP(raw[[#This Row],[Song Title]],#REF!,1,FALSE)</f>
        <v>#REF!</v>
      </c>
      <c r="J114">
        <f>SUM(raw[[#This Row],[English]:[Both]])</f>
        <v>1</v>
      </c>
      <c r="K114" s="1" t="b">
        <f>IF(EXACT(raw[[#This Row],[Date]],VLOOKUP(raw[[#This Row],[Song Title]],raw[],2,FALSE)),TRUE,FALSE)</f>
        <v>1</v>
      </c>
      <c r="L114">
        <f>COUNTIFS(raw[Song Title],raw[[#This Row],[Song Title]],raw[Date],CONCATENATE("&lt;",raw[[#This Row],[Date]]))</f>
        <v>0</v>
      </c>
      <c r="M114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14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14" s="2">
        <f>((3*raw[[#This Row],[Count Played W/I Last Year]])+raw[[#This Row],[Count Played W/I 2 years]])/4</f>
        <v>0</v>
      </c>
    </row>
    <row r="115" spans="1:15" x14ac:dyDescent="0.2">
      <c r="A115" s="4" t="s">
        <v>96</v>
      </c>
      <c r="B115" s="1">
        <v>41070</v>
      </c>
      <c r="C115" s="1" t="str">
        <f>IF(EXACT(1,raw[[#This Row],[English]]),"English",IF(EXACT(1,raw[[#This Row],[Spanish]]),"Spanish",IF(EXACT(1,raw[[#This Row],[Both]]),"Both","BAD_INPUT")))</f>
        <v>Spanish</v>
      </c>
      <c r="D115" s="11">
        <f>YEAR(raw[[#This Row],[Date]])</f>
        <v>2012</v>
      </c>
      <c r="E115" s="11">
        <f>MONTH(raw[[#This Row],[Date]])</f>
        <v>6</v>
      </c>
      <c r="G115">
        <v>1</v>
      </c>
      <c r="I115" t="e">
        <f>VLOOKUP(raw[[#This Row],[Song Title]],#REF!,1,FALSE)</f>
        <v>#REF!</v>
      </c>
      <c r="J115">
        <f>SUM(raw[[#This Row],[English]:[Both]])</f>
        <v>1</v>
      </c>
      <c r="K115" s="1" t="b">
        <f>IF(EXACT(raw[[#This Row],[Date]],VLOOKUP(raw[[#This Row],[Song Title]],raw[],2,FALSE)),TRUE,FALSE)</f>
        <v>1</v>
      </c>
      <c r="L115">
        <f>COUNTIFS(raw[Song Title],raw[[#This Row],[Song Title]],raw[Date],CONCATENATE("&lt;",raw[[#This Row],[Date]]))</f>
        <v>0</v>
      </c>
      <c r="M115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15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15" s="2">
        <f>((3*raw[[#This Row],[Count Played W/I Last Year]])+raw[[#This Row],[Count Played W/I 2 years]])/4</f>
        <v>0</v>
      </c>
    </row>
    <row r="116" spans="1:15" x14ac:dyDescent="0.2">
      <c r="A116" s="4" t="s">
        <v>104</v>
      </c>
      <c r="B116" s="1">
        <v>41070</v>
      </c>
      <c r="C116" s="1" t="str">
        <f>IF(EXACT(1,raw[[#This Row],[English]]),"English",IF(EXACT(1,raw[[#This Row],[Spanish]]),"Spanish",IF(EXACT(1,raw[[#This Row],[Both]]),"Both","BAD_INPUT")))</f>
        <v>Spanish</v>
      </c>
      <c r="D116" s="11">
        <f>YEAR(raw[[#This Row],[Date]])</f>
        <v>2012</v>
      </c>
      <c r="E116" s="11">
        <f>MONTH(raw[[#This Row],[Date]])</f>
        <v>6</v>
      </c>
      <c r="G116">
        <v>1</v>
      </c>
      <c r="I116" t="e">
        <f>VLOOKUP(raw[[#This Row],[Song Title]],#REF!,1,FALSE)</f>
        <v>#REF!</v>
      </c>
      <c r="J116">
        <f>SUM(raw[[#This Row],[English]:[Both]])</f>
        <v>1</v>
      </c>
      <c r="K116" s="1" t="b">
        <f>IF(EXACT(raw[[#This Row],[Date]],VLOOKUP(raw[[#This Row],[Song Title]],raw[],2,FALSE)),TRUE,FALSE)</f>
        <v>1</v>
      </c>
      <c r="L116">
        <f>COUNTIFS(raw[Song Title],raw[[#This Row],[Song Title]],raw[Date],CONCATENATE("&lt;",raw[[#This Row],[Date]]))</f>
        <v>0</v>
      </c>
      <c r="M116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16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16" s="2">
        <f>((3*raw[[#This Row],[Count Played W/I Last Year]])+raw[[#This Row],[Count Played W/I 2 years]])/4</f>
        <v>0</v>
      </c>
    </row>
    <row r="117" spans="1:15" x14ac:dyDescent="0.2">
      <c r="A117" t="s">
        <v>60</v>
      </c>
      <c r="B117" s="1">
        <v>41070</v>
      </c>
      <c r="C117" s="1" t="str">
        <f>IF(EXACT(1,raw[[#This Row],[English]]),"English",IF(EXACT(1,raw[[#This Row],[Spanish]]),"Spanish",IF(EXACT(1,raw[[#This Row],[Both]]),"Both","BAD_INPUT")))</f>
        <v>English</v>
      </c>
      <c r="D117" s="11">
        <f>YEAR(raw[[#This Row],[Date]])</f>
        <v>2012</v>
      </c>
      <c r="E117" s="11">
        <f>MONTH(raw[[#This Row],[Date]])</f>
        <v>6</v>
      </c>
      <c r="F117">
        <v>1</v>
      </c>
      <c r="I117" t="e">
        <f>VLOOKUP(raw[[#This Row],[Song Title]],#REF!,1,FALSE)</f>
        <v>#REF!</v>
      </c>
      <c r="J117">
        <f>SUM(raw[[#This Row],[English]:[Both]])</f>
        <v>1</v>
      </c>
      <c r="K117" s="1" t="b">
        <f>IF(EXACT(raw[[#This Row],[Date]],VLOOKUP(raw[[#This Row],[Song Title]],raw[],2,FALSE)),TRUE,FALSE)</f>
        <v>0</v>
      </c>
      <c r="L117">
        <f>COUNTIFS(raw[Song Title],raw[[#This Row],[Song Title]],raw[Date],CONCATENATE("&lt;",raw[[#This Row],[Date]]))</f>
        <v>1</v>
      </c>
      <c r="M117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17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17" s="2">
        <f>((3*raw[[#This Row],[Count Played W/I Last Year]])+raw[[#This Row],[Count Played W/I 2 years]])/4</f>
        <v>1</v>
      </c>
    </row>
    <row r="118" spans="1:15" x14ac:dyDescent="0.2">
      <c r="A118" s="4" t="s">
        <v>43</v>
      </c>
      <c r="B118" s="1">
        <v>41070</v>
      </c>
      <c r="C118" s="1" t="str">
        <f>IF(EXACT(1,raw[[#This Row],[English]]),"English",IF(EXACT(1,raw[[#This Row],[Spanish]]),"Spanish",IF(EXACT(1,raw[[#This Row],[Both]]),"Both","BAD_INPUT")))</f>
        <v>Both</v>
      </c>
      <c r="D118" s="11">
        <f>YEAR(raw[[#This Row],[Date]])</f>
        <v>2012</v>
      </c>
      <c r="E118" s="11">
        <f>MONTH(raw[[#This Row],[Date]])</f>
        <v>6</v>
      </c>
      <c r="H118">
        <v>1</v>
      </c>
      <c r="I118" t="e">
        <f>VLOOKUP(raw[[#This Row],[Song Title]],#REF!,1,FALSE)</f>
        <v>#REF!</v>
      </c>
      <c r="J118">
        <f>SUM(raw[[#This Row],[English]:[Both]])</f>
        <v>1</v>
      </c>
      <c r="K118" s="1" t="b">
        <f>IF(EXACT(raw[[#This Row],[Date]],VLOOKUP(raw[[#This Row],[Song Title]],raw[],2,FALSE)),TRUE,FALSE)</f>
        <v>0</v>
      </c>
      <c r="L118">
        <f>COUNTIFS(raw[Song Title],raw[[#This Row],[Song Title]],raw[Date],CONCATENATE("&lt;",raw[[#This Row],[Date]]))</f>
        <v>3</v>
      </c>
      <c r="M118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18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18" s="2">
        <f>((3*raw[[#This Row],[Count Played W/I Last Year]])+raw[[#This Row],[Count Played W/I 2 years]])/4</f>
        <v>3</v>
      </c>
    </row>
    <row r="119" spans="1:15" x14ac:dyDescent="0.2">
      <c r="A119" t="s">
        <v>61</v>
      </c>
      <c r="B119" s="1">
        <v>41070</v>
      </c>
      <c r="C119" s="1" t="str">
        <f>IF(EXACT(1,raw[[#This Row],[English]]),"English",IF(EXACT(1,raw[[#This Row],[Spanish]]),"Spanish",IF(EXACT(1,raw[[#This Row],[Both]]),"Both","BAD_INPUT")))</f>
        <v>English</v>
      </c>
      <c r="D119" s="11">
        <f>YEAR(raw[[#This Row],[Date]])</f>
        <v>2012</v>
      </c>
      <c r="E119" s="11">
        <f>MONTH(raw[[#This Row],[Date]])</f>
        <v>6</v>
      </c>
      <c r="F119">
        <v>1</v>
      </c>
      <c r="I119" t="e">
        <f>VLOOKUP(raw[[#This Row],[Song Title]],#REF!,1,FALSE)</f>
        <v>#REF!</v>
      </c>
      <c r="J119">
        <f>SUM(raw[[#This Row],[English]:[Both]])</f>
        <v>1</v>
      </c>
      <c r="K119" s="1" t="b">
        <f>IF(EXACT(raw[[#This Row],[Date]],VLOOKUP(raw[[#This Row],[Song Title]],raw[],2,FALSE)),TRUE,FALSE)</f>
        <v>1</v>
      </c>
      <c r="L119">
        <f>COUNTIFS(raw[Song Title],raw[[#This Row],[Song Title]],raw[Date],CONCATENATE("&lt;",raw[[#This Row],[Date]]))</f>
        <v>0</v>
      </c>
      <c r="M119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19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19" s="2">
        <f>((3*raw[[#This Row],[Count Played W/I Last Year]])+raw[[#This Row],[Count Played W/I 2 years]])/4</f>
        <v>0</v>
      </c>
    </row>
    <row r="120" spans="1:15" x14ac:dyDescent="0.2">
      <c r="A120" t="s">
        <v>63</v>
      </c>
      <c r="B120" s="1">
        <v>41077</v>
      </c>
      <c r="C120" s="1" t="str">
        <f>IF(EXACT(1,raw[[#This Row],[English]]),"English",IF(EXACT(1,raw[[#This Row],[Spanish]]),"Spanish",IF(EXACT(1,raw[[#This Row],[Both]]),"Both","BAD_INPUT")))</f>
        <v>English</v>
      </c>
      <c r="D120" s="11">
        <f>YEAR(raw[[#This Row],[Date]])</f>
        <v>2012</v>
      </c>
      <c r="E120" s="11">
        <f>MONTH(raw[[#This Row],[Date]])</f>
        <v>6</v>
      </c>
      <c r="F120">
        <v>1</v>
      </c>
      <c r="I120" t="e">
        <f>VLOOKUP(raw[[#This Row],[Song Title]],#REF!,1,FALSE)</f>
        <v>#REF!</v>
      </c>
      <c r="J120">
        <f>SUM(raw[[#This Row],[English]:[Both]])</f>
        <v>1</v>
      </c>
      <c r="K120" s="1" t="b">
        <f>IF(EXACT(raw[[#This Row],[Date]],VLOOKUP(raw[[#This Row],[Song Title]],raw[],2,FALSE)),TRUE,FALSE)</f>
        <v>1</v>
      </c>
      <c r="L120">
        <f>COUNTIFS(raw[Song Title],raw[[#This Row],[Song Title]],raw[Date],CONCATENATE("&lt;",raw[[#This Row],[Date]]))</f>
        <v>0</v>
      </c>
      <c r="M120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20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20" s="2">
        <f>((3*raw[[#This Row],[Count Played W/I Last Year]])+raw[[#This Row],[Count Played W/I 2 years]])/4</f>
        <v>0</v>
      </c>
    </row>
    <row r="121" spans="1:15" x14ac:dyDescent="0.2">
      <c r="A121" t="s">
        <v>103</v>
      </c>
      <c r="B121" s="1">
        <v>41077</v>
      </c>
      <c r="C121" s="1" t="str">
        <f>IF(EXACT(1,raw[[#This Row],[English]]),"English",IF(EXACT(1,raw[[#This Row],[Spanish]]),"Spanish",IF(EXACT(1,raw[[#This Row],[Both]]),"Both","BAD_INPUT")))</f>
        <v>Both</v>
      </c>
      <c r="D121" s="11">
        <f>YEAR(raw[[#This Row],[Date]])</f>
        <v>2012</v>
      </c>
      <c r="E121" s="11">
        <f>MONTH(raw[[#This Row],[Date]])</f>
        <v>6</v>
      </c>
      <c r="H121">
        <v>1</v>
      </c>
      <c r="I121" t="e">
        <f>VLOOKUP(raw[[#This Row],[Song Title]],#REF!,1,FALSE)</f>
        <v>#REF!</v>
      </c>
      <c r="J121">
        <f>SUM(raw[[#This Row],[English]:[Both]])</f>
        <v>1</v>
      </c>
      <c r="K121" s="1" t="b">
        <f>IF(EXACT(raw[[#This Row],[Date]],VLOOKUP(raw[[#This Row],[Song Title]],raw[],2,FALSE)),TRUE,FALSE)</f>
        <v>0</v>
      </c>
      <c r="L121">
        <f>COUNTIFS(raw[Song Title],raw[[#This Row],[Song Title]],raw[Date],CONCATENATE("&lt;",raw[[#This Row],[Date]]))</f>
        <v>2</v>
      </c>
      <c r="M121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21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21" s="2">
        <f>((3*raw[[#This Row],[Count Played W/I Last Year]])+raw[[#This Row],[Count Played W/I 2 years]])/4</f>
        <v>2</v>
      </c>
    </row>
    <row r="122" spans="1:15" x14ac:dyDescent="0.2">
      <c r="A122" s="4" t="s">
        <v>25</v>
      </c>
      <c r="B122" s="1">
        <v>41077</v>
      </c>
      <c r="C122" s="1" t="str">
        <f>IF(EXACT(1,raw[[#This Row],[English]]),"English",IF(EXACT(1,raw[[#This Row],[Spanish]]),"Spanish",IF(EXACT(1,raw[[#This Row],[Both]]),"Both","BAD_INPUT")))</f>
        <v>Spanish</v>
      </c>
      <c r="D122" s="11">
        <f>YEAR(raw[[#This Row],[Date]])</f>
        <v>2012</v>
      </c>
      <c r="E122" s="11">
        <f>MONTH(raw[[#This Row],[Date]])</f>
        <v>6</v>
      </c>
      <c r="G122">
        <v>1</v>
      </c>
      <c r="I122" t="e">
        <f>VLOOKUP(raw[[#This Row],[Song Title]],#REF!,1,FALSE)</f>
        <v>#REF!</v>
      </c>
      <c r="J122">
        <f>SUM(raw[[#This Row],[English]:[Both]])</f>
        <v>1</v>
      </c>
      <c r="K122" s="1" t="b">
        <f>IF(EXACT(raw[[#This Row],[Date]],VLOOKUP(raw[[#This Row],[Song Title]],raw[],2,FALSE)),TRUE,FALSE)</f>
        <v>0</v>
      </c>
      <c r="L122">
        <f>COUNTIFS(raw[Song Title],raw[[#This Row],[Song Title]],raw[Date],CONCATENATE("&lt;",raw[[#This Row],[Date]]))</f>
        <v>1</v>
      </c>
      <c r="M122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22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22" s="2">
        <f>((3*raw[[#This Row],[Count Played W/I Last Year]])+raw[[#This Row],[Count Played W/I 2 years]])/4</f>
        <v>1</v>
      </c>
    </row>
    <row r="123" spans="1:15" x14ac:dyDescent="0.2">
      <c r="A123" s="4" t="s">
        <v>53</v>
      </c>
      <c r="B123" s="1">
        <v>41077</v>
      </c>
      <c r="C123" s="1" t="str">
        <f>IF(EXACT(1,raw[[#This Row],[English]]),"English",IF(EXACT(1,raw[[#This Row],[Spanish]]),"Spanish",IF(EXACT(1,raw[[#This Row],[Both]]),"Both","BAD_INPUT")))</f>
        <v>English</v>
      </c>
      <c r="D123" s="11">
        <f>YEAR(raw[[#This Row],[Date]])</f>
        <v>2012</v>
      </c>
      <c r="E123" s="11">
        <f>MONTH(raw[[#This Row],[Date]])</f>
        <v>6</v>
      </c>
      <c r="F123">
        <v>1</v>
      </c>
      <c r="I123" t="e">
        <f>VLOOKUP(raw[[#This Row],[Song Title]],#REF!,1,FALSE)</f>
        <v>#REF!</v>
      </c>
      <c r="J123">
        <f>SUM(raw[[#This Row],[English]:[Both]])</f>
        <v>1</v>
      </c>
      <c r="K123" s="1" t="b">
        <f>IF(EXACT(raw[[#This Row],[Date]],VLOOKUP(raw[[#This Row],[Song Title]],raw[],2,FALSE)),TRUE,FALSE)</f>
        <v>0</v>
      </c>
      <c r="L123">
        <f>COUNTIFS(raw[Song Title],raw[[#This Row],[Song Title]],raw[Date],CONCATENATE("&lt;",raw[[#This Row],[Date]]))</f>
        <v>3</v>
      </c>
      <c r="M123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23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23" s="2">
        <f>((3*raw[[#This Row],[Count Played W/I Last Year]])+raw[[#This Row],[Count Played W/I 2 years]])/4</f>
        <v>3</v>
      </c>
    </row>
    <row r="124" spans="1:15" x14ac:dyDescent="0.2">
      <c r="A124" s="4" t="s">
        <v>62</v>
      </c>
      <c r="B124" s="1">
        <v>41077</v>
      </c>
      <c r="C124" s="1" t="str">
        <f>IF(EXACT(1,raw[[#This Row],[English]]),"English",IF(EXACT(1,raw[[#This Row],[Spanish]]),"Spanish",IF(EXACT(1,raw[[#This Row],[Both]]),"Both","BAD_INPUT")))</f>
        <v>English</v>
      </c>
      <c r="D124" s="11">
        <f>YEAR(raw[[#This Row],[Date]])</f>
        <v>2012</v>
      </c>
      <c r="E124" s="11">
        <f>MONTH(raw[[#This Row],[Date]])</f>
        <v>6</v>
      </c>
      <c r="F124">
        <v>1</v>
      </c>
      <c r="I124" t="e">
        <f>VLOOKUP(raw[[#This Row],[Song Title]],#REF!,1,FALSE)</f>
        <v>#REF!</v>
      </c>
      <c r="J124">
        <f>SUM(raw[[#This Row],[English]:[Both]])</f>
        <v>1</v>
      </c>
      <c r="K124" s="1" t="b">
        <f>IF(EXACT(raw[[#This Row],[Date]],VLOOKUP(raw[[#This Row],[Song Title]],raw[],2,FALSE)),TRUE,FALSE)</f>
        <v>1</v>
      </c>
      <c r="L124">
        <f>COUNTIFS(raw[Song Title],raw[[#This Row],[Song Title]],raw[Date],CONCATENATE("&lt;",raw[[#This Row],[Date]]))</f>
        <v>0</v>
      </c>
      <c r="M124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24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24" s="2">
        <f>((3*raw[[#This Row],[Count Played W/I Last Year]])+raw[[#This Row],[Count Played W/I 2 years]])/4</f>
        <v>0</v>
      </c>
    </row>
    <row r="125" spans="1:15" x14ac:dyDescent="0.2">
      <c r="A125" t="s">
        <v>100</v>
      </c>
      <c r="B125" s="1">
        <v>41084</v>
      </c>
      <c r="C125" s="1" t="str">
        <f>IF(EXACT(1,raw[[#This Row],[English]]),"English",IF(EXACT(1,raw[[#This Row],[Spanish]]),"Spanish",IF(EXACT(1,raw[[#This Row],[Both]]),"Both","BAD_INPUT")))</f>
        <v>Both</v>
      </c>
      <c r="D125" s="11">
        <f>YEAR(raw[[#This Row],[Date]])</f>
        <v>2012</v>
      </c>
      <c r="E125" s="11">
        <f>MONTH(raw[[#This Row],[Date]])</f>
        <v>6</v>
      </c>
      <c r="H125">
        <v>1</v>
      </c>
      <c r="I125" t="e">
        <f>VLOOKUP(raw[[#This Row],[Song Title]],#REF!,1,FALSE)</f>
        <v>#REF!</v>
      </c>
      <c r="J125">
        <f>SUM(raw[[#This Row],[English]:[Both]])</f>
        <v>1</v>
      </c>
      <c r="K125" s="1" t="b">
        <f>IF(EXACT(raw[[#This Row],[Date]],VLOOKUP(raw[[#This Row],[Song Title]],raw[],2,FALSE)),TRUE,FALSE)</f>
        <v>0</v>
      </c>
      <c r="L125">
        <f>COUNTIFS(raw[Song Title],raw[[#This Row],[Song Title]],raw[Date],CONCATENATE("&lt;",raw[[#This Row],[Date]]))</f>
        <v>2</v>
      </c>
      <c r="M125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25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25" s="2">
        <f>((3*raw[[#This Row],[Count Played W/I Last Year]])+raw[[#This Row],[Count Played W/I 2 years]])/4</f>
        <v>2</v>
      </c>
    </row>
    <row r="126" spans="1:15" x14ac:dyDescent="0.2">
      <c r="A126" t="s">
        <v>96</v>
      </c>
      <c r="B126" s="1">
        <v>41084</v>
      </c>
      <c r="C126" s="1" t="str">
        <f>IF(EXACT(1,raw[[#This Row],[English]]),"English",IF(EXACT(1,raw[[#This Row],[Spanish]]),"Spanish",IF(EXACT(1,raw[[#This Row],[Both]]),"Both","BAD_INPUT")))</f>
        <v>Spanish</v>
      </c>
      <c r="D126" s="11">
        <f>YEAR(raw[[#This Row],[Date]])</f>
        <v>2012</v>
      </c>
      <c r="E126" s="11">
        <f>MONTH(raw[[#This Row],[Date]])</f>
        <v>6</v>
      </c>
      <c r="G126">
        <v>1</v>
      </c>
      <c r="I126" t="e">
        <f>VLOOKUP(raw[[#This Row],[Song Title]],#REF!,1,FALSE)</f>
        <v>#REF!</v>
      </c>
      <c r="J126">
        <f>SUM(raw[[#This Row],[English]:[Both]])</f>
        <v>1</v>
      </c>
      <c r="K126" s="1" t="b">
        <f>IF(EXACT(raw[[#This Row],[Date]],VLOOKUP(raw[[#This Row],[Song Title]],raw[],2,FALSE)),TRUE,FALSE)</f>
        <v>0</v>
      </c>
      <c r="L126">
        <f>COUNTIFS(raw[Song Title],raw[[#This Row],[Song Title]],raw[Date],CONCATENATE("&lt;",raw[[#This Row],[Date]]))</f>
        <v>1</v>
      </c>
      <c r="M126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26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26" s="2">
        <f>((3*raw[[#This Row],[Count Played W/I Last Year]])+raw[[#This Row],[Count Played W/I 2 years]])/4</f>
        <v>1</v>
      </c>
    </row>
    <row r="127" spans="1:15" x14ac:dyDescent="0.2">
      <c r="A127" s="4" t="s">
        <v>63</v>
      </c>
      <c r="B127" s="1">
        <v>41084</v>
      </c>
      <c r="C127" s="1" t="str">
        <f>IF(EXACT(1,raw[[#This Row],[English]]),"English",IF(EXACT(1,raw[[#This Row],[Spanish]]),"Spanish",IF(EXACT(1,raw[[#This Row],[Both]]),"Both","BAD_INPUT")))</f>
        <v>English</v>
      </c>
      <c r="D127" s="11">
        <f>YEAR(raw[[#This Row],[Date]])</f>
        <v>2012</v>
      </c>
      <c r="E127" s="11">
        <f>MONTH(raw[[#This Row],[Date]])</f>
        <v>6</v>
      </c>
      <c r="F127">
        <v>1</v>
      </c>
      <c r="I127" t="e">
        <f>VLOOKUP(raw[[#This Row],[Song Title]],#REF!,1,FALSE)</f>
        <v>#REF!</v>
      </c>
      <c r="J127">
        <f>SUM(raw[[#This Row],[English]:[Both]])</f>
        <v>1</v>
      </c>
      <c r="K127" s="1" t="b">
        <f>IF(EXACT(raw[[#This Row],[Date]],VLOOKUP(raw[[#This Row],[Song Title]],raw[],2,FALSE)),TRUE,FALSE)</f>
        <v>0</v>
      </c>
      <c r="L127">
        <f>COUNTIFS(raw[Song Title],raw[[#This Row],[Song Title]],raw[Date],CONCATENATE("&lt;",raw[[#This Row],[Date]]))</f>
        <v>1</v>
      </c>
      <c r="M127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27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27" s="2">
        <f>((3*raw[[#This Row],[Count Played W/I Last Year]])+raw[[#This Row],[Count Played W/I 2 years]])/4</f>
        <v>1</v>
      </c>
    </row>
    <row r="128" spans="1:15" x14ac:dyDescent="0.2">
      <c r="A128" t="s">
        <v>67</v>
      </c>
      <c r="B128" s="1">
        <v>41084</v>
      </c>
      <c r="C128" s="1" t="str">
        <f>IF(EXACT(1,raw[[#This Row],[English]]),"English",IF(EXACT(1,raw[[#This Row],[Spanish]]),"Spanish",IF(EXACT(1,raw[[#This Row],[Both]]),"Both","BAD_INPUT")))</f>
        <v>Spanish</v>
      </c>
      <c r="D128" s="11">
        <f>YEAR(raw[[#This Row],[Date]])</f>
        <v>2012</v>
      </c>
      <c r="E128" s="11">
        <f>MONTH(raw[[#This Row],[Date]])</f>
        <v>6</v>
      </c>
      <c r="G128">
        <v>1</v>
      </c>
      <c r="I128" t="e">
        <f>VLOOKUP(raw[[#This Row],[Song Title]],#REF!,1,FALSE)</f>
        <v>#REF!</v>
      </c>
      <c r="J128">
        <f>SUM(raw[[#This Row],[English]:[Both]])</f>
        <v>1</v>
      </c>
      <c r="K128" s="1" t="b">
        <f>IF(EXACT(raw[[#This Row],[Date]],VLOOKUP(raw[[#This Row],[Song Title]],raw[],2,FALSE)),TRUE,FALSE)</f>
        <v>1</v>
      </c>
      <c r="L128">
        <f>COUNTIFS(raw[Song Title],raw[[#This Row],[Song Title]],raw[Date],CONCATENATE("&lt;",raw[[#This Row],[Date]]))</f>
        <v>0</v>
      </c>
      <c r="M128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28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28" s="2">
        <f>((3*raw[[#This Row],[Count Played W/I Last Year]])+raw[[#This Row],[Count Played W/I 2 years]])/4</f>
        <v>0</v>
      </c>
    </row>
    <row r="129" spans="1:15" x14ac:dyDescent="0.2">
      <c r="A129" s="4" t="s">
        <v>66</v>
      </c>
      <c r="B129" s="1">
        <v>41084</v>
      </c>
      <c r="C129" s="1" t="str">
        <f>IF(EXACT(1,raw[[#This Row],[English]]),"English",IF(EXACT(1,raw[[#This Row],[Spanish]]),"Spanish",IF(EXACT(1,raw[[#This Row],[Both]]),"Both","BAD_INPUT")))</f>
        <v>English</v>
      </c>
      <c r="D129" s="11">
        <f>YEAR(raw[[#This Row],[Date]])</f>
        <v>2012</v>
      </c>
      <c r="E129" s="11">
        <f>MONTH(raw[[#This Row],[Date]])</f>
        <v>6</v>
      </c>
      <c r="F129">
        <v>1</v>
      </c>
      <c r="I129" t="e">
        <f>VLOOKUP(raw[[#This Row],[Song Title]],#REF!,1,FALSE)</f>
        <v>#REF!</v>
      </c>
      <c r="J129">
        <f>SUM(raw[[#This Row],[English]:[Both]])</f>
        <v>1</v>
      </c>
      <c r="K129" s="1" t="b">
        <f>IF(EXACT(raw[[#This Row],[Date]],VLOOKUP(raw[[#This Row],[Song Title]],raw[],2,FALSE)),TRUE,FALSE)</f>
        <v>1</v>
      </c>
      <c r="L129">
        <f>COUNTIFS(raw[Song Title],raw[[#This Row],[Song Title]],raw[Date],CONCATENATE("&lt;",raw[[#This Row],[Date]]))</f>
        <v>0</v>
      </c>
      <c r="M129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29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29" s="2">
        <f>((3*raw[[#This Row],[Count Played W/I Last Year]])+raw[[#This Row],[Count Played W/I 2 years]])/4</f>
        <v>0</v>
      </c>
    </row>
    <row r="130" spans="1:15" x14ac:dyDescent="0.2">
      <c r="A130" s="4" t="s">
        <v>21</v>
      </c>
      <c r="B130" s="1">
        <v>41091</v>
      </c>
      <c r="C130" s="1" t="str">
        <f>IF(EXACT(1,raw[[#This Row],[English]]),"English",IF(EXACT(1,raw[[#This Row],[Spanish]]),"Spanish",IF(EXACT(1,raw[[#This Row],[Both]]),"Both","BAD_INPUT")))</f>
        <v>English</v>
      </c>
      <c r="D130" s="11">
        <f>YEAR(raw[[#This Row],[Date]])</f>
        <v>2012</v>
      </c>
      <c r="E130" s="11">
        <f>MONTH(raw[[#This Row],[Date]])</f>
        <v>7</v>
      </c>
      <c r="F130">
        <v>1</v>
      </c>
      <c r="I130" t="e">
        <f>VLOOKUP(raw[[#This Row],[Song Title]],#REF!,1,FALSE)</f>
        <v>#REF!</v>
      </c>
      <c r="J130">
        <f>SUM(raw[[#This Row],[English]:[Both]])</f>
        <v>1</v>
      </c>
      <c r="K130" s="1" t="b">
        <f>IF(EXACT(raw[[#This Row],[Date]],VLOOKUP(raw[[#This Row],[Song Title]],raw[],2,FALSE)),TRUE,FALSE)</f>
        <v>0</v>
      </c>
      <c r="L130">
        <f>COUNTIFS(raw[Song Title],raw[[#This Row],[Song Title]],raw[Date],CONCATENATE("&lt;",raw[[#This Row],[Date]]))</f>
        <v>4</v>
      </c>
      <c r="M130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30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30" s="2">
        <f>((3*raw[[#This Row],[Count Played W/I Last Year]])+raw[[#This Row],[Count Played W/I 2 years]])/4</f>
        <v>4</v>
      </c>
    </row>
    <row r="131" spans="1:15" x14ac:dyDescent="0.2">
      <c r="A131" t="s">
        <v>64</v>
      </c>
      <c r="B131" s="1">
        <v>41091</v>
      </c>
      <c r="C131" s="1" t="str">
        <f>IF(EXACT(1,raw[[#This Row],[English]]),"English",IF(EXACT(1,raw[[#This Row],[Spanish]]),"Spanish",IF(EXACT(1,raw[[#This Row],[Both]]),"Both","BAD_INPUT")))</f>
        <v>Spanish</v>
      </c>
      <c r="D131" s="11">
        <f>YEAR(raw[[#This Row],[Date]])</f>
        <v>2012</v>
      </c>
      <c r="E131" s="11">
        <f>MONTH(raw[[#This Row],[Date]])</f>
        <v>7</v>
      </c>
      <c r="G131">
        <v>1</v>
      </c>
      <c r="I131" t="e">
        <f>VLOOKUP(raw[[#This Row],[Song Title]],#REF!,1,FALSE)</f>
        <v>#REF!</v>
      </c>
      <c r="J131">
        <f>SUM(raw[[#This Row],[English]:[Both]])</f>
        <v>1</v>
      </c>
      <c r="K131" s="1" t="b">
        <f>IF(EXACT(raw[[#This Row],[Date]],VLOOKUP(raw[[#This Row],[Song Title]],raw[],2,FALSE)),TRUE,FALSE)</f>
        <v>1</v>
      </c>
      <c r="L131">
        <f>COUNTIFS(raw[Song Title],raw[[#This Row],[Song Title]],raw[Date],CONCATENATE("&lt;",raw[[#This Row],[Date]]))</f>
        <v>0</v>
      </c>
      <c r="M131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31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31" s="2">
        <f>((3*raw[[#This Row],[Count Played W/I Last Year]])+raw[[#This Row],[Count Played W/I 2 years]])/4</f>
        <v>0</v>
      </c>
    </row>
    <row r="132" spans="1:15" x14ac:dyDescent="0.2">
      <c r="A132" t="s">
        <v>20</v>
      </c>
      <c r="B132" s="1">
        <v>41091</v>
      </c>
      <c r="C132" s="1" t="str">
        <f>IF(EXACT(1,raw[[#This Row],[English]]),"English",IF(EXACT(1,raw[[#This Row],[Spanish]]),"Spanish",IF(EXACT(1,raw[[#This Row],[Both]]),"Both","BAD_INPUT")))</f>
        <v>Spanish</v>
      </c>
      <c r="D132" s="11">
        <f>YEAR(raw[[#This Row],[Date]])</f>
        <v>2012</v>
      </c>
      <c r="E132" s="11">
        <f>MONTH(raw[[#This Row],[Date]])</f>
        <v>7</v>
      </c>
      <c r="G132">
        <v>1</v>
      </c>
      <c r="I132" t="e">
        <f>VLOOKUP(raw[[#This Row],[Song Title]],#REF!,1,FALSE)</f>
        <v>#REF!</v>
      </c>
      <c r="J132">
        <f>SUM(raw[[#This Row],[English]:[Both]])</f>
        <v>1</v>
      </c>
      <c r="K132" s="1" t="b">
        <f>IF(EXACT(raw[[#This Row],[Date]],VLOOKUP(raw[[#This Row],[Song Title]],raw[],2,FALSE)),TRUE,FALSE)</f>
        <v>0</v>
      </c>
      <c r="L132">
        <f>COUNTIFS(raw[Song Title],raw[[#This Row],[Song Title]],raw[Date],CONCATENATE("&lt;",raw[[#This Row],[Date]]))</f>
        <v>1</v>
      </c>
      <c r="M132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32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32" s="2">
        <f>((3*raw[[#This Row],[Count Played W/I Last Year]])+raw[[#This Row],[Count Played W/I 2 years]])/4</f>
        <v>1</v>
      </c>
    </row>
    <row r="133" spans="1:15" x14ac:dyDescent="0.2">
      <c r="A133" t="s">
        <v>56</v>
      </c>
      <c r="B133" s="1">
        <v>41091</v>
      </c>
      <c r="C133" s="1" t="str">
        <f>IF(EXACT(1,raw[[#This Row],[English]]),"English",IF(EXACT(1,raw[[#This Row],[Spanish]]),"Spanish",IF(EXACT(1,raw[[#This Row],[Both]]),"Both","BAD_INPUT")))</f>
        <v>Spanish</v>
      </c>
      <c r="D133" s="11">
        <f>YEAR(raw[[#This Row],[Date]])</f>
        <v>2012</v>
      </c>
      <c r="E133" s="11">
        <f>MONTH(raw[[#This Row],[Date]])</f>
        <v>7</v>
      </c>
      <c r="G133">
        <v>1</v>
      </c>
      <c r="I133" t="e">
        <f>VLOOKUP(raw[[#This Row],[Song Title]],#REF!,1,FALSE)</f>
        <v>#REF!</v>
      </c>
      <c r="J133">
        <f>SUM(raw[[#This Row],[English]:[Both]])</f>
        <v>1</v>
      </c>
      <c r="K133" s="1" t="b">
        <f>IF(EXACT(raw[[#This Row],[Date]],VLOOKUP(raw[[#This Row],[Song Title]],raw[],2,FALSE)),TRUE,FALSE)</f>
        <v>0</v>
      </c>
      <c r="L133">
        <f>COUNTIFS(raw[Song Title],raw[[#This Row],[Song Title]],raw[Date],CONCATENATE("&lt;",raw[[#This Row],[Date]]))</f>
        <v>1</v>
      </c>
      <c r="M133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33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33" s="2">
        <f>((3*raw[[#This Row],[Count Played W/I Last Year]])+raw[[#This Row],[Count Played W/I 2 years]])/4</f>
        <v>1</v>
      </c>
    </row>
    <row r="134" spans="1:15" x14ac:dyDescent="0.2">
      <c r="A134" s="4" t="s">
        <v>68</v>
      </c>
      <c r="B134" s="1">
        <v>41091</v>
      </c>
      <c r="C134" s="1" t="str">
        <f>IF(EXACT(1,raw[[#This Row],[English]]),"English",IF(EXACT(1,raw[[#This Row],[Spanish]]),"Spanish",IF(EXACT(1,raw[[#This Row],[Both]]),"Both","BAD_INPUT")))</f>
        <v>English</v>
      </c>
      <c r="D134" s="11">
        <f>YEAR(raw[[#This Row],[Date]])</f>
        <v>2012</v>
      </c>
      <c r="E134" s="11">
        <f>MONTH(raw[[#This Row],[Date]])</f>
        <v>7</v>
      </c>
      <c r="F134">
        <v>1</v>
      </c>
      <c r="I134" t="e">
        <f>VLOOKUP(raw[[#This Row],[Song Title]],#REF!,1,FALSE)</f>
        <v>#REF!</v>
      </c>
      <c r="J134">
        <f>SUM(raw[[#This Row],[English]:[Both]])</f>
        <v>1</v>
      </c>
      <c r="K134" s="1" t="b">
        <f>IF(EXACT(raw[[#This Row],[Date]],VLOOKUP(raw[[#This Row],[Song Title]],raw[],2,FALSE)),TRUE,FALSE)</f>
        <v>1</v>
      </c>
      <c r="L134">
        <f>COUNTIFS(raw[Song Title],raw[[#This Row],[Song Title]],raw[Date],CONCATENATE("&lt;",raw[[#This Row],[Date]]))</f>
        <v>0</v>
      </c>
      <c r="M134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34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34" s="2">
        <f>((3*raw[[#This Row],[Count Played W/I Last Year]])+raw[[#This Row],[Count Played W/I 2 years]])/4</f>
        <v>0</v>
      </c>
    </row>
    <row r="135" spans="1:15" x14ac:dyDescent="0.2">
      <c r="A135" s="4" t="s">
        <v>65</v>
      </c>
      <c r="B135" s="1">
        <v>41091</v>
      </c>
      <c r="C135" s="1" t="str">
        <f>IF(EXACT(1,raw[[#This Row],[English]]),"English",IF(EXACT(1,raw[[#This Row],[Spanish]]),"Spanish",IF(EXACT(1,raw[[#This Row],[Both]]),"Both","BAD_INPUT")))</f>
        <v>English</v>
      </c>
      <c r="D135" s="11">
        <f>YEAR(raw[[#This Row],[Date]])</f>
        <v>2012</v>
      </c>
      <c r="E135" s="11">
        <f>MONTH(raw[[#This Row],[Date]])</f>
        <v>7</v>
      </c>
      <c r="F135">
        <v>1</v>
      </c>
      <c r="I135" t="e">
        <f>VLOOKUP(raw[[#This Row],[Song Title]],#REF!,1,FALSE)</f>
        <v>#REF!</v>
      </c>
      <c r="J135">
        <f>SUM(raw[[#This Row],[English]:[Both]])</f>
        <v>1</v>
      </c>
      <c r="K135" s="1" t="b">
        <f>IF(EXACT(raw[[#This Row],[Date]],VLOOKUP(raw[[#This Row],[Song Title]],raw[],2,FALSE)),TRUE,FALSE)</f>
        <v>1</v>
      </c>
      <c r="L135">
        <f>COUNTIFS(raw[Song Title],raw[[#This Row],[Song Title]],raw[Date],CONCATENATE("&lt;",raw[[#This Row],[Date]]))</f>
        <v>0</v>
      </c>
      <c r="M135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35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35" s="2">
        <f>((3*raw[[#This Row],[Count Played W/I Last Year]])+raw[[#This Row],[Count Played W/I 2 years]])/4</f>
        <v>0</v>
      </c>
    </row>
    <row r="136" spans="1:15" x14ac:dyDescent="0.2">
      <c r="A136" t="s">
        <v>70</v>
      </c>
      <c r="B136" s="1">
        <v>41098</v>
      </c>
      <c r="C136" s="1" t="str">
        <f>IF(EXACT(1,raw[[#This Row],[English]]),"English",IF(EXACT(1,raw[[#This Row],[Spanish]]),"Spanish",IF(EXACT(1,raw[[#This Row],[Both]]),"Both","BAD_INPUT")))</f>
        <v>Spanish</v>
      </c>
      <c r="D136" s="11">
        <f>YEAR(raw[[#This Row],[Date]])</f>
        <v>2012</v>
      </c>
      <c r="E136" s="11">
        <f>MONTH(raw[[#This Row],[Date]])</f>
        <v>7</v>
      </c>
      <c r="G136">
        <v>1</v>
      </c>
      <c r="I136" t="e">
        <f>VLOOKUP(raw[[#This Row],[Song Title]],#REF!,1,FALSE)</f>
        <v>#REF!</v>
      </c>
      <c r="J136">
        <f>SUM(raw[[#This Row],[English]:[Both]])</f>
        <v>1</v>
      </c>
      <c r="K136" s="1" t="b">
        <f>IF(EXACT(raw[[#This Row],[Date]],VLOOKUP(raw[[#This Row],[Song Title]],raw[],2,FALSE)),TRUE,FALSE)</f>
        <v>1</v>
      </c>
      <c r="L136">
        <f>COUNTIFS(raw[Song Title],raw[[#This Row],[Song Title]],raw[Date],CONCATENATE("&lt;",raw[[#This Row],[Date]]))</f>
        <v>0</v>
      </c>
      <c r="M136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36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36" s="2">
        <f>((3*raw[[#This Row],[Count Played W/I Last Year]])+raw[[#This Row],[Count Played W/I 2 years]])/4</f>
        <v>0</v>
      </c>
    </row>
    <row r="137" spans="1:15" x14ac:dyDescent="0.2">
      <c r="A137" s="4" t="s">
        <v>64</v>
      </c>
      <c r="B137" s="1">
        <v>41098</v>
      </c>
      <c r="C137" s="1" t="str">
        <f>IF(EXACT(1,raw[[#This Row],[English]]),"English",IF(EXACT(1,raw[[#This Row],[Spanish]]),"Spanish",IF(EXACT(1,raw[[#This Row],[Both]]),"Both","BAD_INPUT")))</f>
        <v>Spanish</v>
      </c>
      <c r="D137" s="11">
        <f>YEAR(raw[[#This Row],[Date]])</f>
        <v>2012</v>
      </c>
      <c r="E137" s="11">
        <f>MONTH(raw[[#This Row],[Date]])</f>
        <v>7</v>
      </c>
      <c r="G137">
        <v>1</v>
      </c>
      <c r="I137" t="e">
        <f>VLOOKUP(raw[[#This Row],[Song Title]],#REF!,1,FALSE)</f>
        <v>#REF!</v>
      </c>
      <c r="J137">
        <f>SUM(raw[[#This Row],[English]:[Both]])</f>
        <v>1</v>
      </c>
      <c r="K137" s="1" t="b">
        <f>IF(EXACT(raw[[#This Row],[Date]],VLOOKUP(raw[[#This Row],[Song Title]],raw[],2,FALSE)),TRUE,FALSE)</f>
        <v>0</v>
      </c>
      <c r="L137">
        <f>COUNTIFS(raw[Song Title],raw[[#This Row],[Song Title]],raw[Date],CONCATENATE("&lt;",raw[[#This Row],[Date]]))</f>
        <v>1</v>
      </c>
      <c r="M137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37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37" s="2">
        <f>((3*raw[[#This Row],[Count Played W/I Last Year]])+raw[[#This Row],[Count Played W/I 2 years]])/4</f>
        <v>1</v>
      </c>
    </row>
    <row r="138" spans="1:15" x14ac:dyDescent="0.2">
      <c r="A138" t="s">
        <v>50</v>
      </c>
      <c r="B138" s="1">
        <v>41098</v>
      </c>
      <c r="C138" s="1" t="str">
        <f>IF(EXACT(1,raw[[#This Row],[English]]),"English",IF(EXACT(1,raw[[#This Row],[Spanish]]),"Spanish",IF(EXACT(1,raw[[#This Row],[Both]]),"Both","BAD_INPUT")))</f>
        <v>English</v>
      </c>
      <c r="D138" s="11">
        <f>YEAR(raw[[#This Row],[Date]])</f>
        <v>2012</v>
      </c>
      <c r="E138" s="11">
        <f>MONTH(raw[[#This Row],[Date]])</f>
        <v>7</v>
      </c>
      <c r="F138">
        <v>1</v>
      </c>
      <c r="I138" t="e">
        <f>VLOOKUP(raw[[#This Row],[Song Title]],#REF!,1,FALSE)</f>
        <v>#REF!</v>
      </c>
      <c r="J138">
        <f>SUM(raw[[#This Row],[English]:[Both]])</f>
        <v>1</v>
      </c>
      <c r="K138" s="1" t="b">
        <f>IF(EXACT(raw[[#This Row],[Date]],VLOOKUP(raw[[#This Row],[Song Title]],raw[],2,FALSE)),TRUE,FALSE)</f>
        <v>0</v>
      </c>
      <c r="L138">
        <f>COUNTIFS(raw[Song Title],raw[[#This Row],[Song Title]],raw[Date],CONCATENATE("&lt;",raw[[#This Row],[Date]]))</f>
        <v>1</v>
      </c>
      <c r="M138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38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38" s="2">
        <f>((3*raw[[#This Row],[Count Played W/I Last Year]])+raw[[#This Row],[Count Played W/I 2 years]])/4</f>
        <v>1</v>
      </c>
    </row>
    <row r="139" spans="1:15" x14ac:dyDescent="0.2">
      <c r="A139" s="4" t="s">
        <v>69</v>
      </c>
      <c r="B139" s="1">
        <v>41098</v>
      </c>
      <c r="C139" s="1" t="str">
        <f>IF(EXACT(1,raw[[#This Row],[English]]),"English",IF(EXACT(1,raw[[#This Row],[Spanish]]),"Spanish",IF(EXACT(1,raw[[#This Row],[Both]]),"Both","BAD_INPUT")))</f>
        <v>English</v>
      </c>
      <c r="D139" s="11">
        <f>YEAR(raw[[#This Row],[Date]])</f>
        <v>2012</v>
      </c>
      <c r="E139" s="11">
        <f>MONTH(raw[[#This Row],[Date]])</f>
        <v>7</v>
      </c>
      <c r="F139">
        <v>1</v>
      </c>
      <c r="I139" t="e">
        <f>VLOOKUP(raw[[#This Row],[Song Title]],#REF!,1,FALSE)</f>
        <v>#REF!</v>
      </c>
      <c r="J139">
        <f>SUM(raw[[#This Row],[English]:[Both]])</f>
        <v>1</v>
      </c>
      <c r="K139" s="1" t="b">
        <f>IF(EXACT(raw[[#This Row],[Date]],VLOOKUP(raw[[#This Row],[Song Title]],raw[],2,FALSE)),TRUE,FALSE)</f>
        <v>1</v>
      </c>
      <c r="L139">
        <f>COUNTIFS(raw[Song Title],raw[[#This Row],[Song Title]],raw[Date],CONCATENATE("&lt;",raw[[#This Row],[Date]]))</f>
        <v>0</v>
      </c>
      <c r="M139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39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39" s="2">
        <f>((3*raw[[#This Row],[Count Played W/I Last Year]])+raw[[#This Row],[Count Played W/I 2 years]])/4</f>
        <v>0</v>
      </c>
    </row>
    <row r="140" spans="1:15" x14ac:dyDescent="0.2">
      <c r="A140" s="4" t="s">
        <v>22</v>
      </c>
      <c r="B140" s="1">
        <v>41098</v>
      </c>
      <c r="C140" s="1" t="str">
        <f>IF(EXACT(1,raw[[#This Row],[English]]),"English",IF(EXACT(1,raw[[#This Row],[Spanish]]),"Spanish",IF(EXACT(1,raw[[#This Row],[Both]]),"Both","BAD_INPUT")))</f>
        <v>English</v>
      </c>
      <c r="D140" s="11">
        <f>YEAR(raw[[#This Row],[Date]])</f>
        <v>2012</v>
      </c>
      <c r="E140" s="11">
        <f>MONTH(raw[[#This Row],[Date]])</f>
        <v>7</v>
      </c>
      <c r="F140">
        <v>1</v>
      </c>
      <c r="I140" t="e">
        <f>VLOOKUP(raw[[#This Row],[Song Title]],#REF!,1,FALSE)</f>
        <v>#REF!</v>
      </c>
      <c r="J140">
        <f>SUM(raw[[#This Row],[English]:[Both]])</f>
        <v>1</v>
      </c>
      <c r="K140" s="1" t="b">
        <f>IF(EXACT(raw[[#This Row],[Date]],VLOOKUP(raw[[#This Row],[Song Title]],raw[],2,FALSE)),TRUE,FALSE)</f>
        <v>0</v>
      </c>
      <c r="L140">
        <f>COUNTIFS(raw[Song Title],raw[[#This Row],[Song Title]],raw[Date],CONCATENATE("&lt;",raw[[#This Row],[Date]]))</f>
        <v>2</v>
      </c>
      <c r="M140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40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40" s="2">
        <f>((3*raw[[#This Row],[Count Played W/I Last Year]])+raw[[#This Row],[Count Played W/I 2 years]])/4</f>
        <v>2</v>
      </c>
    </row>
    <row r="141" spans="1:15" x14ac:dyDescent="0.2">
      <c r="A141" t="s">
        <v>65</v>
      </c>
      <c r="B141" s="1">
        <v>41098</v>
      </c>
      <c r="C141" s="1" t="str">
        <f>IF(EXACT(1,raw[[#This Row],[English]]),"English",IF(EXACT(1,raw[[#This Row],[Spanish]]),"Spanish",IF(EXACT(1,raw[[#This Row],[Both]]),"Both","BAD_INPUT")))</f>
        <v>English</v>
      </c>
      <c r="D141" s="11">
        <f>YEAR(raw[[#This Row],[Date]])</f>
        <v>2012</v>
      </c>
      <c r="E141" s="11">
        <f>MONTH(raw[[#This Row],[Date]])</f>
        <v>7</v>
      </c>
      <c r="F141">
        <v>1</v>
      </c>
      <c r="I141" t="e">
        <f>VLOOKUP(raw[[#This Row],[Song Title]],#REF!,1,FALSE)</f>
        <v>#REF!</v>
      </c>
      <c r="J141">
        <f>SUM(raw[[#This Row],[English]:[Both]])</f>
        <v>1</v>
      </c>
      <c r="K141" s="1" t="b">
        <f>IF(EXACT(raw[[#This Row],[Date]],VLOOKUP(raw[[#This Row],[Song Title]],raw[],2,FALSE)),TRUE,FALSE)</f>
        <v>0</v>
      </c>
      <c r="L141">
        <f>COUNTIFS(raw[Song Title],raw[[#This Row],[Song Title]],raw[Date],CONCATENATE("&lt;",raw[[#This Row],[Date]]))</f>
        <v>1</v>
      </c>
      <c r="M141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41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41" s="2">
        <f>((3*raw[[#This Row],[Count Played W/I Last Year]])+raw[[#This Row],[Count Played W/I 2 years]])/4</f>
        <v>1</v>
      </c>
    </row>
    <row r="142" spans="1:15" x14ac:dyDescent="0.2">
      <c r="A142" t="s">
        <v>22</v>
      </c>
      <c r="B142" s="1">
        <v>41105</v>
      </c>
      <c r="C142" s="1" t="str">
        <f>IF(EXACT(1,raw[[#This Row],[English]]),"English",IF(EXACT(1,raw[[#This Row],[Spanish]]),"Spanish",IF(EXACT(1,raw[[#This Row],[Both]]),"Both","BAD_INPUT")))</f>
        <v>English</v>
      </c>
      <c r="D142" s="11">
        <f>YEAR(raw[[#This Row],[Date]])</f>
        <v>2012</v>
      </c>
      <c r="E142" s="11">
        <f>MONTH(raw[[#This Row],[Date]])</f>
        <v>7</v>
      </c>
      <c r="F142">
        <v>1</v>
      </c>
      <c r="I142" t="e">
        <f>VLOOKUP(raw[[#This Row],[Song Title]],#REF!,1,FALSE)</f>
        <v>#REF!</v>
      </c>
      <c r="J142">
        <f>SUM(raw[[#This Row],[English]:[Both]])</f>
        <v>1</v>
      </c>
      <c r="K142" s="1" t="b">
        <f>IF(EXACT(raw[[#This Row],[Date]],VLOOKUP(raw[[#This Row],[Song Title]],raw[],2,FALSE)),TRUE,FALSE)</f>
        <v>0</v>
      </c>
      <c r="L142">
        <f>COUNTIFS(raw[Song Title],raw[[#This Row],[Song Title]],raw[Date],CONCATENATE("&lt;",raw[[#This Row],[Date]]))</f>
        <v>3</v>
      </c>
      <c r="M142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42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42" s="2">
        <f>((3*raw[[#This Row],[Count Played W/I Last Year]])+raw[[#This Row],[Count Played W/I 2 years]])/4</f>
        <v>3</v>
      </c>
    </row>
    <row r="143" spans="1:15" x14ac:dyDescent="0.2">
      <c r="A143" s="4" t="s">
        <v>64</v>
      </c>
      <c r="B143" s="1">
        <v>41112</v>
      </c>
      <c r="C143" s="1" t="str">
        <f>IF(EXACT(1,raw[[#This Row],[English]]),"English",IF(EXACT(1,raw[[#This Row],[Spanish]]),"Spanish",IF(EXACT(1,raw[[#This Row],[Both]]),"Both","BAD_INPUT")))</f>
        <v>Spanish</v>
      </c>
      <c r="D143" s="11">
        <f>YEAR(raw[[#This Row],[Date]])</f>
        <v>2012</v>
      </c>
      <c r="E143" s="11">
        <f>MONTH(raw[[#This Row],[Date]])</f>
        <v>7</v>
      </c>
      <c r="G143">
        <v>1</v>
      </c>
      <c r="I143" t="e">
        <f>VLOOKUP(raw[[#This Row],[Song Title]],#REF!,1,FALSE)</f>
        <v>#REF!</v>
      </c>
      <c r="J143">
        <f>SUM(raw[[#This Row],[English]:[Both]])</f>
        <v>1</v>
      </c>
      <c r="K143" s="1" t="b">
        <f>IF(EXACT(raw[[#This Row],[Date]],VLOOKUP(raw[[#This Row],[Song Title]],raw[],2,FALSE)),TRUE,FALSE)</f>
        <v>0</v>
      </c>
      <c r="L143">
        <f>COUNTIFS(raw[Song Title],raw[[#This Row],[Song Title]],raw[Date],CONCATENATE("&lt;",raw[[#This Row],[Date]]))</f>
        <v>2</v>
      </c>
      <c r="M143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43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43" s="2">
        <f>((3*raw[[#This Row],[Count Played W/I Last Year]])+raw[[#This Row],[Count Played W/I 2 years]])/4</f>
        <v>2</v>
      </c>
    </row>
    <row r="144" spans="1:15" x14ac:dyDescent="0.2">
      <c r="A144" t="s">
        <v>60</v>
      </c>
      <c r="B144" s="1">
        <v>41112</v>
      </c>
      <c r="C144" s="1" t="str">
        <f>IF(EXACT(1,raw[[#This Row],[English]]),"English",IF(EXACT(1,raw[[#This Row],[Spanish]]),"Spanish",IF(EXACT(1,raw[[#This Row],[Both]]),"Both","BAD_INPUT")))</f>
        <v>English</v>
      </c>
      <c r="D144" s="11">
        <f>YEAR(raw[[#This Row],[Date]])</f>
        <v>2012</v>
      </c>
      <c r="E144" s="11">
        <f>MONTH(raw[[#This Row],[Date]])</f>
        <v>7</v>
      </c>
      <c r="F144">
        <v>1</v>
      </c>
      <c r="I144" t="e">
        <f>VLOOKUP(raw[[#This Row],[Song Title]],#REF!,1,FALSE)</f>
        <v>#REF!</v>
      </c>
      <c r="J144">
        <f>SUM(raw[[#This Row],[English]:[Both]])</f>
        <v>1</v>
      </c>
      <c r="K144" s="1" t="b">
        <f>IF(EXACT(raw[[#This Row],[Date]],VLOOKUP(raw[[#This Row],[Song Title]],raw[],2,FALSE)),TRUE,FALSE)</f>
        <v>0</v>
      </c>
      <c r="L144">
        <f>COUNTIFS(raw[Song Title],raw[[#This Row],[Song Title]],raw[Date],CONCATENATE("&lt;",raw[[#This Row],[Date]]))</f>
        <v>2</v>
      </c>
      <c r="M144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44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44" s="2">
        <f>((3*raw[[#This Row],[Count Played W/I Last Year]])+raw[[#This Row],[Count Played W/I 2 years]])/4</f>
        <v>2</v>
      </c>
    </row>
    <row r="145" spans="1:15" x14ac:dyDescent="0.2">
      <c r="A145" t="s">
        <v>13</v>
      </c>
      <c r="B145" s="1">
        <v>41112</v>
      </c>
      <c r="C145" s="1" t="str">
        <f>IF(EXACT(1,raw[[#This Row],[English]]),"English",IF(EXACT(1,raw[[#This Row],[Spanish]]),"Spanish",IF(EXACT(1,raw[[#This Row],[Both]]),"Both","BAD_INPUT")))</f>
        <v>Spanish</v>
      </c>
      <c r="D145" s="11">
        <f>YEAR(raw[[#This Row],[Date]])</f>
        <v>2012</v>
      </c>
      <c r="E145" s="11">
        <f>MONTH(raw[[#This Row],[Date]])</f>
        <v>7</v>
      </c>
      <c r="G145">
        <v>1</v>
      </c>
      <c r="I145" t="e">
        <f>VLOOKUP(raw[[#This Row],[Song Title]],#REF!,1,FALSE)</f>
        <v>#REF!</v>
      </c>
      <c r="J145">
        <f>SUM(raw[[#This Row],[English]:[Both]])</f>
        <v>1</v>
      </c>
      <c r="K145" s="1" t="b">
        <f>IF(EXACT(raw[[#This Row],[Date]],VLOOKUP(raw[[#This Row],[Song Title]],raw[],2,FALSE)),TRUE,FALSE)</f>
        <v>0</v>
      </c>
      <c r="L145">
        <f>COUNTIFS(raw[Song Title],raw[[#This Row],[Song Title]],raw[Date],CONCATENATE("&lt;",raw[[#This Row],[Date]]))</f>
        <v>1</v>
      </c>
      <c r="M145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45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45" s="2">
        <f>((3*raw[[#This Row],[Count Played W/I Last Year]])+raw[[#This Row],[Count Played W/I 2 years]])/4</f>
        <v>1</v>
      </c>
    </row>
    <row r="146" spans="1:15" x14ac:dyDescent="0.2">
      <c r="A146" s="4" t="s">
        <v>101</v>
      </c>
      <c r="B146" s="1">
        <v>41112</v>
      </c>
      <c r="C146" s="1" t="str">
        <f>IF(EXACT(1,raw[[#This Row],[English]]),"English",IF(EXACT(1,raw[[#This Row],[Spanish]]),"Spanish",IF(EXACT(1,raw[[#This Row],[Both]]),"Both","BAD_INPUT")))</f>
        <v>Both</v>
      </c>
      <c r="D146" s="11">
        <f>YEAR(raw[[#This Row],[Date]])</f>
        <v>2012</v>
      </c>
      <c r="E146" s="11">
        <f>MONTH(raw[[#This Row],[Date]])</f>
        <v>7</v>
      </c>
      <c r="H146">
        <v>1</v>
      </c>
      <c r="I146" t="e">
        <f>VLOOKUP(raw[[#This Row],[Song Title]],#REF!,1,FALSE)</f>
        <v>#REF!</v>
      </c>
      <c r="J146">
        <f>SUM(raw[[#This Row],[English]:[Both]])</f>
        <v>1</v>
      </c>
      <c r="K146" s="1" t="b">
        <f>IF(EXACT(raw[[#This Row],[Date]],VLOOKUP(raw[[#This Row],[Song Title]],raw[],2,FALSE)),TRUE,FALSE)</f>
        <v>1</v>
      </c>
      <c r="L146">
        <f>COUNTIFS(raw[Song Title],raw[[#This Row],[Song Title]],raw[Date],CONCATENATE("&lt;",raw[[#This Row],[Date]]))</f>
        <v>0</v>
      </c>
      <c r="M146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46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46" s="2">
        <f>((3*raw[[#This Row],[Count Played W/I Last Year]])+raw[[#This Row],[Count Played W/I 2 years]])/4</f>
        <v>0</v>
      </c>
    </row>
    <row r="147" spans="1:15" x14ac:dyDescent="0.2">
      <c r="A147" t="s">
        <v>65</v>
      </c>
      <c r="B147" s="1">
        <v>41112</v>
      </c>
      <c r="C147" s="1" t="str">
        <f>IF(EXACT(1,raw[[#This Row],[English]]),"English",IF(EXACT(1,raw[[#This Row],[Spanish]]),"Spanish",IF(EXACT(1,raw[[#This Row],[Both]]),"Both","BAD_INPUT")))</f>
        <v>English</v>
      </c>
      <c r="D147" s="11">
        <f>YEAR(raw[[#This Row],[Date]])</f>
        <v>2012</v>
      </c>
      <c r="E147" s="11">
        <f>MONTH(raw[[#This Row],[Date]])</f>
        <v>7</v>
      </c>
      <c r="F147">
        <v>1</v>
      </c>
      <c r="I147" t="e">
        <f>VLOOKUP(raw[[#This Row],[Song Title]],#REF!,1,FALSE)</f>
        <v>#REF!</v>
      </c>
      <c r="J147">
        <f>SUM(raw[[#This Row],[English]:[Both]])</f>
        <v>1</v>
      </c>
      <c r="K147" s="1" t="b">
        <f>IF(EXACT(raw[[#This Row],[Date]],VLOOKUP(raw[[#This Row],[Song Title]],raw[],2,FALSE)),TRUE,FALSE)</f>
        <v>0</v>
      </c>
      <c r="L147">
        <f>COUNTIFS(raw[Song Title],raw[[#This Row],[Song Title]],raw[Date],CONCATENATE("&lt;",raw[[#This Row],[Date]]))</f>
        <v>2</v>
      </c>
      <c r="M147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47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47" s="2">
        <f>((3*raw[[#This Row],[Count Played W/I Last Year]])+raw[[#This Row],[Count Played W/I 2 years]])/4</f>
        <v>2</v>
      </c>
    </row>
    <row r="148" spans="1:15" x14ac:dyDescent="0.2">
      <c r="A148" s="4" t="s">
        <v>70</v>
      </c>
      <c r="B148" s="1">
        <v>41119</v>
      </c>
      <c r="C148" s="1" t="str">
        <f>IF(EXACT(1,raw[[#This Row],[English]]),"English",IF(EXACT(1,raw[[#This Row],[Spanish]]),"Spanish",IF(EXACT(1,raw[[#This Row],[Both]]),"Both","BAD_INPUT")))</f>
        <v>Spanish</v>
      </c>
      <c r="D148" s="11">
        <f>YEAR(raw[[#This Row],[Date]])</f>
        <v>2012</v>
      </c>
      <c r="E148" s="11">
        <f>MONTH(raw[[#This Row],[Date]])</f>
        <v>7</v>
      </c>
      <c r="G148">
        <v>1</v>
      </c>
      <c r="I148" t="e">
        <f>VLOOKUP(raw[[#This Row],[Song Title]],#REF!,1,FALSE)</f>
        <v>#REF!</v>
      </c>
      <c r="J148">
        <f>SUM(raw[[#This Row],[English]:[Both]])</f>
        <v>1</v>
      </c>
      <c r="K148" s="1" t="b">
        <f>IF(EXACT(raw[[#This Row],[Date]],VLOOKUP(raw[[#This Row],[Song Title]],raw[],2,FALSE)),TRUE,FALSE)</f>
        <v>0</v>
      </c>
      <c r="L148">
        <f>COUNTIFS(raw[Song Title],raw[[#This Row],[Song Title]],raw[Date],CONCATENATE("&lt;",raw[[#This Row],[Date]]))</f>
        <v>1</v>
      </c>
      <c r="M148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48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48" s="2">
        <f>((3*raw[[#This Row],[Count Played W/I Last Year]])+raw[[#This Row],[Count Played W/I 2 years]])/4</f>
        <v>1</v>
      </c>
    </row>
    <row r="149" spans="1:15" x14ac:dyDescent="0.2">
      <c r="A149" s="4" t="s">
        <v>68</v>
      </c>
      <c r="B149" s="1">
        <v>41119</v>
      </c>
      <c r="C149" s="1" t="str">
        <f>IF(EXACT(1,raw[[#This Row],[English]]),"English",IF(EXACT(1,raw[[#This Row],[Spanish]]),"Spanish",IF(EXACT(1,raw[[#This Row],[Both]]),"Both","BAD_INPUT")))</f>
        <v>English</v>
      </c>
      <c r="D149" s="11">
        <f>YEAR(raw[[#This Row],[Date]])</f>
        <v>2012</v>
      </c>
      <c r="E149" s="11">
        <f>MONTH(raw[[#This Row],[Date]])</f>
        <v>7</v>
      </c>
      <c r="F149">
        <v>1</v>
      </c>
      <c r="I149" t="e">
        <f>VLOOKUP(raw[[#This Row],[Song Title]],#REF!,1,FALSE)</f>
        <v>#REF!</v>
      </c>
      <c r="J149">
        <f>SUM(raw[[#This Row],[English]:[Both]])</f>
        <v>1</v>
      </c>
      <c r="K149" s="1" t="b">
        <f>IF(EXACT(raw[[#This Row],[Date]],VLOOKUP(raw[[#This Row],[Song Title]],raw[],2,FALSE)),TRUE,FALSE)</f>
        <v>0</v>
      </c>
      <c r="L149">
        <f>COUNTIFS(raw[Song Title],raw[[#This Row],[Song Title]],raw[Date],CONCATENATE("&lt;",raw[[#This Row],[Date]]))</f>
        <v>1</v>
      </c>
      <c r="M149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49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49" s="2">
        <f>((3*raw[[#This Row],[Count Played W/I Last Year]])+raw[[#This Row],[Count Played W/I 2 years]])/4</f>
        <v>1</v>
      </c>
    </row>
    <row r="150" spans="1:15" x14ac:dyDescent="0.2">
      <c r="A150" s="4" t="s">
        <v>71</v>
      </c>
      <c r="B150" s="1">
        <v>41119</v>
      </c>
      <c r="C150" s="1" t="str">
        <f>IF(EXACT(1,raw[[#This Row],[English]]),"English",IF(EXACT(1,raw[[#This Row],[Spanish]]),"Spanish",IF(EXACT(1,raw[[#This Row],[Both]]),"Both","BAD_INPUT")))</f>
        <v>English</v>
      </c>
      <c r="D150" s="11">
        <f>YEAR(raw[[#This Row],[Date]])</f>
        <v>2012</v>
      </c>
      <c r="E150" s="11">
        <f>MONTH(raw[[#This Row],[Date]])</f>
        <v>7</v>
      </c>
      <c r="F150">
        <v>1</v>
      </c>
      <c r="I150" t="e">
        <f>VLOOKUP(raw[[#This Row],[Song Title]],#REF!,1,FALSE)</f>
        <v>#REF!</v>
      </c>
      <c r="J150">
        <f>SUM(raw[[#This Row],[English]:[Both]])</f>
        <v>1</v>
      </c>
      <c r="K150" s="1" t="b">
        <f>IF(EXACT(raw[[#This Row],[Date]],VLOOKUP(raw[[#This Row],[Song Title]],raw[],2,FALSE)),TRUE,FALSE)</f>
        <v>1</v>
      </c>
      <c r="L150">
        <f>COUNTIFS(raw[Song Title],raw[[#This Row],[Song Title]],raw[Date],CONCATENATE("&lt;",raw[[#This Row],[Date]]))</f>
        <v>0</v>
      </c>
      <c r="M150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50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50" s="2">
        <f>((3*raw[[#This Row],[Count Played W/I Last Year]])+raw[[#This Row],[Count Played W/I 2 years]])/4</f>
        <v>0</v>
      </c>
    </row>
    <row r="151" spans="1:15" x14ac:dyDescent="0.2">
      <c r="A151" t="s">
        <v>102</v>
      </c>
      <c r="B151" s="1">
        <v>41119</v>
      </c>
      <c r="C151" s="1" t="str">
        <f>IF(EXACT(1,raw[[#This Row],[English]]),"English",IF(EXACT(1,raw[[#This Row],[Spanish]]),"Spanish",IF(EXACT(1,raw[[#This Row],[Both]]),"Both","BAD_INPUT")))</f>
        <v>Both</v>
      </c>
      <c r="D151" s="11">
        <f>YEAR(raw[[#This Row],[Date]])</f>
        <v>2012</v>
      </c>
      <c r="E151" s="11">
        <f>MONTH(raw[[#This Row],[Date]])</f>
        <v>7</v>
      </c>
      <c r="H151">
        <v>1</v>
      </c>
      <c r="I151" t="e">
        <f>VLOOKUP(raw[[#This Row],[Song Title]],#REF!,1,FALSE)</f>
        <v>#REF!</v>
      </c>
      <c r="J151">
        <f>SUM(raw[[#This Row],[English]:[Both]])</f>
        <v>1</v>
      </c>
      <c r="K151" s="1" t="b">
        <f>IF(EXACT(raw[[#This Row],[Date]],VLOOKUP(raw[[#This Row],[Song Title]],raw[],2,FALSE)),TRUE,FALSE)</f>
        <v>0</v>
      </c>
      <c r="L151">
        <f>COUNTIFS(raw[Song Title],raw[[#This Row],[Song Title]],raw[Date],CONCATENATE("&lt;",raw[[#This Row],[Date]]))</f>
        <v>4</v>
      </c>
      <c r="M151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51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51" s="2">
        <f>((3*raw[[#This Row],[Count Played W/I Last Year]])+raw[[#This Row],[Count Played W/I 2 years]])/4</f>
        <v>4</v>
      </c>
    </row>
    <row r="152" spans="1:15" x14ac:dyDescent="0.2">
      <c r="A152" s="4" t="s">
        <v>101</v>
      </c>
      <c r="B152" s="1">
        <v>41119</v>
      </c>
      <c r="C152" s="1" t="str">
        <f>IF(EXACT(1,raw[[#This Row],[English]]),"English",IF(EXACT(1,raw[[#This Row],[Spanish]]),"Spanish",IF(EXACT(1,raw[[#This Row],[Both]]),"Both","BAD_INPUT")))</f>
        <v>Both</v>
      </c>
      <c r="D152" s="11">
        <f>YEAR(raw[[#This Row],[Date]])</f>
        <v>2012</v>
      </c>
      <c r="E152" s="11">
        <f>MONTH(raw[[#This Row],[Date]])</f>
        <v>7</v>
      </c>
      <c r="H152">
        <v>1</v>
      </c>
      <c r="I152" t="e">
        <f>VLOOKUP(raw[[#This Row],[Song Title]],#REF!,1,FALSE)</f>
        <v>#REF!</v>
      </c>
      <c r="J152">
        <f>SUM(raw[[#This Row],[English]:[Both]])</f>
        <v>1</v>
      </c>
      <c r="K152" s="1" t="b">
        <f>IF(EXACT(raw[[#This Row],[Date]],VLOOKUP(raw[[#This Row],[Song Title]],raw[],2,FALSE)),TRUE,FALSE)</f>
        <v>0</v>
      </c>
      <c r="L152">
        <f>COUNTIFS(raw[Song Title],raw[[#This Row],[Song Title]],raw[Date],CONCATENATE("&lt;",raw[[#This Row],[Date]]))</f>
        <v>1</v>
      </c>
      <c r="M152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52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52" s="2">
        <f>((3*raw[[#This Row],[Count Played W/I Last Year]])+raw[[#This Row],[Count Played W/I 2 years]])/4</f>
        <v>1</v>
      </c>
    </row>
    <row r="153" spans="1:15" x14ac:dyDescent="0.2">
      <c r="A153" s="4" t="s">
        <v>72</v>
      </c>
      <c r="B153" s="1">
        <v>41126</v>
      </c>
      <c r="C153" s="1" t="str">
        <f>IF(EXACT(1,raw[[#This Row],[English]]),"English",IF(EXACT(1,raw[[#This Row],[Spanish]]),"Spanish",IF(EXACT(1,raw[[#This Row],[Both]]),"Both","BAD_INPUT")))</f>
        <v>English</v>
      </c>
      <c r="D153" s="11">
        <f>YEAR(raw[[#This Row],[Date]])</f>
        <v>2012</v>
      </c>
      <c r="E153" s="11">
        <f>MONTH(raw[[#This Row],[Date]])</f>
        <v>8</v>
      </c>
      <c r="F153">
        <v>1</v>
      </c>
      <c r="I153" t="e">
        <f>VLOOKUP(raw[[#This Row],[Song Title]],#REF!,1,FALSE)</f>
        <v>#REF!</v>
      </c>
      <c r="J153">
        <f>SUM(raw[[#This Row],[English]:[Both]])</f>
        <v>1</v>
      </c>
      <c r="K153" s="1" t="b">
        <f>IF(EXACT(raw[[#This Row],[Date]],VLOOKUP(raw[[#This Row],[Song Title]],raw[],2,FALSE)),TRUE,FALSE)</f>
        <v>1</v>
      </c>
      <c r="L153">
        <f>COUNTIFS(raw[Song Title],raw[[#This Row],[Song Title]],raw[Date],CONCATENATE("&lt;",raw[[#This Row],[Date]]))</f>
        <v>0</v>
      </c>
      <c r="M153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53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53" s="2">
        <f>((3*raw[[#This Row],[Count Played W/I Last Year]])+raw[[#This Row],[Count Played W/I 2 years]])/4</f>
        <v>0</v>
      </c>
    </row>
    <row r="154" spans="1:15" x14ac:dyDescent="0.2">
      <c r="A154" s="4" t="s">
        <v>70</v>
      </c>
      <c r="B154" s="1">
        <v>41126</v>
      </c>
      <c r="C154" s="1" t="str">
        <f>IF(EXACT(1,raw[[#This Row],[English]]),"English",IF(EXACT(1,raw[[#This Row],[Spanish]]),"Spanish",IF(EXACT(1,raw[[#This Row],[Both]]),"Both","BAD_INPUT")))</f>
        <v>Spanish</v>
      </c>
      <c r="D154" s="11">
        <f>YEAR(raw[[#This Row],[Date]])</f>
        <v>2012</v>
      </c>
      <c r="E154" s="11">
        <f>MONTH(raw[[#This Row],[Date]])</f>
        <v>8</v>
      </c>
      <c r="G154">
        <v>1</v>
      </c>
      <c r="I154" t="e">
        <f>VLOOKUP(raw[[#This Row],[Song Title]],#REF!,1,FALSE)</f>
        <v>#REF!</v>
      </c>
      <c r="J154">
        <f>SUM(raw[[#This Row],[English]:[Both]])</f>
        <v>1</v>
      </c>
      <c r="K154" s="1" t="b">
        <f>IF(EXACT(raw[[#This Row],[Date]],VLOOKUP(raw[[#This Row],[Song Title]],raw[],2,FALSE)),TRUE,FALSE)</f>
        <v>0</v>
      </c>
      <c r="L154">
        <f>COUNTIFS(raw[Song Title],raw[[#This Row],[Song Title]],raw[Date],CONCATENATE("&lt;",raw[[#This Row],[Date]]))</f>
        <v>2</v>
      </c>
      <c r="M154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54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54" s="2">
        <f>((3*raw[[#This Row],[Count Played W/I Last Year]])+raw[[#This Row],[Count Played W/I 2 years]])/4</f>
        <v>2</v>
      </c>
    </row>
    <row r="155" spans="1:15" x14ac:dyDescent="0.2">
      <c r="A155" s="4" t="s">
        <v>50</v>
      </c>
      <c r="B155" s="1">
        <v>41126</v>
      </c>
      <c r="C155" s="1" t="str">
        <f>IF(EXACT(1,raw[[#This Row],[English]]),"English",IF(EXACT(1,raw[[#This Row],[Spanish]]),"Spanish",IF(EXACT(1,raw[[#This Row],[Both]]),"Both","BAD_INPUT")))</f>
        <v>English</v>
      </c>
      <c r="D155" s="11">
        <f>YEAR(raw[[#This Row],[Date]])</f>
        <v>2012</v>
      </c>
      <c r="E155" s="11">
        <f>MONTH(raw[[#This Row],[Date]])</f>
        <v>8</v>
      </c>
      <c r="F155">
        <v>1</v>
      </c>
      <c r="I155" t="e">
        <f>VLOOKUP(raw[[#This Row],[Song Title]],#REF!,1,FALSE)</f>
        <v>#REF!</v>
      </c>
      <c r="J155">
        <f>SUM(raw[[#This Row],[English]:[Both]])</f>
        <v>1</v>
      </c>
      <c r="K155" s="1" t="b">
        <f>IF(EXACT(raw[[#This Row],[Date]],VLOOKUP(raw[[#This Row],[Song Title]],raw[],2,FALSE)),TRUE,FALSE)</f>
        <v>0</v>
      </c>
      <c r="L155">
        <f>COUNTIFS(raw[Song Title],raw[[#This Row],[Song Title]],raw[Date],CONCATENATE("&lt;",raw[[#This Row],[Date]]))</f>
        <v>2</v>
      </c>
      <c r="M155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55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55" s="2">
        <f>((3*raw[[#This Row],[Count Played W/I Last Year]])+raw[[#This Row],[Count Played W/I 2 years]])/4</f>
        <v>2</v>
      </c>
    </row>
    <row r="156" spans="1:15" x14ac:dyDescent="0.2">
      <c r="A156" t="s">
        <v>52</v>
      </c>
      <c r="B156" s="1">
        <v>41126</v>
      </c>
      <c r="C156" s="1" t="str">
        <f>IF(EXACT(1,raw[[#This Row],[English]]),"English",IF(EXACT(1,raw[[#This Row],[Spanish]]),"Spanish",IF(EXACT(1,raw[[#This Row],[Both]]),"Both","BAD_INPUT")))</f>
        <v>Spanish</v>
      </c>
      <c r="D156" s="11">
        <f>YEAR(raw[[#This Row],[Date]])</f>
        <v>2012</v>
      </c>
      <c r="E156" s="11">
        <f>MONTH(raw[[#This Row],[Date]])</f>
        <v>8</v>
      </c>
      <c r="G156">
        <v>1</v>
      </c>
      <c r="I156" t="e">
        <f>VLOOKUP(raw[[#This Row],[Song Title]],#REF!,1,FALSE)</f>
        <v>#REF!</v>
      </c>
      <c r="J156">
        <f>SUM(raw[[#This Row],[English]:[Both]])</f>
        <v>1</v>
      </c>
      <c r="K156" s="1" t="b">
        <f>IF(EXACT(raw[[#This Row],[Date]],VLOOKUP(raw[[#This Row],[Song Title]],raw[],2,FALSE)),TRUE,FALSE)</f>
        <v>0</v>
      </c>
      <c r="L156">
        <f>COUNTIFS(raw[Song Title],raw[[#This Row],[Song Title]],raw[Date],CONCATENATE("&lt;",raw[[#This Row],[Date]]))</f>
        <v>2</v>
      </c>
      <c r="M156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56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56" s="2">
        <f>((3*raw[[#This Row],[Count Played W/I Last Year]])+raw[[#This Row],[Count Played W/I 2 years]])/4</f>
        <v>2</v>
      </c>
    </row>
    <row r="157" spans="1:15" x14ac:dyDescent="0.2">
      <c r="A157" s="4" t="s">
        <v>97</v>
      </c>
      <c r="B157" s="1">
        <v>41126</v>
      </c>
      <c r="C157" s="1" t="str">
        <f>IF(EXACT(1,raw[[#This Row],[English]]),"English",IF(EXACT(1,raw[[#This Row],[Spanish]]),"Spanish",IF(EXACT(1,raw[[#This Row],[Both]]),"Both","BAD_INPUT")))</f>
        <v>Spanish</v>
      </c>
      <c r="D157" s="11">
        <f>YEAR(raw[[#This Row],[Date]])</f>
        <v>2012</v>
      </c>
      <c r="E157" s="11">
        <f>MONTH(raw[[#This Row],[Date]])</f>
        <v>8</v>
      </c>
      <c r="G157">
        <v>1</v>
      </c>
      <c r="I157" t="e">
        <f>VLOOKUP(raw[[#This Row],[Song Title]],#REF!,1,FALSE)</f>
        <v>#REF!</v>
      </c>
      <c r="J157">
        <f>SUM(raw[[#This Row],[English]:[Both]])</f>
        <v>1</v>
      </c>
      <c r="K157" s="1" t="b">
        <f>IF(EXACT(raw[[#This Row],[Date]],VLOOKUP(raw[[#This Row],[Song Title]],raw[],2,FALSE)),TRUE,FALSE)</f>
        <v>1</v>
      </c>
      <c r="L157">
        <f>COUNTIFS(raw[Song Title],raw[[#This Row],[Song Title]],raw[Date],CONCATENATE("&lt;",raw[[#This Row],[Date]]))</f>
        <v>0</v>
      </c>
      <c r="M157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57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57" s="2">
        <f>((3*raw[[#This Row],[Count Played W/I Last Year]])+raw[[#This Row],[Count Played W/I 2 years]])/4</f>
        <v>0</v>
      </c>
    </row>
    <row r="158" spans="1:15" x14ac:dyDescent="0.2">
      <c r="A158" s="4" t="s">
        <v>95</v>
      </c>
      <c r="B158" s="1">
        <v>41133</v>
      </c>
      <c r="C158" s="1" t="str">
        <f>IF(EXACT(1,raw[[#This Row],[English]]),"English",IF(EXACT(1,raw[[#This Row],[Spanish]]),"Spanish",IF(EXACT(1,raw[[#This Row],[Both]]),"Both","BAD_INPUT")))</f>
        <v>Both</v>
      </c>
      <c r="D158" s="11">
        <f>YEAR(raw[[#This Row],[Date]])</f>
        <v>2012</v>
      </c>
      <c r="E158" s="11">
        <f>MONTH(raw[[#This Row],[Date]])</f>
        <v>8</v>
      </c>
      <c r="H158">
        <v>1</v>
      </c>
      <c r="I158" t="e">
        <f>VLOOKUP(raw[[#This Row],[Song Title]],#REF!,1,FALSE)</f>
        <v>#REF!</v>
      </c>
      <c r="J158">
        <f>SUM(raw[[#This Row],[English]:[Both]])</f>
        <v>1</v>
      </c>
      <c r="K158" s="1" t="b">
        <f>IF(EXACT(raw[[#This Row],[Date]],VLOOKUP(raw[[#This Row],[Song Title]],raw[],2,FALSE)),TRUE,FALSE)</f>
        <v>0</v>
      </c>
      <c r="L158">
        <f>COUNTIFS(raw[Song Title],raw[[#This Row],[Song Title]],raw[Date],CONCATENATE("&lt;",raw[[#This Row],[Date]]))</f>
        <v>1</v>
      </c>
      <c r="M158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58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58" s="2">
        <f>((3*raw[[#This Row],[Count Played W/I Last Year]])+raw[[#This Row],[Count Played W/I 2 years]])/4</f>
        <v>1</v>
      </c>
    </row>
    <row r="159" spans="1:15" x14ac:dyDescent="0.2">
      <c r="A159" s="4" t="s">
        <v>73</v>
      </c>
      <c r="B159" s="1">
        <v>41133</v>
      </c>
      <c r="C159" s="1" t="str">
        <f>IF(EXACT(1,raw[[#This Row],[English]]),"English",IF(EXACT(1,raw[[#This Row],[Spanish]]),"Spanish",IF(EXACT(1,raw[[#This Row],[Both]]),"Both","BAD_INPUT")))</f>
        <v>English</v>
      </c>
      <c r="D159" s="11">
        <f>YEAR(raw[[#This Row],[Date]])</f>
        <v>2012</v>
      </c>
      <c r="E159" s="11">
        <f>MONTH(raw[[#This Row],[Date]])</f>
        <v>8</v>
      </c>
      <c r="F159">
        <v>1</v>
      </c>
      <c r="I159" t="e">
        <f>VLOOKUP(raw[[#This Row],[Song Title]],#REF!,1,FALSE)</f>
        <v>#REF!</v>
      </c>
      <c r="J159">
        <f>SUM(raw[[#This Row],[English]:[Both]])</f>
        <v>1</v>
      </c>
      <c r="K159" s="1" t="b">
        <f>IF(EXACT(raw[[#This Row],[Date]],VLOOKUP(raw[[#This Row],[Song Title]],raw[],2,FALSE)),TRUE,FALSE)</f>
        <v>1</v>
      </c>
      <c r="L159">
        <f>COUNTIFS(raw[Song Title],raw[[#This Row],[Song Title]],raw[Date],CONCATENATE("&lt;",raw[[#This Row],[Date]]))</f>
        <v>0</v>
      </c>
      <c r="M159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59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59" s="2">
        <f>((3*raw[[#This Row],[Count Played W/I Last Year]])+raw[[#This Row],[Count Played W/I 2 years]])/4</f>
        <v>0</v>
      </c>
    </row>
    <row r="160" spans="1:15" x14ac:dyDescent="0.2">
      <c r="A160" t="s">
        <v>101</v>
      </c>
      <c r="B160" s="1">
        <v>41133</v>
      </c>
      <c r="C160" s="1" t="str">
        <f>IF(EXACT(1,raw[[#This Row],[English]]),"English",IF(EXACT(1,raw[[#This Row],[Spanish]]),"Spanish",IF(EXACT(1,raw[[#This Row],[Both]]),"Both","BAD_INPUT")))</f>
        <v>Both</v>
      </c>
      <c r="D160" s="11">
        <f>YEAR(raw[[#This Row],[Date]])</f>
        <v>2012</v>
      </c>
      <c r="E160" s="11">
        <f>MONTH(raw[[#This Row],[Date]])</f>
        <v>8</v>
      </c>
      <c r="H160">
        <v>1</v>
      </c>
      <c r="I160" t="e">
        <f>VLOOKUP(raw[[#This Row],[Song Title]],#REF!,1,FALSE)</f>
        <v>#REF!</v>
      </c>
      <c r="J160">
        <f>SUM(raw[[#This Row],[English]:[Both]])</f>
        <v>1</v>
      </c>
      <c r="K160" s="1" t="b">
        <f>IF(EXACT(raw[[#This Row],[Date]],VLOOKUP(raw[[#This Row],[Song Title]],raw[],2,FALSE)),TRUE,FALSE)</f>
        <v>0</v>
      </c>
      <c r="L160">
        <f>COUNTIFS(raw[Song Title],raw[[#This Row],[Song Title]],raw[Date],CONCATENATE("&lt;",raw[[#This Row],[Date]]))</f>
        <v>2</v>
      </c>
      <c r="M160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60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60" s="2">
        <f>((3*raw[[#This Row],[Count Played W/I Last Year]])+raw[[#This Row],[Count Played W/I 2 years]])/4</f>
        <v>2</v>
      </c>
    </row>
    <row r="161" spans="1:15" x14ac:dyDescent="0.2">
      <c r="A161" t="s">
        <v>61</v>
      </c>
      <c r="B161" s="1">
        <v>41133</v>
      </c>
      <c r="C161" s="1" t="str">
        <f>IF(EXACT(1,raw[[#This Row],[English]]),"English",IF(EXACT(1,raw[[#This Row],[Spanish]]),"Spanish",IF(EXACT(1,raw[[#This Row],[Both]]),"Both","BAD_INPUT")))</f>
        <v>English</v>
      </c>
      <c r="D161" s="11">
        <f>YEAR(raw[[#This Row],[Date]])</f>
        <v>2012</v>
      </c>
      <c r="E161" s="11">
        <f>MONTH(raw[[#This Row],[Date]])</f>
        <v>8</v>
      </c>
      <c r="F161">
        <v>1</v>
      </c>
      <c r="I161" t="e">
        <f>VLOOKUP(raw[[#This Row],[Song Title]],#REF!,1,FALSE)</f>
        <v>#REF!</v>
      </c>
      <c r="J161">
        <f>SUM(raw[[#This Row],[English]:[Both]])</f>
        <v>1</v>
      </c>
      <c r="K161" s="1" t="b">
        <f>IF(EXACT(raw[[#This Row],[Date]],VLOOKUP(raw[[#This Row],[Song Title]],raw[],2,FALSE)),TRUE,FALSE)</f>
        <v>0</v>
      </c>
      <c r="L161">
        <f>COUNTIFS(raw[Song Title],raw[[#This Row],[Song Title]],raw[Date],CONCATENATE("&lt;",raw[[#This Row],[Date]]))</f>
        <v>1</v>
      </c>
      <c r="M161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61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61" s="2">
        <f>((3*raw[[#This Row],[Count Played W/I Last Year]])+raw[[#This Row],[Count Played W/I 2 years]])/4</f>
        <v>1</v>
      </c>
    </row>
    <row r="162" spans="1:15" x14ac:dyDescent="0.2">
      <c r="A162" t="s">
        <v>97</v>
      </c>
      <c r="B162" s="1">
        <v>41133</v>
      </c>
      <c r="C162" s="1" t="str">
        <f>IF(EXACT(1,raw[[#This Row],[English]]),"English",IF(EXACT(1,raw[[#This Row],[Spanish]]),"Spanish",IF(EXACT(1,raw[[#This Row],[Both]]),"Both","BAD_INPUT")))</f>
        <v>Spanish</v>
      </c>
      <c r="D162" s="11">
        <f>YEAR(raw[[#This Row],[Date]])</f>
        <v>2012</v>
      </c>
      <c r="E162" s="11">
        <f>MONTH(raw[[#This Row],[Date]])</f>
        <v>8</v>
      </c>
      <c r="G162">
        <v>1</v>
      </c>
      <c r="I162" t="e">
        <f>VLOOKUP(raw[[#This Row],[Song Title]],#REF!,1,FALSE)</f>
        <v>#REF!</v>
      </c>
      <c r="J162">
        <f>SUM(raw[[#This Row],[English]:[Both]])</f>
        <v>1</v>
      </c>
      <c r="K162" s="1" t="b">
        <f>IF(EXACT(raw[[#This Row],[Date]],VLOOKUP(raw[[#This Row],[Song Title]],raw[],2,FALSE)),TRUE,FALSE)</f>
        <v>0</v>
      </c>
      <c r="L162">
        <f>COUNTIFS(raw[Song Title],raw[[#This Row],[Song Title]],raw[Date],CONCATENATE("&lt;",raw[[#This Row],[Date]]))</f>
        <v>1</v>
      </c>
      <c r="M162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62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62" s="2">
        <f>((3*raw[[#This Row],[Count Played W/I Last Year]])+raw[[#This Row],[Count Played W/I 2 years]])/4</f>
        <v>1</v>
      </c>
    </row>
    <row r="163" spans="1:15" x14ac:dyDescent="0.2">
      <c r="A163" s="4" t="s">
        <v>21</v>
      </c>
      <c r="B163" s="1">
        <v>41140</v>
      </c>
      <c r="C163" s="1" t="str">
        <f>IF(EXACT(1,raw[[#This Row],[English]]),"English",IF(EXACT(1,raw[[#This Row],[Spanish]]),"Spanish",IF(EXACT(1,raw[[#This Row],[Both]]),"Both","BAD_INPUT")))</f>
        <v>English</v>
      </c>
      <c r="D163" s="11">
        <f>YEAR(raw[[#This Row],[Date]])</f>
        <v>2012</v>
      </c>
      <c r="E163" s="11">
        <f>MONTH(raw[[#This Row],[Date]])</f>
        <v>8</v>
      </c>
      <c r="F163">
        <v>1</v>
      </c>
      <c r="I163" t="e">
        <f>VLOOKUP(raw[[#This Row],[Song Title]],#REF!,1,FALSE)</f>
        <v>#REF!</v>
      </c>
      <c r="J163">
        <f>SUM(raw[[#This Row],[English]:[Both]])</f>
        <v>1</v>
      </c>
      <c r="K163" s="1" t="b">
        <f>IF(EXACT(raw[[#This Row],[Date]],VLOOKUP(raw[[#This Row],[Song Title]],raw[],2,FALSE)),TRUE,FALSE)</f>
        <v>0</v>
      </c>
      <c r="L163">
        <f>COUNTIFS(raw[Song Title],raw[[#This Row],[Song Title]],raw[Date],CONCATENATE("&lt;",raw[[#This Row],[Date]]))</f>
        <v>5</v>
      </c>
      <c r="M163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63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63" s="2">
        <f>((3*raw[[#This Row],[Count Played W/I Last Year]])+raw[[#This Row],[Count Played W/I 2 years]])/4</f>
        <v>5</v>
      </c>
    </row>
    <row r="164" spans="1:15" x14ac:dyDescent="0.2">
      <c r="A164" s="5" t="s">
        <v>74</v>
      </c>
      <c r="B164" s="1">
        <v>41140</v>
      </c>
      <c r="C164" s="1" t="str">
        <f>IF(EXACT(1,raw[[#This Row],[English]]),"English",IF(EXACT(1,raw[[#This Row],[Spanish]]),"Spanish",IF(EXACT(1,raw[[#This Row],[Both]]),"Both","BAD_INPUT")))</f>
        <v>English</v>
      </c>
      <c r="D164" s="11">
        <f>YEAR(raw[[#This Row],[Date]])</f>
        <v>2012</v>
      </c>
      <c r="E164" s="11">
        <f>MONTH(raw[[#This Row],[Date]])</f>
        <v>8</v>
      </c>
      <c r="F164">
        <v>1</v>
      </c>
      <c r="I164" t="e">
        <f>VLOOKUP(raw[[#This Row],[Song Title]],#REF!,1,FALSE)</f>
        <v>#REF!</v>
      </c>
      <c r="J164">
        <f>SUM(raw[[#This Row],[English]:[Both]])</f>
        <v>1</v>
      </c>
      <c r="K164" s="1" t="b">
        <f>IF(EXACT(raw[[#This Row],[Date]],VLOOKUP(raw[[#This Row],[Song Title]],raw[],2,FALSE)),TRUE,FALSE)</f>
        <v>1</v>
      </c>
      <c r="L164">
        <f>COUNTIFS(raw[Song Title],raw[[#This Row],[Song Title]],raw[Date],CONCATENATE("&lt;",raw[[#This Row],[Date]]))</f>
        <v>0</v>
      </c>
      <c r="M164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64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64" s="2">
        <f>((3*raw[[#This Row],[Count Played W/I Last Year]])+raw[[#This Row],[Count Played W/I 2 years]])/4</f>
        <v>0</v>
      </c>
    </row>
    <row r="165" spans="1:15" x14ac:dyDescent="0.2">
      <c r="A165" t="s">
        <v>100</v>
      </c>
      <c r="B165" s="1">
        <v>41140</v>
      </c>
      <c r="C165" s="1" t="str">
        <f>IF(EXACT(1,raw[[#This Row],[English]]),"English",IF(EXACT(1,raw[[#This Row],[Spanish]]),"Spanish",IF(EXACT(1,raw[[#This Row],[Both]]),"Both","BAD_INPUT")))</f>
        <v>Both</v>
      </c>
      <c r="D165" s="11">
        <f>YEAR(raw[[#This Row],[Date]])</f>
        <v>2012</v>
      </c>
      <c r="E165" s="11">
        <f>MONTH(raw[[#This Row],[Date]])</f>
        <v>8</v>
      </c>
      <c r="H165">
        <v>1</v>
      </c>
      <c r="I165" t="e">
        <f>VLOOKUP(raw[[#This Row],[Song Title]],#REF!,1,FALSE)</f>
        <v>#REF!</v>
      </c>
      <c r="J165">
        <f>SUM(raw[[#This Row],[English]:[Both]])</f>
        <v>1</v>
      </c>
      <c r="K165" s="1" t="b">
        <f>IF(EXACT(raw[[#This Row],[Date]],VLOOKUP(raw[[#This Row],[Song Title]],raw[],2,FALSE)),TRUE,FALSE)</f>
        <v>0</v>
      </c>
      <c r="L165">
        <f>COUNTIFS(raw[Song Title],raw[[#This Row],[Song Title]],raw[Date],CONCATENATE("&lt;",raw[[#This Row],[Date]]))</f>
        <v>3</v>
      </c>
      <c r="M165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65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65" s="2">
        <f>((3*raw[[#This Row],[Count Played W/I Last Year]])+raw[[#This Row],[Count Played W/I 2 years]])/4</f>
        <v>3</v>
      </c>
    </row>
    <row r="166" spans="1:15" x14ac:dyDescent="0.2">
      <c r="A166" t="s">
        <v>20</v>
      </c>
      <c r="B166" s="1">
        <v>41140</v>
      </c>
      <c r="C166" s="1" t="str">
        <f>IF(EXACT(1,raw[[#This Row],[English]]),"English",IF(EXACT(1,raw[[#This Row],[Spanish]]),"Spanish",IF(EXACT(1,raw[[#This Row],[Both]]),"Both","BAD_INPUT")))</f>
        <v>Spanish</v>
      </c>
      <c r="D166" s="11">
        <f>YEAR(raw[[#This Row],[Date]])</f>
        <v>2012</v>
      </c>
      <c r="E166" s="11">
        <f>MONTH(raw[[#This Row],[Date]])</f>
        <v>8</v>
      </c>
      <c r="G166">
        <v>1</v>
      </c>
      <c r="I166" t="e">
        <f>VLOOKUP(raw[[#This Row],[Song Title]],#REF!,1,FALSE)</f>
        <v>#REF!</v>
      </c>
      <c r="J166">
        <f>SUM(raw[[#This Row],[English]:[Both]])</f>
        <v>1</v>
      </c>
      <c r="K166" s="1" t="b">
        <f>IF(EXACT(raw[[#This Row],[Date]],VLOOKUP(raw[[#This Row],[Song Title]],raw[],2,FALSE)),TRUE,FALSE)</f>
        <v>0</v>
      </c>
      <c r="L166">
        <f>COUNTIFS(raw[Song Title],raw[[#This Row],[Song Title]],raw[Date],CONCATENATE("&lt;",raw[[#This Row],[Date]]))</f>
        <v>2</v>
      </c>
      <c r="M166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66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66" s="2">
        <f>((3*raw[[#This Row],[Count Played W/I Last Year]])+raw[[#This Row],[Count Played W/I 2 years]])/4</f>
        <v>2</v>
      </c>
    </row>
    <row r="167" spans="1:15" x14ac:dyDescent="0.2">
      <c r="A167" s="3" t="s">
        <v>99</v>
      </c>
      <c r="B167" s="1">
        <v>41140</v>
      </c>
      <c r="C167" s="1" t="str">
        <f>IF(EXACT(1,raw[[#This Row],[English]]),"English",IF(EXACT(1,raw[[#This Row],[Spanish]]),"Spanish",IF(EXACT(1,raw[[#This Row],[Both]]),"Both","BAD_INPUT")))</f>
        <v>Spanish</v>
      </c>
      <c r="D167" s="11">
        <f>YEAR(raw[[#This Row],[Date]])</f>
        <v>2012</v>
      </c>
      <c r="E167" s="11">
        <f>MONTH(raw[[#This Row],[Date]])</f>
        <v>8</v>
      </c>
      <c r="G167">
        <v>1</v>
      </c>
      <c r="I167" t="e">
        <f>VLOOKUP(raw[[#This Row],[Song Title]],#REF!,1,FALSE)</f>
        <v>#REF!</v>
      </c>
      <c r="J167">
        <f>SUM(raw[[#This Row],[English]:[Both]])</f>
        <v>1</v>
      </c>
      <c r="K167" s="1" t="b">
        <f>IF(EXACT(raw[[#This Row],[Date]],VLOOKUP(raw[[#This Row],[Song Title]],raw[],2,FALSE)),TRUE,FALSE)</f>
        <v>0</v>
      </c>
      <c r="L167">
        <f>COUNTIFS(raw[Song Title],raw[[#This Row],[Song Title]],raw[Date],CONCATENATE("&lt;",raw[[#This Row],[Date]]))</f>
        <v>3</v>
      </c>
      <c r="M167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67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67" s="2">
        <f>((3*raw[[#This Row],[Count Played W/I Last Year]])+raw[[#This Row],[Count Played W/I 2 years]])/4</f>
        <v>3</v>
      </c>
    </row>
    <row r="168" spans="1:15" x14ac:dyDescent="0.2">
      <c r="A168" t="s">
        <v>39</v>
      </c>
      <c r="B168" s="1">
        <v>41147</v>
      </c>
      <c r="C168" s="1" t="str">
        <f>IF(EXACT(1,raw[[#This Row],[English]]),"English",IF(EXACT(1,raw[[#This Row],[Spanish]]),"Spanish",IF(EXACT(1,raw[[#This Row],[Both]]),"Both","BAD_INPUT")))</f>
        <v>Both</v>
      </c>
      <c r="D168" s="11">
        <f>YEAR(raw[[#This Row],[Date]])</f>
        <v>2012</v>
      </c>
      <c r="E168" s="11">
        <f>MONTH(raw[[#This Row],[Date]])</f>
        <v>8</v>
      </c>
      <c r="H168">
        <v>1</v>
      </c>
      <c r="I168" t="e">
        <f>VLOOKUP(raw[[#This Row],[Song Title]],#REF!,1,FALSE)</f>
        <v>#REF!</v>
      </c>
      <c r="J168">
        <f>SUM(raw[[#This Row],[English]:[Both]])</f>
        <v>1</v>
      </c>
      <c r="K168" s="1" t="b">
        <f>IF(EXACT(raw[[#This Row],[Date]],VLOOKUP(raw[[#This Row],[Song Title]],raw[],2,FALSE)),TRUE,FALSE)</f>
        <v>0</v>
      </c>
      <c r="L168">
        <f>COUNTIFS(raw[Song Title],raw[[#This Row],[Song Title]],raw[Date],CONCATENATE("&lt;",raw[[#This Row],[Date]]))</f>
        <v>2</v>
      </c>
      <c r="M168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68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68" s="2">
        <f>((3*raw[[#This Row],[Count Played W/I Last Year]])+raw[[#This Row],[Count Played W/I 2 years]])/4</f>
        <v>2</v>
      </c>
    </row>
    <row r="169" spans="1:15" x14ac:dyDescent="0.2">
      <c r="A169" t="s">
        <v>227</v>
      </c>
      <c r="B169" s="1">
        <v>41147</v>
      </c>
      <c r="C169" s="1" t="str">
        <f>IF(EXACT(1,raw[[#This Row],[English]]),"English",IF(EXACT(1,raw[[#This Row],[Spanish]]),"Spanish",IF(EXACT(1,raw[[#This Row],[Both]]),"Both","BAD_INPUT")))</f>
        <v>Spanish</v>
      </c>
      <c r="D169" s="11">
        <f>YEAR(raw[[#This Row],[Date]])</f>
        <v>2012</v>
      </c>
      <c r="E169" s="11">
        <f>MONTH(raw[[#This Row],[Date]])</f>
        <v>8</v>
      </c>
      <c r="G169">
        <v>1</v>
      </c>
      <c r="I169" t="e">
        <f>VLOOKUP(raw[[#This Row],[Song Title]],#REF!,1,FALSE)</f>
        <v>#REF!</v>
      </c>
      <c r="J169">
        <f>SUM(raw[[#This Row],[English]:[Both]])</f>
        <v>1</v>
      </c>
      <c r="K169" s="1" t="b">
        <f>IF(EXACT(raw[[#This Row],[Date]],VLOOKUP(raw[[#This Row],[Song Title]],raw[],2,FALSE)),TRUE,FALSE)</f>
        <v>1</v>
      </c>
      <c r="L169">
        <f>COUNTIFS(raw[Song Title],raw[[#This Row],[Song Title]],raw[Date],CONCATENATE("&lt;",raw[[#This Row],[Date]]))</f>
        <v>0</v>
      </c>
      <c r="M169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69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69" s="2">
        <f>((3*raw[[#This Row],[Count Played W/I Last Year]])+raw[[#This Row],[Count Played W/I 2 years]])/4</f>
        <v>0</v>
      </c>
    </row>
    <row r="170" spans="1:15" x14ac:dyDescent="0.2">
      <c r="A170" t="s">
        <v>76</v>
      </c>
      <c r="B170" s="1">
        <v>41147</v>
      </c>
      <c r="C170" s="1" t="str">
        <f>IF(EXACT(1,raw[[#This Row],[English]]),"English",IF(EXACT(1,raw[[#This Row],[Spanish]]),"Spanish",IF(EXACT(1,raw[[#This Row],[Both]]),"Both","BAD_INPUT")))</f>
        <v>English</v>
      </c>
      <c r="D170" s="11">
        <f>YEAR(raw[[#This Row],[Date]])</f>
        <v>2012</v>
      </c>
      <c r="E170" s="11">
        <f>MONTH(raw[[#This Row],[Date]])</f>
        <v>8</v>
      </c>
      <c r="F170">
        <v>1</v>
      </c>
      <c r="I170" t="e">
        <f>VLOOKUP(raw[[#This Row],[Song Title]],#REF!,1,FALSE)</f>
        <v>#REF!</v>
      </c>
      <c r="J170">
        <f>SUM(raw[[#This Row],[English]:[Both]])</f>
        <v>1</v>
      </c>
      <c r="K170" s="1" t="b">
        <f>IF(EXACT(raw[[#This Row],[Date]],VLOOKUP(raw[[#This Row],[Song Title]],raw[],2,FALSE)),TRUE,FALSE)</f>
        <v>1</v>
      </c>
      <c r="L170">
        <f>COUNTIFS(raw[Song Title],raw[[#This Row],[Song Title]],raw[Date],CONCATENATE("&lt;",raw[[#This Row],[Date]]))</f>
        <v>0</v>
      </c>
      <c r="M170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70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70" s="2">
        <f>((3*raw[[#This Row],[Count Played W/I Last Year]])+raw[[#This Row],[Count Played W/I 2 years]])/4</f>
        <v>0</v>
      </c>
    </row>
    <row r="171" spans="1:15" x14ac:dyDescent="0.2">
      <c r="A171" t="s">
        <v>98</v>
      </c>
      <c r="B171" s="1">
        <v>41147</v>
      </c>
      <c r="C171" s="1" t="str">
        <f>IF(EXACT(1,raw[[#This Row],[English]]),"English",IF(EXACT(1,raw[[#This Row],[Spanish]]),"Spanish",IF(EXACT(1,raw[[#This Row],[Both]]),"Both","BAD_INPUT")))</f>
        <v>Both</v>
      </c>
      <c r="D171" s="11">
        <f>YEAR(raw[[#This Row],[Date]])</f>
        <v>2012</v>
      </c>
      <c r="E171" s="11">
        <f>MONTH(raw[[#This Row],[Date]])</f>
        <v>8</v>
      </c>
      <c r="H171">
        <v>1</v>
      </c>
      <c r="I171" t="e">
        <f>VLOOKUP(raw[[#This Row],[Song Title]],#REF!,1,FALSE)</f>
        <v>#REF!</v>
      </c>
      <c r="J171">
        <f>SUM(raw[[#This Row],[English]:[Both]])</f>
        <v>1</v>
      </c>
      <c r="K171" s="1" t="b">
        <f>IF(EXACT(raw[[#This Row],[Date]],VLOOKUP(raw[[#This Row],[Song Title]],raw[],2,FALSE)),TRUE,FALSE)</f>
        <v>1</v>
      </c>
      <c r="L171">
        <f>COUNTIFS(raw[Song Title],raw[[#This Row],[Song Title]],raw[Date],CONCATENATE("&lt;",raw[[#This Row],[Date]]))</f>
        <v>0</v>
      </c>
      <c r="M171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71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71" s="2">
        <f>((3*raw[[#This Row],[Count Played W/I Last Year]])+raw[[#This Row],[Count Played W/I 2 years]])/4</f>
        <v>0</v>
      </c>
    </row>
    <row r="172" spans="1:15" x14ac:dyDescent="0.2">
      <c r="A172" t="s">
        <v>75</v>
      </c>
      <c r="B172" s="1">
        <v>41147</v>
      </c>
      <c r="C172" s="1" t="str">
        <f>IF(EXACT(1,raw[[#This Row],[English]]),"English",IF(EXACT(1,raw[[#This Row],[Spanish]]),"Spanish",IF(EXACT(1,raw[[#This Row],[Both]]),"Both","BAD_INPUT")))</f>
        <v>English</v>
      </c>
      <c r="D172" s="11">
        <f>YEAR(raw[[#This Row],[Date]])</f>
        <v>2012</v>
      </c>
      <c r="E172" s="11">
        <f>MONTH(raw[[#This Row],[Date]])</f>
        <v>8</v>
      </c>
      <c r="F172">
        <v>1</v>
      </c>
      <c r="I172" t="e">
        <f>VLOOKUP(raw[[#This Row],[Song Title]],#REF!,1,FALSE)</f>
        <v>#REF!</v>
      </c>
      <c r="J172">
        <f>SUM(raw[[#This Row],[English]:[Both]])</f>
        <v>1</v>
      </c>
      <c r="K172" s="1" t="b">
        <f>IF(EXACT(raw[[#This Row],[Date]],VLOOKUP(raw[[#This Row],[Song Title]],raw[],2,FALSE)),TRUE,FALSE)</f>
        <v>1</v>
      </c>
      <c r="L172">
        <f>COUNTIFS(raw[Song Title],raw[[#This Row],[Song Title]],raw[Date],CONCATENATE("&lt;",raw[[#This Row],[Date]]))</f>
        <v>0</v>
      </c>
      <c r="M172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72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72" s="2">
        <f>((3*raw[[#This Row],[Count Played W/I Last Year]])+raw[[#This Row],[Count Played W/I 2 years]])/4</f>
        <v>0</v>
      </c>
    </row>
    <row r="173" spans="1:15" x14ac:dyDescent="0.2">
      <c r="A173" t="s">
        <v>72</v>
      </c>
      <c r="B173" s="1">
        <v>41154</v>
      </c>
      <c r="C173" s="1" t="str">
        <f>IF(EXACT(1,raw[[#This Row],[English]]),"English",IF(EXACT(1,raw[[#This Row],[Spanish]]),"Spanish",IF(EXACT(1,raw[[#This Row],[Both]]),"Both","BAD_INPUT")))</f>
        <v>English</v>
      </c>
      <c r="D173" s="11">
        <f>YEAR(raw[[#This Row],[Date]])</f>
        <v>2012</v>
      </c>
      <c r="E173" s="11">
        <f>MONTH(raw[[#This Row],[Date]])</f>
        <v>9</v>
      </c>
      <c r="F173">
        <v>1</v>
      </c>
      <c r="I173" t="e">
        <f>VLOOKUP(raw[[#This Row],[Song Title]],#REF!,1,FALSE)</f>
        <v>#REF!</v>
      </c>
      <c r="J173">
        <f>SUM(raw[[#This Row],[English]:[Both]])</f>
        <v>1</v>
      </c>
      <c r="K173" s="1" t="b">
        <f>IF(EXACT(raw[[#This Row],[Date]],VLOOKUP(raw[[#This Row],[Song Title]],raw[],2,FALSE)),TRUE,FALSE)</f>
        <v>0</v>
      </c>
      <c r="L173">
        <f>COUNTIFS(raw[Song Title],raw[[#This Row],[Song Title]],raw[Date],CONCATENATE("&lt;",raw[[#This Row],[Date]]))</f>
        <v>1</v>
      </c>
      <c r="M173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73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73" s="2">
        <f>((3*raw[[#This Row],[Count Played W/I Last Year]])+raw[[#This Row],[Count Played W/I 2 years]])/4</f>
        <v>1</v>
      </c>
    </row>
    <row r="174" spans="1:15" x14ac:dyDescent="0.2">
      <c r="A174" t="s">
        <v>29</v>
      </c>
      <c r="B174" s="1">
        <v>41154</v>
      </c>
      <c r="C174" s="1" t="str">
        <f>IF(EXACT(1,raw[[#This Row],[English]]),"English",IF(EXACT(1,raw[[#This Row],[Spanish]]),"Spanish",IF(EXACT(1,raw[[#This Row],[Both]]),"Both","BAD_INPUT")))</f>
        <v>English</v>
      </c>
      <c r="D174" s="11">
        <f>YEAR(raw[[#This Row],[Date]])</f>
        <v>2012</v>
      </c>
      <c r="E174" s="11">
        <f>MONTH(raw[[#This Row],[Date]])</f>
        <v>9</v>
      </c>
      <c r="F174">
        <v>1</v>
      </c>
      <c r="I174" t="e">
        <f>VLOOKUP(raw[[#This Row],[Song Title]],#REF!,1,FALSE)</f>
        <v>#REF!</v>
      </c>
      <c r="J174">
        <f>SUM(raw[[#This Row],[English]:[Both]])</f>
        <v>1</v>
      </c>
      <c r="K174" s="1" t="b">
        <f>IF(EXACT(raw[[#This Row],[Date]],VLOOKUP(raw[[#This Row],[Song Title]],raw[],2,FALSE)),TRUE,FALSE)</f>
        <v>0</v>
      </c>
      <c r="L174">
        <f>COUNTIFS(raw[Song Title],raw[[#This Row],[Song Title]],raw[Date],CONCATENATE("&lt;",raw[[#This Row],[Date]]))</f>
        <v>1</v>
      </c>
      <c r="M174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74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74" s="2">
        <f>((3*raw[[#This Row],[Count Played W/I Last Year]])+raw[[#This Row],[Count Played W/I 2 years]])/4</f>
        <v>1</v>
      </c>
    </row>
    <row r="175" spans="1:15" x14ac:dyDescent="0.2">
      <c r="A175" t="s">
        <v>77</v>
      </c>
      <c r="B175" s="1">
        <v>41154</v>
      </c>
      <c r="C175" s="1" t="str">
        <f>IF(EXACT(1,raw[[#This Row],[English]]),"English",IF(EXACT(1,raw[[#This Row],[Spanish]]),"Spanish",IF(EXACT(1,raw[[#This Row],[Both]]),"Both","BAD_INPUT")))</f>
        <v>English</v>
      </c>
      <c r="D175" s="11">
        <f>YEAR(raw[[#This Row],[Date]])</f>
        <v>2012</v>
      </c>
      <c r="E175" s="11">
        <f>MONTH(raw[[#This Row],[Date]])</f>
        <v>9</v>
      </c>
      <c r="F175">
        <v>1</v>
      </c>
      <c r="I175" t="e">
        <f>VLOOKUP(raw[[#This Row],[Song Title]],#REF!,1,FALSE)</f>
        <v>#REF!</v>
      </c>
      <c r="J175">
        <f>SUM(raw[[#This Row],[English]:[Both]])</f>
        <v>1</v>
      </c>
      <c r="K175" s="1" t="b">
        <f>IF(EXACT(raw[[#This Row],[Date]],VLOOKUP(raw[[#This Row],[Song Title]],raw[],2,FALSE)),TRUE,FALSE)</f>
        <v>1</v>
      </c>
      <c r="L175">
        <f>COUNTIFS(raw[Song Title],raw[[#This Row],[Song Title]],raw[Date],CONCATENATE("&lt;",raw[[#This Row],[Date]]))</f>
        <v>0</v>
      </c>
      <c r="M175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75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75" s="2">
        <f>((3*raw[[#This Row],[Count Played W/I Last Year]])+raw[[#This Row],[Count Played W/I 2 years]])/4</f>
        <v>0</v>
      </c>
    </row>
    <row r="176" spans="1:15" x14ac:dyDescent="0.2">
      <c r="A176" t="s">
        <v>78</v>
      </c>
      <c r="B176" s="1">
        <v>41154</v>
      </c>
      <c r="C176" s="1" t="str">
        <f>IF(EXACT(1,raw[[#This Row],[English]]),"English",IF(EXACT(1,raw[[#This Row],[Spanish]]),"Spanish",IF(EXACT(1,raw[[#This Row],[Both]]),"Both","BAD_INPUT")))</f>
        <v>Spanish</v>
      </c>
      <c r="D176" s="11">
        <f>YEAR(raw[[#This Row],[Date]])</f>
        <v>2012</v>
      </c>
      <c r="E176" s="11">
        <f>MONTH(raw[[#This Row],[Date]])</f>
        <v>9</v>
      </c>
      <c r="G176">
        <v>1</v>
      </c>
      <c r="I176" t="e">
        <f>VLOOKUP(raw[[#This Row],[Song Title]],#REF!,1,FALSE)</f>
        <v>#REF!</v>
      </c>
      <c r="J176">
        <f>SUM(raw[[#This Row],[English]:[Both]])</f>
        <v>1</v>
      </c>
      <c r="K176" s="1" t="b">
        <f>IF(EXACT(raw[[#This Row],[Date]],VLOOKUP(raw[[#This Row],[Song Title]],raw[],2,FALSE)),TRUE,FALSE)</f>
        <v>1</v>
      </c>
      <c r="L176">
        <f>COUNTIFS(raw[Song Title],raw[[#This Row],[Song Title]],raw[Date],CONCATENATE("&lt;",raw[[#This Row],[Date]]))</f>
        <v>0</v>
      </c>
      <c r="M176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76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76" s="2">
        <f>((3*raw[[#This Row],[Count Played W/I Last Year]])+raw[[#This Row],[Count Played W/I 2 years]])/4</f>
        <v>0</v>
      </c>
    </row>
    <row r="177" spans="1:15" x14ac:dyDescent="0.2">
      <c r="A177" t="s">
        <v>97</v>
      </c>
      <c r="B177" s="1">
        <v>41154</v>
      </c>
      <c r="C177" s="1" t="str">
        <f>IF(EXACT(1,raw[[#This Row],[English]]),"English",IF(EXACT(1,raw[[#This Row],[Spanish]]),"Spanish",IF(EXACT(1,raw[[#This Row],[Both]]),"Both","BAD_INPUT")))</f>
        <v>Spanish</v>
      </c>
      <c r="D177" s="11">
        <f>YEAR(raw[[#This Row],[Date]])</f>
        <v>2012</v>
      </c>
      <c r="E177" s="11">
        <f>MONTH(raw[[#This Row],[Date]])</f>
        <v>9</v>
      </c>
      <c r="G177">
        <v>1</v>
      </c>
      <c r="I177" t="e">
        <f>VLOOKUP(raw[[#This Row],[Song Title]],#REF!,1,FALSE)</f>
        <v>#REF!</v>
      </c>
      <c r="J177">
        <f>SUM(raw[[#This Row],[English]:[Both]])</f>
        <v>1</v>
      </c>
      <c r="K177" s="1" t="b">
        <f>IF(EXACT(raw[[#This Row],[Date]],VLOOKUP(raw[[#This Row],[Song Title]],raw[],2,FALSE)),TRUE,FALSE)</f>
        <v>0</v>
      </c>
      <c r="L177">
        <f>COUNTIFS(raw[Song Title],raw[[#This Row],[Song Title]],raw[Date],CONCATENATE("&lt;",raw[[#This Row],[Date]]))</f>
        <v>2</v>
      </c>
      <c r="M177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77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77" s="2">
        <f>((3*raw[[#This Row],[Count Played W/I Last Year]])+raw[[#This Row],[Count Played W/I 2 years]])/4</f>
        <v>2</v>
      </c>
    </row>
    <row r="178" spans="1:15" x14ac:dyDescent="0.2">
      <c r="A178" s="4" t="s">
        <v>80</v>
      </c>
      <c r="B178" s="1">
        <v>41161</v>
      </c>
      <c r="C178" s="1" t="str">
        <f>IF(EXACT(1,raw[[#This Row],[English]]),"English",IF(EXACT(1,raw[[#This Row],[Spanish]]),"Spanish",IF(EXACT(1,raw[[#This Row],[Both]]),"Both","BAD_INPUT")))</f>
        <v>Spanish</v>
      </c>
      <c r="D178" s="11">
        <f>YEAR(raw[[#This Row],[Date]])</f>
        <v>2012</v>
      </c>
      <c r="E178" s="11">
        <f>MONTH(raw[[#This Row],[Date]])</f>
        <v>9</v>
      </c>
      <c r="G178">
        <v>1</v>
      </c>
      <c r="I178" t="e">
        <f>VLOOKUP(raw[[#This Row],[Song Title]],#REF!,1,FALSE)</f>
        <v>#REF!</v>
      </c>
      <c r="J178">
        <f>SUM(raw[[#This Row],[English]:[Both]])</f>
        <v>1</v>
      </c>
      <c r="K178" s="1" t="b">
        <f>IF(EXACT(raw[[#This Row],[Date]],VLOOKUP(raw[[#This Row],[Song Title]],raw[],2,FALSE)),TRUE,FALSE)</f>
        <v>1</v>
      </c>
      <c r="L178">
        <f>COUNTIFS(raw[Song Title],raw[[#This Row],[Song Title]],raw[Date],CONCATENATE("&lt;",raw[[#This Row],[Date]]))</f>
        <v>0</v>
      </c>
      <c r="M178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78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78" s="2">
        <f>((3*raw[[#This Row],[Count Played W/I Last Year]])+raw[[#This Row],[Count Played W/I 2 years]])/4</f>
        <v>0</v>
      </c>
    </row>
    <row r="179" spans="1:15" x14ac:dyDescent="0.2">
      <c r="A179" t="s">
        <v>94</v>
      </c>
      <c r="B179" s="1">
        <v>41161</v>
      </c>
      <c r="C179" s="1" t="str">
        <f>IF(EXACT(1,raw[[#This Row],[English]]),"English",IF(EXACT(1,raw[[#This Row],[Spanish]]),"Spanish",IF(EXACT(1,raw[[#This Row],[Both]]),"Both","BAD_INPUT")))</f>
        <v>Both</v>
      </c>
      <c r="D179" s="11">
        <f>YEAR(raw[[#This Row],[Date]])</f>
        <v>2012</v>
      </c>
      <c r="E179" s="11">
        <f>MONTH(raw[[#This Row],[Date]])</f>
        <v>9</v>
      </c>
      <c r="H179">
        <v>1</v>
      </c>
      <c r="I179" t="e">
        <f>VLOOKUP(raw[[#This Row],[Song Title]],#REF!,1,FALSE)</f>
        <v>#REF!</v>
      </c>
      <c r="J179">
        <f>SUM(raw[[#This Row],[English]:[Both]])</f>
        <v>1</v>
      </c>
      <c r="K179" s="1" t="b">
        <f>IF(EXACT(raw[[#This Row],[Date]],VLOOKUP(raw[[#This Row],[Song Title]],raw[],2,FALSE)),TRUE,FALSE)</f>
        <v>1</v>
      </c>
      <c r="L179">
        <f>COUNTIFS(raw[Song Title],raw[[#This Row],[Song Title]],raw[Date],CONCATENATE("&lt;",raw[[#This Row],[Date]]))</f>
        <v>0</v>
      </c>
      <c r="M179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79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79" s="2">
        <f>((3*raw[[#This Row],[Count Played W/I Last Year]])+raw[[#This Row],[Count Played W/I 2 years]])/4</f>
        <v>0</v>
      </c>
    </row>
    <row r="180" spans="1:15" x14ac:dyDescent="0.2">
      <c r="A180" s="4" t="s">
        <v>79</v>
      </c>
      <c r="B180" s="1">
        <v>41161</v>
      </c>
      <c r="C180" s="1" t="str">
        <f>IF(EXACT(1,raw[[#This Row],[English]]),"English",IF(EXACT(1,raw[[#This Row],[Spanish]]),"Spanish",IF(EXACT(1,raw[[#This Row],[Both]]),"Both","BAD_INPUT")))</f>
        <v>English</v>
      </c>
      <c r="D180" s="11">
        <f>YEAR(raw[[#This Row],[Date]])</f>
        <v>2012</v>
      </c>
      <c r="E180" s="11">
        <f>MONTH(raw[[#This Row],[Date]])</f>
        <v>9</v>
      </c>
      <c r="F180">
        <v>1</v>
      </c>
      <c r="I180" t="e">
        <f>VLOOKUP(raw[[#This Row],[Song Title]],#REF!,1,FALSE)</f>
        <v>#REF!</v>
      </c>
      <c r="J180">
        <f>SUM(raw[[#This Row],[English]:[Both]])</f>
        <v>1</v>
      </c>
      <c r="K180" s="1" t="b">
        <f>IF(EXACT(raw[[#This Row],[Date]],VLOOKUP(raw[[#This Row],[Song Title]],raw[],2,FALSE)),TRUE,FALSE)</f>
        <v>1</v>
      </c>
      <c r="L180">
        <f>COUNTIFS(raw[Song Title],raw[[#This Row],[Song Title]],raw[Date],CONCATENATE("&lt;",raw[[#This Row],[Date]]))</f>
        <v>0</v>
      </c>
      <c r="M180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80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80" s="2">
        <f>((3*raw[[#This Row],[Count Played W/I Last Year]])+raw[[#This Row],[Count Played W/I 2 years]])/4</f>
        <v>0</v>
      </c>
    </row>
    <row r="181" spans="1:15" x14ac:dyDescent="0.2">
      <c r="A181" s="4" t="s">
        <v>68</v>
      </c>
      <c r="B181" s="1">
        <v>41161</v>
      </c>
      <c r="C181" s="1" t="str">
        <f>IF(EXACT(1,raw[[#This Row],[English]]),"English",IF(EXACT(1,raw[[#This Row],[Spanish]]),"Spanish",IF(EXACT(1,raw[[#This Row],[Both]]),"Both","BAD_INPUT")))</f>
        <v>English</v>
      </c>
      <c r="D181" s="11">
        <f>YEAR(raw[[#This Row],[Date]])</f>
        <v>2012</v>
      </c>
      <c r="E181" s="11">
        <f>MONTH(raw[[#This Row],[Date]])</f>
        <v>9</v>
      </c>
      <c r="F181">
        <v>1</v>
      </c>
      <c r="I181" t="e">
        <f>VLOOKUP(raw[[#This Row],[Song Title]],#REF!,1,FALSE)</f>
        <v>#REF!</v>
      </c>
      <c r="J181">
        <f>SUM(raw[[#This Row],[English]:[Both]])</f>
        <v>1</v>
      </c>
      <c r="K181" s="1" t="b">
        <f>IF(EXACT(raw[[#This Row],[Date]],VLOOKUP(raw[[#This Row],[Song Title]],raw[],2,FALSE)),TRUE,FALSE)</f>
        <v>0</v>
      </c>
      <c r="L181">
        <f>COUNTIFS(raw[Song Title],raw[[#This Row],[Song Title]],raw[Date],CONCATENATE("&lt;",raw[[#This Row],[Date]]))</f>
        <v>2</v>
      </c>
      <c r="M181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81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81" s="2">
        <f>((3*raw[[#This Row],[Count Played W/I Last Year]])+raw[[#This Row],[Count Played W/I 2 years]])/4</f>
        <v>2</v>
      </c>
    </row>
    <row r="182" spans="1:15" x14ac:dyDescent="0.2">
      <c r="A182" t="s">
        <v>38</v>
      </c>
      <c r="B182" s="1">
        <v>41161</v>
      </c>
      <c r="C182" s="1" t="str">
        <f>IF(EXACT(1,raw[[#This Row],[English]]),"English",IF(EXACT(1,raw[[#This Row],[Spanish]]),"Spanish",IF(EXACT(1,raw[[#This Row],[Both]]),"Both","BAD_INPUT")))</f>
        <v>Spanish</v>
      </c>
      <c r="D182" s="11">
        <f>YEAR(raw[[#This Row],[Date]])</f>
        <v>2012</v>
      </c>
      <c r="E182" s="11">
        <f>MONTH(raw[[#This Row],[Date]])</f>
        <v>9</v>
      </c>
      <c r="G182">
        <v>1</v>
      </c>
      <c r="I182" t="e">
        <f>VLOOKUP(raw[[#This Row],[Song Title]],#REF!,1,FALSE)</f>
        <v>#REF!</v>
      </c>
      <c r="J182">
        <f>SUM(raw[[#This Row],[English]:[Both]])</f>
        <v>1</v>
      </c>
      <c r="K182" s="1" t="b">
        <f>IF(EXACT(raw[[#This Row],[Date]],VLOOKUP(raw[[#This Row],[Song Title]],raw[],2,FALSE)),TRUE,FALSE)</f>
        <v>0</v>
      </c>
      <c r="L182">
        <f>COUNTIFS(raw[Song Title],raw[[#This Row],[Song Title]],raw[Date],CONCATENATE("&lt;",raw[[#This Row],[Date]]))</f>
        <v>3</v>
      </c>
      <c r="M182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82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82" s="2">
        <f>((3*raw[[#This Row],[Count Played W/I Last Year]])+raw[[#This Row],[Count Played W/I 2 years]])/4</f>
        <v>3</v>
      </c>
    </row>
    <row r="183" spans="1:15" x14ac:dyDescent="0.2">
      <c r="A183" s="4" t="s">
        <v>83</v>
      </c>
      <c r="B183" s="1">
        <v>41168</v>
      </c>
      <c r="C183" s="1" t="str">
        <f>IF(EXACT(1,raw[[#This Row],[English]]),"English",IF(EXACT(1,raw[[#This Row],[Spanish]]),"Spanish",IF(EXACT(1,raw[[#This Row],[Both]]),"Both","BAD_INPUT")))</f>
        <v>English</v>
      </c>
      <c r="D183" s="11">
        <f>YEAR(raw[[#This Row],[Date]])</f>
        <v>2012</v>
      </c>
      <c r="E183" s="11">
        <f>MONTH(raw[[#This Row],[Date]])</f>
        <v>9</v>
      </c>
      <c r="F183">
        <v>1</v>
      </c>
      <c r="I183" t="e">
        <f>VLOOKUP(raw[[#This Row],[Song Title]],#REF!,1,FALSE)</f>
        <v>#REF!</v>
      </c>
      <c r="J183">
        <f>SUM(raw[[#This Row],[English]:[Both]])</f>
        <v>1</v>
      </c>
      <c r="K183" s="1" t="b">
        <f>IF(EXACT(raw[[#This Row],[Date]],VLOOKUP(raw[[#This Row],[Song Title]],raw[],2,FALSE)),TRUE,FALSE)</f>
        <v>1</v>
      </c>
      <c r="L183">
        <f>COUNTIFS(raw[Song Title],raw[[#This Row],[Song Title]],raw[Date],CONCATENATE("&lt;",raw[[#This Row],[Date]]))</f>
        <v>0</v>
      </c>
      <c r="M183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83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83" s="2">
        <f>((3*raw[[#This Row],[Count Played W/I Last Year]])+raw[[#This Row],[Count Played W/I 2 years]])/4</f>
        <v>0</v>
      </c>
    </row>
    <row r="184" spans="1:15" x14ac:dyDescent="0.2">
      <c r="A184" s="4" t="s">
        <v>94</v>
      </c>
      <c r="B184" s="1">
        <v>41168</v>
      </c>
      <c r="C184" s="1" t="str">
        <f>IF(EXACT(1,raw[[#This Row],[English]]),"English",IF(EXACT(1,raw[[#This Row],[Spanish]]),"Spanish",IF(EXACT(1,raw[[#This Row],[Both]]),"Both","BAD_INPUT")))</f>
        <v>Spanish</v>
      </c>
      <c r="D184" s="11">
        <f>YEAR(raw[[#This Row],[Date]])</f>
        <v>2012</v>
      </c>
      <c r="E184" s="11">
        <f>MONTH(raw[[#This Row],[Date]])</f>
        <v>9</v>
      </c>
      <c r="G184">
        <v>1</v>
      </c>
      <c r="I184" t="e">
        <f>VLOOKUP(raw[[#This Row],[Song Title]],#REF!,1,FALSE)</f>
        <v>#REF!</v>
      </c>
      <c r="J184">
        <f>SUM(raw[[#This Row],[English]:[Both]])</f>
        <v>1</v>
      </c>
      <c r="K184" s="1" t="b">
        <f>IF(EXACT(raw[[#This Row],[Date]],VLOOKUP(raw[[#This Row],[Song Title]],raw[],2,FALSE)),TRUE,FALSE)</f>
        <v>0</v>
      </c>
      <c r="L184">
        <f>COUNTIFS(raw[Song Title],raw[[#This Row],[Song Title]],raw[Date],CONCATENATE("&lt;",raw[[#This Row],[Date]]))</f>
        <v>1</v>
      </c>
      <c r="M184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84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84" s="2">
        <f>((3*raw[[#This Row],[Count Played W/I Last Year]])+raw[[#This Row],[Count Played W/I 2 years]])/4</f>
        <v>1</v>
      </c>
    </row>
    <row r="185" spans="1:15" x14ac:dyDescent="0.2">
      <c r="A185" s="4" t="s">
        <v>79</v>
      </c>
      <c r="B185" s="1">
        <v>41168</v>
      </c>
      <c r="C185" s="1" t="str">
        <f>IF(EXACT(1,raw[[#This Row],[English]]),"English",IF(EXACT(1,raw[[#This Row],[Spanish]]),"Spanish",IF(EXACT(1,raw[[#This Row],[Both]]),"Both","BAD_INPUT")))</f>
        <v>English</v>
      </c>
      <c r="D185" s="11">
        <f>YEAR(raw[[#This Row],[Date]])</f>
        <v>2012</v>
      </c>
      <c r="E185" s="11">
        <f>MONTH(raw[[#This Row],[Date]])</f>
        <v>9</v>
      </c>
      <c r="F185">
        <v>1</v>
      </c>
      <c r="I185" t="e">
        <f>VLOOKUP(raw[[#This Row],[Song Title]],#REF!,1,FALSE)</f>
        <v>#REF!</v>
      </c>
      <c r="J185">
        <f>SUM(raw[[#This Row],[English]:[Both]])</f>
        <v>1</v>
      </c>
      <c r="K185" s="1" t="b">
        <f>IF(EXACT(raw[[#This Row],[Date]],VLOOKUP(raw[[#This Row],[Song Title]],raw[],2,FALSE)),TRUE,FALSE)</f>
        <v>0</v>
      </c>
      <c r="L185">
        <f>COUNTIFS(raw[Song Title],raw[[#This Row],[Song Title]],raw[Date],CONCATENATE("&lt;",raw[[#This Row],[Date]]))</f>
        <v>1</v>
      </c>
      <c r="M185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85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85" s="2">
        <f>((3*raw[[#This Row],[Count Played W/I Last Year]])+raw[[#This Row],[Count Played W/I 2 years]])/4</f>
        <v>1</v>
      </c>
    </row>
    <row r="186" spans="1:15" x14ac:dyDescent="0.2">
      <c r="A186" t="s">
        <v>78</v>
      </c>
      <c r="B186" s="1">
        <v>41168</v>
      </c>
      <c r="C186" s="1" t="str">
        <f>IF(EXACT(1,raw[[#This Row],[English]]),"English",IF(EXACT(1,raw[[#This Row],[Spanish]]),"Spanish",IF(EXACT(1,raw[[#This Row],[Both]]),"Both","BAD_INPUT")))</f>
        <v>Spanish</v>
      </c>
      <c r="D186" s="11">
        <f>YEAR(raw[[#This Row],[Date]])</f>
        <v>2012</v>
      </c>
      <c r="E186" s="11">
        <f>MONTH(raw[[#This Row],[Date]])</f>
        <v>9</v>
      </c>
      <c r="G186">
        <v>1</v>
      </c>
      <c r="I186" t="e">
        <f>VLOOKUP(raw[[#This Row],[Song Title]],#REF!,1,FALSE)</f>
        <v>#REF!</v>
      </c>
      <c r="J186">
        <f>SUM(raw[[#This Row],[English]:[Both]])</f>
        <v>1</v>
      </c>
      <c r="K186" s="1" t="b">
        <f>IF(EXACT(raw[[#This Row],[Date]],VLOOKUP(raw[[#This Row],[Song Title]],raw[],2,FALSE)),TRUE,FALSE)</f>
        <v>0</v>
      </c>
      <c r="L186">
        <f>COUNTIFS(raw[Song Title],raw[[#This Row],[Song Title]],raw[Date],CONCATENATE("&lt;",raw[[#This Row],[Date]]))</f>
        <v>1</v>
      </c>
      <c r="M186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86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86" s="2">
        <f>((3*raw[[#This Row],[Count Played W/I Last Year]])+raw[[#This Row],[Count Played W/I 2 years]])/4</f>
        <v>1</v>
      </c>
    </row>
    <row r="187" spans="1:15" x14ac:dyDescent="0.2">
      <c r="A187" t="s">
        <v>97</v>
      </c>
      <c r="B187" s="1">
        <v>41168</v>
      </c>
      <c r="C187" s="1" t="str">
        <f>IF(EXACT(1,raw[[#This Row],[English]]),"English",IF(EXACT(1,raw[[#This Row],[Spanish]]),"Spanish",IF(EXACT(1,raw[[#This Row],[Both]]),"Both","BAD_INPUT")))</f>
        <v>Spanish</v>
      </c>
      <c r="D187" s="11">
        <f>YEAR(raw[[#This Row],[Date]])</f>
        <v>2012</v>
      </c>
      <c r="E187" s="11">
        <f>MONTH(raw[[#This Row],[Date]])</f>
        <v>9</v>
      </c>
      <c r="G187">
        <v>1</v>
      </c>
      <c r="I187" t="e">
        <f>VLOOKUP(raw[[#This Row],[Song Title]],#REF!,1,FALSE)</f>
        <v>#REF!</v>
      </c>
      <c r="J187">
        <f>SUM(raw[[#This Row],[English]:[Both]])</f>
        <v>1</v>
      </c>
      <c r="K187" s="1" t="b">
        <f>IF(EXACT(raw[[#This Row],[Date]],VLOOKUP(raw[[#This Row],[Song Title]],raw[],2,FALSE)),TRUE,FALSE)</f>
        <v>0</v>
      </c>
      <c r="L187">
        <f>COUNTIFS(raw[Song Title],raw[[#This Row],[Song Title]],raw[Date],CONCATENATE("&lt;",raw[[#This Row],[Date]]))</f>
        <v>3</v>
      </c>
      <c r="M187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87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87" s="2">
        <f>((3*raw[[#This Row],[Count Played W/I Last Year]])+raw[[#This Row],[Count Played W/I 2 years]])/4</f>
        <v>3</v>
      </c>
    </row>
    <row r="188" spans="1:15" x14ac:dyDescent="0.2">
      <c r="A188" s="4" t="s">
        <v>18</v>
      </c>
      <c r="B188" s="1">
        <v>41175</v>
      </c>
      <c r="C188" s="1" t="str">
        <f>IF(EXACT(1,raw[[#This Row],[English]]),"English",IF(EXACT(1,raw[[#This Row],[Spanish]]),"Spanish",IF(EXACT(1,raw[[#This Row],[Both]]),"Both","BAD_INPUT")))</f>
        <v>Spanish</v>
      </c>
      <c r="D188" s="11">
        <f>YEAR(raw[[#This Row],[Date]])</f>
        <v>2012</v>
      </c>
      <c r="E188" s="11">
        <f>MONTH(raw[[#This Row],[Date]])</f>
        <v>9</v>
      </c>
      <c r="G188">
        <v>1</v>
      </c>
      <c r="I188" t="e">
        <f>VLOOKUP(raw[[#This Row],[Song Title]],#REF!,1,FALSE)</f>
        <v>#REF!</v>
      </c>
      <c r="J188">
        <f>SUM(raw[[#This Row],[English]:[Both]])</f>
        <v>1</v>
      </c>
      <c r="K188" s="1" t="b">
        <f>IF(EXACT(raw[[#This Row],[Date]],VLOOKUP(raw[[#This Row],[Song Title]],raw[],2,FALSE)),TRUE,FALSE)</f>
        <v>0</v>
      </c>
      <c r="L188">
        <f>COUNTIFS(raw[Song Title],raw[[#This Row],[Song Title]],raw[Date],CONCATENATE("&lt;",raw[[#This Row],[Date]]))</f>
        <v>3</v>
      </c>
      <c r="M188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88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88" s="2">
        <f>((3*raw[[#This Row],[Count Played W/I Last Year]])+raw[[#This Row],[Count Played W/I 2 years]])/4</f>
        <v>3</v>
      </c>
    </row>
    <row r="189" spans="1:15" x14ac:dyDescent="0.2">
      <c r="A189" t="s">
        <v>96</v>
      </c>
      <c r="B189" s="1">
        <v>41175</v>
      </c>
      <c r="C189" s="1" t="str">
        <f>IF(EXACT(1,raw[[#This Row],[English]]),"English",IF(EXACT(1,raw[[#This Row],[Spanish]]),"Spanish",IF(EXACT(1,raw[[#This Row],[Both]]),"Both","BAD_INPUT")))</f>
        <v>Spanish</v>
      </c>
      <c r="D189" s="11">
        <f>YEAR(raw[[#This Row],[Date]])</f>
        <v>2012</v>
      </c>
      <c r="E189" s="11">
        <f>MONTH(raw[[#This Row],[Date]])</f>
        <v>9</v>
      </c>
      <c r="G189">
        <v>1</v>
      </c>
      <c r="I189" t="e">
        <f>VLOOKUP(raw[[#This Row],[Song Title]],#REF!,1,FALSE)</f>
        <v>#REF!</v>
      </c>
      <c r="J189">
        <f>SUM(raw[[#This Row],[English]:[Both]])</f>
        <v>1</v>
      </c>
      <c r="K189" s="1" t="b">
        <f>IF(EXACT(raw[[#This Row],[Date]],VLOOKUP(raw[[#This Row],[Song Title]],raw[],2,FALSE)),TRUE,FALSE)</f>
        <v>0</v>
      </c>
      <c r="L189">
        <f>COUNTIFS(raw[Song Title],raw[[#This Row],[Song Title]],raw[Date],CONCATENATE("&lt;",raw[[#This Row],[Date]]))</f>
        <v>2</v>
      </c>
      <c r="M189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89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89" s="2">
        <f>((3*raw[[#This Row],[Count Played W/I Last Year]])+raw[[#This Row],[Count Played W/I 2 years]])/4</f>
        <v>2</v>
      </c>
    </row>
    <row r="190" spans="1:15" x14ac:dyDescent="0.2">
      <c r="A190" s="4" t="s">
        <v>17</v>
      </c>
      <c r="B190" s="1">
        <v>41175</v>
      </c>
      <c r="C190" s="1" t="str">
        <f>IF(EXACT(1,raw[[#This Row],[English]]),"English",IF(EXACT(1,raw[[#This Row],[Spanish]]),"Spanish",IF(EXACT(1,raw[[#This Row],[Both]]),"Both","BAD_INPUT")))</f>
        <v>English</v>
      </c>
      <c r="D190" s="11">
        <f>YEAR(raw[[#This Row],[Date]])</f>
        <v>2012</v>
      </c>
      <c r="E190" s="11">
        <f>MONTH(raw[[#This Row],[Date]])</f>
        <v>9</v>
      </c>
      <c r="F190">
        <v>1</v>
      </c>
      <c r="I190" t="e">
        <f>VLOOKUP(raw[[#This Row],[Song Title]],#REF!,1,FALSE)</f>
        <v>#REF!</v>
      </c>
      <c r="J190">
        <f>SUM(raw[[#This Row],[English]:[Both]])</f>
        <v>1</v>
      </c>
      <c r="K190" s="1" t="b">
        <f>IF(EXACT(raw[[#This Row],[Date]],VLOOKUP(raw[[#This Row],[Song Title]],raw[],2,FALSE)),TRUE,FALSE)</f>
        <v>0</v>
      </c>
      <c r="L190">
        <f>COUNTIFS(raw[Song Title],raw[[#This Row],[Song Title]],raw[Date],CONCATENATE("&lt;",raw[[#This Row],[Date]]))</f>
        <v>1</v>
      </c>
      <c r="M190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90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90" s="2">
        <f>((3*raw[[#This Row],[Count Played W/I Last Year]])+raw[[#This Row],[Count Played W/I 2 years]])/4</f>
        <v>1</v>
      </c>
    </row>
    <row r="191" spans="1:15" x14ac:dyDescent="0.2">
      <c r="A191" t="s">
        <v>59</v>
      </c>
      <c r="B191" s="1">
        <v>41175</v>
      </c>
      <c r="C191" s="1" t="str">
        <f>IF(EXACT(1,raw[[#This Row],[English]]),"English",IF(EXACT(1,raw[[#This Row],[Spanish]]),"Spanish",IF(EXACT(1,raw[[#This Row],[Both]]),"Both","BAD_INPUT")))</f>
        <v>Spanish</v>
      </c>
      <c r="D191" s="11">
        <f>YEAR(raw[[#This Row],[Date]])</f>
        <v>2012</v>
      </c>
      <c r="E191" s="11">
        <f>MONTH(raw[[#This Row],[Date]])</f>
        <v>9</v>
      </c>
      <c r="G191">
        <v>1</v>
      </c>
      <c r="I191" t="e">
        <f>VLOOKUP(raw[[#This Row],[Song Title]],#REF!,1,FALSE)</f>
        <v>#REF!</v>
      </c>
      <c r="J191">
        <f>SUM(raw[[#This Row],[English]:[Both]])</f>
        <v>1</v>
      </c>
      <c r="K191" s="1" t="b">
        <f>IF(EXACT(raw[[#This Row],[Date]],VLOOKUP(raw[[#This Row],[Song Title]],raw[],2,FALSE)),TRUE,FALSE)</f>
        <v>0</v>
      </c>
      <c r="L191">
        <f>COUNTIFS(raw[Song Title],raw[[#This Row],[Song Title]],raw[Date],CONCATENATE("&lt;",raw[[#This Row],[Date]]))</f>
        <v>1</v>
      </c>
      <c r="M191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91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91" s="2">
        <f>((3*raw[[#This Row],[Count Played W/I Last Year]])+raw[[#This Row],[Count Played W/I 2 years]])/4</f>
        <v>1</v>
      </c>
    </row>
    <row r="192" spans="1:15" x14ac:dyDescent="0.2">
      <c r="A192" t="s">
        <v>15</v>
      </c>
      <c r="B192" s="1">
        <v>41175</v>
      </c>
      <c r="C192" s="1" t="str">
        <f>IF(EXACT(1,raw[[#This Row],[English]]),"English",IF(EXACT(1,raw[[#This Row],[Spanish]]),"Spanish",IF(EXACT(1,raw[[#This Row],[Both]]),"Both","BAD_INPUT")))</f>
        <v>English</v>
      </c>
      <c r="D192" s="11">
        <f>YEAR(raw[[#This Row],[Date]])</f>
        <v>2012</v>
      </c>
      <c r="E192" s="11">
        <f>MONTH(raw[[#This Row],[Date]])</f>
        <v>9</v>
      </c>
      <c r="F192">
        <v>1</v>
      </c>
      <c r="I192" t="e">
        <f>VLOOKUP(raw[[#This Row],[Song Title]],#REF!,1,FALSE)</f>
        <v>#REF!</v>
      </c>
      <c r="J192">
        <f>SUM(raw[[#This Row],[English]:[Both]])</f>
        <v>1</v>
      </c>
      <c r="K192" s="1" t="b">
        <f>IF(EXACT(raw[[#This Row],[Date]],VLOOKUP(raw[[#This Row],[Song Title]],raw[],2,FALSE)),TRUE,FALSE)</f>
        <v>0</v>
      </c>
      <c r="L192">
        <f>COUNTIFS(raw[Song Title],raw[[#This Row],[Song Title]],raw[Date],CONCATENATE("&lt;",raw[[#This Row],[Date]]))</f>
        <v>3</v>
      </c>
      <c r="M192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92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92" s="2">
        <f>((3*raw[[#This Row],[Count Played W/I Last Year]])+raw[[#This Row],[Count Played W/I 2 years]])/4</f>
        <v>3</v>
      </c>
    </row>
    <row r="193" spans="1:15" x14ac:dyDescent="0.2">
      <c r="A193" s="4" t="s">
        <v>18</v>
      </c>
      <c r="B193" s="1">
        <v>41182</v>
      </c>
      <c r="C193" s="1" t="str">
        <f>IF(EXACT(1,raw[[#This Row],[English]]),"English",IF(EXACT(1,raw[[#This Row],[Spanish]]),"Spanish",IF(EXACT(1,raw[[#This Row],[Both]]),"Both","BAD_INPUT")))</f>
        <v>Spanish</v>
      </c>
      <c r="D193" s="11">
        <f>YEAR(raw[[#This Row],[Date]])</f>
        <v>2012</v>
      </c>
      <c r="E193" s="11">
        <f>MONTH(raw[[#This Row],[Date]])</f>
        <v>9</v>
      </c>
      <c r="G193">
        <v>1</v>
      </c>
      <c r="I193" t="e">
        <f>VLOOKUP(raw[[#This Row],[Song Title]],#REF!,1,FALSE)</f>
        <v>#REF!</v>
      </c>
      <c r="J193">
        <f>SUM(raw[[#This Row],[English]:[Both]])</f>
        <v>1</v>
      </c>
      <c r="K193" s="1" t="b">
        <f>IF(EXACT(raw[[#This Row],[Date]],VLOOKUP(raw[[#This Row],[Song Title]],raw[],2,FALSE)),TRUE,FALSE)</f>
        <v>0</v>
      </c>
      <c r="L193">
        <f>COUNTIFS(raw[Song Title],raw[[#This Row],[Song Title]],raw[Date],CONCATENATE("&lt;",raw[[#This Row],[Date]]))</f>
        <v>4</v>
      </c>
      <c r="M193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93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93" s="2">
        <f>((3*raw[[#This Row],[Count Played W/I Last Year]])+raw[[#This Row],[Count Played W/I 2 years]])/4</f>
        <v>4</v>
      </c>
    </row>
    <row r="194" spans="1:15" x14ac:dyDescent="0.2">
      <c r="A194" t="s">
        <v>36</v>
      </c>
      <c r="B194" s="1">
        <v>41182</v>
      </c>
      <c r="C194" s="1" t="str">
        <f>IF(EXACT(1,raw[[#This Row],[English]]),"English",IF(EXACT(1,raw[[#This Row],[Spanish]]),"Spanish",IF(EXACT(1,raw[[#This Row],[Both]]),"Both","BAD_INPUT")))</f>
        <v>Both</v>
      </c>
      <c r="D194" s="11">
        <f>YEAR(raw[[#This Row],[Date]])</f>
        <v>2012</v>
      </c>
      <c r="E194" s="11">
        <f>MONTH(raw[[#This Row],[Date]])</f>
        <v>9</v>
      </c>
      <c r="H194">
        <v>1</v>
      </c>
      <c r="I194" t="e">
        <f>VLOOKUP(raw[[#This Row],[Song Title]],#REF!,1,FALSE)</f>
        <v>#REF!</v>
      </c>
      <c r="J194">
        <f>SUM(raw[[#This Row],[English]:[Both]])</f>
        <v>1</v>
      </c>
      <c r="K194" s="1" t="b">
        <f>IF(EXACT(raw[[#This Row],[Date]],VLOOKUP(raw[[#This Row],[Song Title]],raw[],2,FALSE)),TRUE,FALSE)</f>
        <v>0</v>
      </c>
      <c r="L194">
        <f>COUNTIFS(raw[Song Title],raw[[#This Row],[Song Title]],raw[Date],CONCATENATE("&lt;",raw[[#This Row],[Date]]))</f>
        <v>1</v>
      </c>
      <c r="M194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94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94" s="2">
        <f>((3*raw[[#This Row],[Count Played W/I Last Year]])+raw[[#This Row],[Count Played W/I 2 years]])/4</f>
        <v>1</v>
      </c>
    </row>
    <row r="195" spans="1:15" x14ac:dyDescent="0.2">
      <c r="A195" t="s">
        <v>81</v>
      </c>
      <c r="B195" s="1">
        <v>41182</v>
      </c>
      <c r="C195" s="1" t="str">
        <f>IF(EXACT(1,raw[[#This Row],[English]]),"English",IF(EXACT(1,raw[[#This Row],[Spanish]]),"Spanish",IF(EXACT(1,raw[[#This Row],[Both]]),"Both","BAD_INPUT")))</f>
        <v>English</v>
      </c>
      <c r="D195" s="11">
        <f>YEAR(raw[[#This Row],[Date]])</f>
        <v>2012</v>
      </c>
      <c r="E195" s="11">
        <f>MONTH(raw[[#This Row],[Date]])</f>
        <v>9</v>
      </c>
      <c r="F195">
        <v>1</v>
      </c>
      <c r="I195" t="e">
        <f>VLOOKUP(raw[[#This Row],[Song Title]],#REF!,1,FALSE)</f>
        <v>#REF!</v>
      </c>
      <c r="J195">
        <f>SUM(raw[[#This Row],[English]:[Both]])</f>
        <v>1</v>
      </c>
      <c r="K195" s="1" t="b">
        <f>IF(EXACT(raw[[#This Row],[Date]],VLOOKUP(raw[[#This Row],[Song Title]],raw[],2,FALSE)),TRUE,FALSE)</f>
        <v>1</v>
      </c>
      <c r="L195">
        <f>COUNTIFS(raw[Song Title],raw[[#This Row],[Song Title]],raw[Date],CONCATENATE("&lt;",raw[[#This Row],[Date]]))</f>
        <v>0</v>
      </c>
      <c r="M195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95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95" s="2">
        <f>((3*raw[[#This Row],[Count Played W/I Last Year]])+raw[[#This Row],[Count Played W/I 2 years]])/4</f>
        <v>0</v>
      </c>
    </row>
    <row r="196" spans="1:15" x14ac:dyDescent="0.2">
      <c r="A196" s="4" t="s">
        <v>82</v>
      </c>
      <c r="B196" s="1">
        <v>41182</v>
      </c>
      <c r="C196" s="1" t="str">
        <f>IF(EXACT(1,raw[[#This Row],[English]]),"English",IF(EXACT(1,raw[[#This Row],[Spanish]]),"Spanish",IF(EXACT(1,raw[[#This Row],[Both]]),"Both","BAD_INPUT")))</f>
        <v>English</v>
      </c>
      <c r="D196" s="11">
        <f>YEAR(raw[[#This Row],[Date]])</f>
        <v>2012</v>
      </c>
      <c r="E196" s="11">
        <f>MONTH(raw[[#This Row],[Date]])</f>
        <v>9</v>
      </c>
      <c r="F196">
        <v>1</v>
      </c>
      <c r="I196" t="e">
        <f>VLOOKUP(raw[[#This Row],[Song Title]],#REF!,1,FALSE)</f>
        <v>#REF!</v>
      </c>
      <c r="J196">
        <f>SUM(raw[[#This Row],[English]:[Both]])</f>
        <v>1</v>
      </c>
      <c r="K196" s="1" t="b">
        <f>IF(EXACT(raw[[#This Row],[Date]],VLOOKUP(raw[[#This Row],[Song Title]],raw[],2,FALSE)),TRUE,FALSE)</f>
        <v>1</v>
      </c>
      <c r="L196">
        <f>COUNTIFS(raw[Song Title],raw[[#This Row],[Song Title]],raw[Date],CONCATENATE("&lt;",raw[[#This Row],[Date]]))</f>
        <v>0</v>
      </c>
      <c r="M196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96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96" s="2">
        <f>((3*raw[[#This Row],[Count Played W/I Last Year]])+raw[[#This Row],[Count Played W/I 2 years]])/4</f>
        <v>0</v>
      </c>
    </row>
    <row r="197" spans="1:15" x14ac:dyDescent="0.2">
      <c r="A197" t="s">
        <v>52</v>
      </c>
      <c r="B197" s="1">
        <v>41182</v>
      </c>
      <c r="C197" s="1" t="str">
        <f>IF(EXACT(1,raw[[#This Row],[English]]),"English",IF(EXACT(1,raw[[#This Row],[Spanish]]),"Spanish",IF(EXACT(1,raw[[#This Row],[Both]]),"Both","BAD_INPUT")))</f>
        <v>Spanish</v>
      </c>
      <c r="D197" s="11">
        <f>YEAR(raw[[#This Row],[Date]])</f>
        <v>2012</v>
      </c>
      <c r="E197" s="11">
        <f>MONTH(raw[[#This Row],[Date]])</f>
        <v>9</v>
      </c>
      <c r="G197">
        <v>1</v>
      </c>
      <c r="I197" t="e">
        <f>VLOOKUP(raw[[#This Row],[Song Title]],#REF!,1,FALSE)</f>
        <v>#REF!</v>
      </c>
      <c r="J197">
        <f>SUM(raw[[#This Row],[English]:[Both]])</f>
        <v>1</v>
      </c>
      <c r="K197" s="1" t="b">
        <f>IF(EXACT(raw[[#This Row],[Date]],VLOOKUP(raw[[#This Row],[Song Title]],raw[],2,FALSE)),TRUE,FALSE)</f>
        <v>0</v>
      </c>
      <c r="L197">
        <f>COUNTIFS(raw[Song Title],raw[[#This Row],[Song Title]],raw[Date],CONCATENATE("&lt;",raw[[#This Row],[Date]]))</f>
        <v>3</v>
      </c>
      <c r="M197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97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97" s="2">
        <f>((3*raw[[#This Row],[Count Played W/I Last Year]])+raw[[#This Row],[Count Played W/I 2 years]])/4</f>
        <v>3</v>
      </c>
    </row>
    <row r="198" spans="1:15" x14ac:dyDescent="0.2">
      <c r="A198" s="4" t="s">
        <v>84</v>
      </c>
      <c r="B198" s="1">
        <v>41189</v>
      </c>
      <c r="C198" s="1" t="str">
        <f>IF(EXACT(1,raw[[#This Row],[English]]),"English",IF(EXACT(1,raw[[#This Row],[Spanish]]),"Spanish",IF(EXACT(1,raw[[#This Row],[Both]]),"Both","BAD_INPUT")))</f>
        <v>English</v>
      </c>
      <c r="D198" s="11">
        <f>YEAR(raw[[#This Row],[Date]])</f>
        <v>2012</v>
      </c>
      <c r="E198" s="11">
        <f>MONTH(raw[[#This Row],[Date]])</f>
        <v>10</v>
      </c>
      <c r="F198">
        <v>1</v>
      </c>
      <c r="I198" t="e">
        <f>VLOOKUP(raw[[#This Row],[Song Title]],#REF!,1,FALSE)</f>
        <v>#REF!</v>
      </c>
      <c r="J198">
        <f>SUM(raw[[#This Row],[English]:[Both]])</f>
        <v>1</v>
      </c>
      <c r="K198" s="1" t="b">
        <f>IF(EXACT(raw[[#This Row],[Date]],VLOOKUP(raw[[#This Row],[Song Title]],raw[],2,FALSE)),TRUE,FALSE)</f>
        <v>1</v>
      </c>
      <c r="L198">
        <f>COUNTIFS(raw[Song Title],raw[[#This Row],[Song Title]],raw[Date],CONCATENATE("&lt;",raw[[#This Row],[Date]]))</f>
        <v>0</v>
      </c>
      <c r="M198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98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98" s="2">
        <f>((3*raw[[#This Row],[Count Played W/I Last Year]])+raw[[#This Row],[Count Played W/I 2 years]])/4</f>
        <v>0</v>
      </c>
    </row>
    <row r="199" spans="1:15" x14ac:dyDescent="0.2">
      <c r="A199" t="s">
        <v>83</v>
      </c>
      <c r="B199" s="1">
        <v>41189</v>
      </c>
      <c r="C199" s="1" t="str">
        <f>IF(EXACT(1,raw[[#This Row],[English]]),"English",IF(EXACT(1,raw[[#This Row],[Spanish]]),"Spanish",IF(EXACT(1,raw[[#This Row],[Both]]),"Both","BAD_INPUT")))</f>
        <v>English</v>
      </c>
      <c r="D199" s="11">
        <f>YEAR(raw[[#This Row],[Date]])</f>
        <v>2012</v>
      </c>
      <c r="E199" s="11">
        <f>MONTH(raw[[#This Row],[Date]])</f>
        <v>10</v>
      </c>
      <c r="F199">
        <v>1</v>
      </c>
      <c r="I199" t="e">
        <f>VLOOKUP(raw[[#This Row],[Song Title]],#REF!,1,FALSE)</f>
        <v>#REF!</v>
      </c>
      <c r="J199">
        <f>SUM(raw[[#This Row],[English]:[Both]])</f>
        <v>1</v>
      </c>
      <c r="K199" s="1" t="b">
        <f>IF(EXACT(raw[[#This Row],[Date]],VLOOKUP(raw[[#This Row],[Song Title]],raw[],2,FALSE)),TRUE,FALSE)</f>
        <v>0</v>
      </c>
      <c r="L199">
        <f>COUNTIFS(raw[Song Title],raw[[#This Row],[Song Title]],raw[Date],CONCATENATE("&lt;",raw[[#This Row],[Date]]))</f>
        <v>1</v>
      </c>
      <c r="M199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99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99" s="2">
        <f>((3*raw[[#This Row],[Count Played W/I Last Year]])+raw[[#This Row],[Count Played W/I 2 years]])/4</f>
        <v>1</v>
      </c>
    </row>
    <row r="200" spans="1:15" x14ac:dyDescent="0.2">
      <c r="A200" s="4" t="s">
        <v>64</v>
      </c>
      <c r="B200" s="1">
        <v>41189</v>
      </c>
      <c r="C200" s="1" t="str">
        <f>IF(EXACT(1,raw[[#This Row],[English]]),"English",IF(EXACT(1,raw[[#This Row],[Spanish]]),"Spanish",IF(EXACT(1,raw[[#This Row],[Both]]),"Both","BAD_INPUT")))</f>
        <v>Spanish</v>
      </c>
      <c r="D200" s="11">
        <f>YEAR(raw[[#This Row],[Date]])</f>
        <v>2012</v>
      </c>
      <c r="E200" s="11">
        <f>MONTH(raw[[#This Row],[Date]])</f>
        <v>10</v>
      </c>
      <c r="G200">
        <v>1</v>
      </c>
      <c r="I200" t="e">
        <f>VLOOKUP(raw[[#This Row],[Song Title]],#REF!,1,FALSE)</f>
        <v>#REF!</v>
      </c>
      <c r="J200">
        <f>SUM(raw[[#This Row],[English]:[Both]])</f>
        <v>1</v>
      </c>
      <c r="K200" s="1" t="b">
        <f>IF(EXACT(raw[[#This Row],[Date]],VLOOKUP(raw[[#This Row],[Song Title]],raw[],2,FALSE)),TRUE,FALSE)</f>
        <v>0</v>
      </c>
      <c r="L200">
        <f>COUNTIFS(raw[Song Title],raw[[#This Row],[Song Title]],raw[Date],CONCATENATE("&lt;",raw[[#This Row],[Date]]))</f>
        <v>3</v>
      </c>
      <c r="M200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200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200" s="2">
        <f>((3*raw[[#This Row],[Count Played W/I Last Year]])+raw[[#This Row],[Count Played W/I 2 years]])/4</f>
        <v>3</v>
      </c>
    </row>
    <row r="201" spans="1:15" x14ac:dyDescent="0.2">
      <c r="A201" t="s">
        <v>81</v>
      </c>
      <c r="B201" s="1">
        <v>41189</v>
      </c>
      <c r="C201" s="1" t="str">
        <f>IF(EXACT(1,raw[[#This Row],[English]]),"English",IF(EXACT(1,raw[[#This Row],[Spanish]]),"Spanish",IF(EXACT(1,raw[[#This Row],[Both]]),"Both","BAD_INPUT")))</f>
        <v>English</v>
      </c>
      <c r="D201" s="11">
        <f>YEAR(raw[[#This Row],[Date]])</f>
        <v>2012</v>
      </c>
      <c r="E201" s="11">
        <f>MONTH(raw[[#This Row],[Date]])</f>
        <v>10</v>
      </c>
      <c r="F201">
        <v>1</v>
      </c>
      <c r="I201" t="e">
        <f>VLOOKUP(raw[[#This Row],[Song Title]],#REF!,1,FALSE)</f>
        <v>#REF!</v>
      </c>
      <c r="J201">
        <f>SUM(raw[[#This Row],[English]:[Both]])</f>
        <v>1</v>
      </c>
      <c r="K201" s="1" t="b">
        <f>IF(EXACT(raw[[#This Row],[Date]],VLOOKUP(raw[[#This Row],[Song Title]],raw[],2,FALSE)),TRUE,FALSE)</f>
        <v>0</v>
      </c>
      <c r="L201">
        <f>COUNTIFS(raw[Song Title],raw[[#This Row],[Song Title]],raw[Date],CONCATENATE("&lt;",raw[[#This Row],[Date]]))</f>
        <v>1</v>
      </c>
      <c r="M201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201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201" s="2">
        <f>((3*raw[[#This Row],[Count Played W/I Last Year]])+raw[[#This Row],[Count Played W/I 2 years]])/4</f>
        <v>1</v>
      </c>
    </row>
    <row r="202" spans="1:15" x14ac:dyDescent="0.2">
      <c r="A202" t="s">
        <v>92</v>
      </c>
      <c r="B202" s="1">
        <v>41189</v>
      </c>
      <c r="C202" s="1" t="str">
        <f>IF(EXACT(1,raw[[#This Row],[English]]),"English",IF(EXACT(1,raw[[#This Row],[Spanish]]),"Spanish",IF(EXACT(1,raw[[#This Row],[Both]]),"Both","BAD_INPUT")))</f>
        <v>Spanish</v>
      </c>
      <c r="D202" s="11">
        <f>YEAR(raw[[#This Row],[Date]])</f>
        <v>2012</v>
      </c>
      <c r="E202" s="11">
        <f>MONTH(raw[[#This Row],[Date]])</f>
        <v>10</v>
      </c>
      <c r="G202">
        <v>1</v>
      </c>
      <c r="I202" t="e">
        <f>VLOOKUP(raw[[#This Row],[Song Title]],#REF!,1,FALSE)</f>
        <v>#REF!</v>
      </c>
      <c r="J202">
        <f>SUM(raw[[#This Row],[English]:[Both]])</f>
        <v>1</v>
      </c>
      <c r="K202" s="1" t="b">
        <f>IF(EXACT(raw[[#This Row],[Date]],VLOOKUP(raw[[#This Row],[Song Title]],raw[],2,FALSE)),TRUE,FALSE)</f>
        <v>0</v>
      </c>
      <c r="L202">
        <f>COUNTIFS(raw[Song Title],raw[[#This Row],[Song Title]],raw[Date],CONCATENATE("&lt;",raw[[#This Row],[Date]]))</f>
        <v>2</v>
      </c>
      <c r="M202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202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202" s="2">
        <f>((3*raw[[#This Row],[Count Played W/I Last Year]])+raw[[#This Row],[Count Played W/I 2 years]])/4</f>
        <v>2</v>
      </c>
    </row>
    <row r="203" spans="1:15" x14ac:dyDescent="0.2">
      <c r="A203" s="4" t="s">
        <v>95</v>
      </c>
      <c r="B203" s="1">
        <v>41196</v>
      </c>
      <c r="C203" s="1" t="str">
        <f>IF(EXACT(1,raw[[#This Row],[English]]),"English",IF(EXACT(1,raw[[#This Row],[Spanish]]),"Spanish",IF(EXACT(1,raw[[#This Row],[Both]]),"Both","BAD_INPUT")))</f>
        <v>Both</v>
      </c>
      <c r="D203" s="11">
        <f>YEAR(raw[[#This Row],[Date]])</f>
        <v>2012</v>
      </c>
      <c r="E203" s="11">
        <f>MONTH(raw[[#This Row],[Date]])</f>
        <v>10</v>
      </c>
      <c r="H203">
        <v>1</v>
      </c>
      <c r="I203" t="e">
        <f>VLOOKUP(raw[[#This Row],[Song Title]],#REF!,1,FALSE)</f>
        <v>#REF!</v>
      </c>
      <c r="J203">
        <f>SUM(raw[[#This Row],[English]:[Both]])</f>
        <v>1</v>
      </c>
      <c r="K203" s="1" t="b">
        <f>IF(EXACT(raw[[#This Row],[Date]],VLOOKUP(raw[[#This Row],[Song Title]],raw[],2,FALSE)),TRUE,FALSE)</f>
        <v>0</v>
      </c>
      <c r="L203">
        <f>COUNTIFS(raw[Song Title],raw[[#This Row],[Song Title]],raw[Date],CONCATENATE("&lt;",raw[[#This Row],[Date]]))</f>
        <v>2</v>
      </c>
      <c r="M203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203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203" s="2">
        <f>((3*raw[[#This Row],[Count Played W/I Last Year]])+raw[[#This Row],[Count Played W/I 2 years]])/4</f>
        <v>2</v>
      </c>
    </row>
    <row r="204" spans="1:15" x14ac:dyDescent="0.2">
      <c r="A204" t="s">
        <v>85</v>
      </c>
      <c r="B204" s="1">
        <v>41196</v>
      </c>
      <c r="C204" s="1" t="str">
        <f>IF(EXACT(1,raw[[#This Row],[English]]),"English",IF(EXACT(1,raw[[#This Row],[Spanish]]),"Spanish",IF(EXACT(1,raw[[#This Row],[Both]]),"Both","BAD_INPUT")))</f>
        <v>English</v>
      </c>
      <c r="D204" s="11">
        <f>YEAR(raw[[#This Row],[Date]])</f>
        <v>2012</v>
      </c>
      <c r="E204" s="11">
        <f>MONTH(raw[[#This Row],[Date]])</f>
        <v>10</v>
      </c>
      <c r="F204">
        <v>1</v>
      </c>
      <c r="I204" t="e">
        <f>VLOOKUP(raw[[#This Row],[Song Title]],#REF!,1,FALSE)</f>
        <v>#REF!</v>
      </c>
      <c r="J204">
        <f>SUM(raw[[#This Row],[English]:[Both]])</f>
        <v>1</v>
      </c>
      <c r="K204" s="1" t="b">
        <f>IF(EXACT(raw[[#This Row],[Date]],VLOOKUP(raw[[#This Row],[Song Title]],raw[],2,FALSE)),TRUE,FALSE)</f>
        <v>1</v>
      </c>
      <c r="L204">
        <f>COUNTIFS(raw[Song Title],raw[[#This Row],[Song Title]],raw[Date],CONCATENATE("&lt;",raw[[#This Row],[Date]]))</f>
        <v>0</v>
      </c>
      <c r="M204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204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204" s="2">
        <f>((3*raw[[#This Row],[Count Played W/I Last Year]])+raw[[#This Row],[Count Played W/I 2 years]])/4</f>
        <v>0</v>
      </c>
    </row>
    <row r="205" spans="1:15" x14ac:dyDescent="0.2">
      <c r="A205" t="s">
        <v>94</v>
      </c>
      <c r="B205" s="1">
        <v>41196</v>
      </c>
      <c r="C205" s="1" t="str">
        <f>IF(EXACT(1,raw[[#This Row],[English]]),"English",IF(EXACT(1,raw[[#This Row],[Spanish]]),"Spanish",IF(EXACT(1,raw[[#This Row],[Both]]),"Both","BAD_INPUT")))</f>
        <v>Spanish</v>
      </c>
      <c r="D205" s="11">
        <f>YEAR(raw[[#This Row],[Date]])</f>
        <v>2012</v>
      </c>
      <c r="E205" s="11">
        <f>MONTH(raw[[#This Row],[Date]])</f>
        <v>10</v>
      </c>
      <c r="G205">
        <v>1</v>
      </c>
      <c r="I205" t="e">
        <f>VLOOKUP(raw[[#This Row],[Song Title]],#REF!,1,FALSE)</f>
        <v>#REF!</v>
      </c>
      <c r="J205">
        <f>SUM(raw[[#This Row],[English]:[Both]])</f>
        <v>1</v>
      </c>
      <c r="K205" s="1" t="b">
        <f>IF(EXACT(raw[[#This Row],[Date]],VLOOKUP(raw[[#This Row],[Song Title]],raw[],2,FALSE)),TRUE,FALSE)</f>
        <v>0</v>
      </c>
      <c r="L205">
        <f>COUNTIFS(raw[Song Title],raw[[#This Row],[Song Title]],raw[Date],CONCATENATE("&lt;",raw[[#This Row],[Date]]))</f>
        <v>2</v>
      </c>
      <c r="M205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205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205" s="2">
        <f>((3*raw[[#This Row],[Count Played W/I Last Year]])+raw[[#This Row],[Count Played W/I 2 years]])/4</f>
        <v>2</v>
      </c>
    </row>
    <row r="206" spans="1:15" x14ac:dyDescent="0.2">
      <c r="A206" t="s">
        <v>87</v>
      </c>
      <c r="B206" s="1">
        <v>41196</v>
      </c>
      <c r="C206" s="1" t="str">
        <f>IF(EXACT(1,raw[[#This Row],[English]]),"English",IF(EXACT(1,raw[[#This Row],[Spanish]]),"Spanish",IF(EXACT(1,raw[[#This Row],[Both]]),"Both","BAD_INPUT")))</f>
        <v>English</v>
      </c>
      <c r="D206" s="11">
        <f>YEAR(raw[[#This Row],[Date]])</f>
        <v>2012</v>
      </c>
      <c r="E206" s="11">
        <f>MONTH(raw[[#This Row],[Date]])</f>
        <v>10</v>
      </c>
      <c r="F206">
        <v>1</v>
      </c>
      <c r="I206" t="e">
        <f>VLOOKUP(raw[[#This Row],[Song Title]],#REF!,1,FALSE)</f>
        <v>#REF!</v>
      </c>
      <c r="J206">
        <f>SUM(raw[[#This Row],[English]:[Both]])</f>
        <v>1</v>
      </c>
      <c r="K206" s="1" t="b">
        <f>IF(EXACT(raw[[#This Row],[Date]],VLOOKUP(raw[[#This Row],[Song Title]],raw[],2,FALSE)),TRUE,FALSE)</f>
        <v>0</v>
      </c>
      <c r="L206">
        <f>COUNTIFS(raw[Song Title],raw[[#This Row],[Song Title]],raw[Date],CONCATENATE("&lt;",raw[[#This Row],[Date]]))</f>
        <v>3</v>
      </c>
      <c r="M206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206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206" s="2">
        <f>((3*raw[[#This Row],[Count Played W/I Last Year]])+raw[[#This Row],[Count Played W/I 2 years]])/4</f>
        <v>3</v>
      </c>
    </row>
    <row r="207" spans="1:15" x14ac:dyDescent="0.2">
      <c r="A207" t="s">
        <v>86</v>
      </c>
      <c r="B207" s="1">
        <v>41196</v>
      </c>
      <c r="C207" s="1" t="str">
        <f>IF(EXACT(1,raw[[#This Row],[English]]),"English",IF(EXACT(1,raw[[#This Row],[Spanish]]),"Spanish",IF(EXACT(1,raw[[#This Row],[Both]]),"Both","BAD_INPUT")))</f>
        <v>English</v>
      </c>
      <c r="D207" s="11">
        <f>YEAR(raw[[#This Row],[Date]])</f>
        <v>2012</v>
      </c>
      <c r="E207" s="11">
        <f>MONTH(raw[[#This Row],[Date]])</f>
        <v>10</v>
      </c>
      <c r="F207">
        <v>1</v>
      </c>
      <c r="I207" t="e">
        <f>VLOOKUP(raw[[#This Row],[Song Title]],#REF!,1,FALSE)</f>
        <v>#REF!</v>
      </c>
      <c r="J207">
        <f>SUM(raw[[#This Row],[English]:[Both]])</f>
        <v>1</v>
      </c>
      <c r="K207" s="1" t="b">
        <f>IF(EXACT(raw[[#This Row],[Date]],VLOOKUP(raw[[#This Row],[Song Title]],raw[],2,FALSE)),TRUE,FALSE)</f>
        <v>1</v>
      </c>
      <c r="L207">
        <f>COUNTIFS(raw[Song Title],raw[[#This Row],[Song Title]],raw[Date],CONCATENATE("&lt;",raw[[#This Row],[Date]]))</f>
        <v>0</v>
      </c>
      <c r="M207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207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207" s="2">
        <f>((3*raw[[#This Row],[Count Played W/I Last Year]])+raw[[#This Row],[Count Played W/I 2 years]])/4</f>
        <v>0</v>
      </c>
    </row>
    <row r="208" spans="1:15" x14ac:dyDescent="0.2">
      <c r="A208" t="s">
        <v>88</v>
      </c>
      <c r="B208" s="1">
        <v>41203</v>
      </c>
      <c r="C208" s="1" t="str">
        <f>IF(EXACT(1,raw[[#This Row],[English]]),"English",IF(EXACT(1,raw[[#This Row],[Spanish]]),"Spanish",IF(EXACT(1,raw[[#This Row],[Both]]),"Both","BAD_INPUT")))</f>
        <v>Both</v>
      </c>
      <c r="D208" s="11">
        <f>YEAR(raw[[#This Row],[Date]])</f>
        <v>2012</v>
      </c>
      <c r="E208" s="11">
        <f>MONTH(raw[[#This Row],[Date]])</f>
        <v>10</v>
      </c>
      <c r="H208">
        <v>1</v>
      </c>
      <c r="I208" t="e">
        <f>VLOOKUP(raw[[#This Row],[Song Title]],#REF!,1,FALSE)</f>
        <v>#REF!</v>
      </c>
      <c r="J208">
        <f>SUM(raw[[#This Row],[English]:[Both]])</f>
        <v>1</v>
      </c>
      <c r="K208" s="1" t="b">
        <f>IF(EXACT(raw[[#This Row],[Date]],VLOOKUP(raw[[#This Row],[Song Title]],raw[],2,FALSE)),TRUE,FALSE)</f>
        <v>1</v>
      </c>
      <c r="L208">
        <f>COUNTIFS(raw[Song Title],raw[[#This Row],[Song Title]],raw[Date],CONCATENATE("&lt;",raw[[#This Row],[Date]]))</f>
        <v>0</v>
      </c>
      <c r="M208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208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208" s="2">
        <f>((3*raw[[#This Row],[Count Played W/I Last Year]])+raw[[#This Row],[Count Played W/I 2 years]])/4</f>
        <v>0</v>
      </c>
    </row>
    <row r="209" spans="1:15" x14ac:dyDescent="0.2">
      <c r="A209" t="s">
        <v>92</v>
      </c>
      <c r="B209" s="1">
        <v>41203</v>
      </c>
      <c r="C209" s="1" t="str">
        <f>IF(EXACT(1,raw[[#This Row],[English]]),"English",IF(EXACT(1,raw[[#This Row],[Spanish]]),"Spanish",IF(EXACT(1,raw[[#This Row],[Both]]),"Both","BAD_INPUT")))</f>
        <v>Spanish</v>
      </c>
      <c r="D209" s="11">
        <f>YEAR(raw[[#This Row],[Date]])</f>
        <v>2012</v>
      </c>
      <c r="E209" s="11">
        <f>MONTH(raw[[#This Row],[Date]])</f>
        <v>10</v>
      </c>
      <c r="G209">
        <v>1</v>
      </c>
      <c r="I209" t="e">
        <f>VLOOKUP(raw[[#This Row],[Song Title]],#REF!,1,FALSE)</f>
        <v>#REF!</v>
      </c>
      <c r="J209">
        <f>SUM(raw[[#This Row],[English]:[Both]])</f>
        <v>1</v>
      </c>
      <c r="K209" s="1" t="b">
        <f>IF(EXACT(raw[[#This Row],[Date]],VLOOKUP(raw[[#This Row],[Song Title]],raw[],2,FALSE)),TRUE,FALSE)</f>
        <v>0</v>
      </c>
      <c r="L209">
        <f>COUNTIFS(raw[Song Title],raw[[#This Row],[Song Title]],raw[Date],CONCATENATE("&lt;",raw[[#This Row],[Date]]))</f>
        <v>3</v>
      </c>
      <c r="M209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209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209" s="2">
        <f>((3*raw[[#This Row],[Count Played W/I Last Year]])+raw[[#This Row],[Count Played W/I 2 years]])/4</f>
        <v>3</v>
      </c>
    </row>
    <row r="210" spans="1:15" x14ac:dyDescent="0.2">
      <c r="A210" t="s">
        <v>93</v>
      </c>
      <c r="B210" s="1">
        <v>41203</v>
      </c>
      <c r="C210" s="1" t="str">
        <f>IF(EXACT(1,raw[[#This Row],[English]]),"English",IF(EXACT(1,raw[[#This Row],[Spanish]]),"Spanish",IF(EXACT(1,raw[[#This Row],[Both]]),"Both","BAD_INPUT")))</f>
        <v>Spanish</v>
      </c>
      <c r="D210" s="11">
        <f>YEAR(raw[[#This Row],[Date]])</f>
        <v>2012</v>
      </c>
      <c r="E210" s="11">
        <f>MONTH(raw[[#This Row],[Date]])</f>
        <v>10</v>
      </c>
      <c r="G210">
        <v>1</v>
      </c>
      <c r="I210" t="e">
        <f>VLOOKUP(raw[[#This Row],[Song Title]],#REF!,1,FALSE)</f>
        <v>#REF!</v>
      </c>
      <c r="J210">
        <f>SUM(raw[[#This Row],[English]:[Both]])</f>
        <v>1</v>
      </c>
      <c r="K210" s="1" t="b">
        <f>IF(EXACT(raw[[#This Row],[Date]],VLOOKUP(raw[[#This Row],[Song Title]],raw[],2,FALSE)),TRUE,FALSE)</f>
        <v>1</v>
      </c>
      <c r="L210">
        <f>COUNTIFS(raw[Song Title],raw[[#This Row],[Song Title]],raw[Date],CONCATENATE("&lt;",raw[[#This Row],[Date]]))</f>
        <v>0</v>
      </c>
      <c r="M210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210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210" s="2">
        <f>((3*raw[[#This Row],[Count Played W/I Last Year]])+raw[[#This Row],[Count Played W/I 2 years]])/4</f>
        <v>0</v>
      </c>
    </row>
    <row r="211" spans="1:15" x14ac:dyDescent="0.2">
      <c r="A211" t="s">
        <v>11</v>
      </c>
      <c r="B211" s="1">
        <v>41203</v>
      </c>
      <c r="C211" s="1" t="str">
        <f>IF(EXACT(1,raw[[#This Row],[English]]),"English",IF(EXACT(1,raw[[#This Row],[Spanish]]),"Spanish",IF(EXACT(1,raw[[#This Row],[Both]]),"Both","BAD_INPUT")))</f>
        <v>English</v>
      </c>
      <c r="D211" s="11">
        <f>YEAR(raw[[#This Row],[Date]])</f>
        <v>2012</v>
      </c>
      <c r="E211" s="11">
        <f>MONTH(raw[[#This Row],[Date]])</f>
        <v>10</v>
      </c>
      <c r="F211">
        <v>1</v>
      </c>
      <c r="I211" t="e">
        <f>VLOOKUP(raw[[#This Row],[Song Title]],#REF!,1,FALSE)</f>
        <v>#REF!</v>
      </c>
      <c r="J211">
        <f>SUM(raw[[#This Row],[English]:[Both]])</f>
        <v>1</v>
      </c>
      <c r="K211" s="1" t="b">
        <f>IF(EXACT(raw[[#This Row],[Date]],VLOOKUP(raw[[#This Row],[Song Title]],raw[],2,FALSE)),TRUE,FALSE)</f>
        <v>0</v>
      </c>
      <c r="L211">
        <f>COUNTIFS(raw[Song Title],raw[[#This Row],[Song Title]],raw[Date],CONCATENATE("&lt;",raw[[#This Row],[Date]]))</f>
        <v>2</v>
      </c>
      <c r="M211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211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211" s="2">
        <f>((3*raw[[#This Row],[Count Played W/I Last Year]])+raw[[#This Row],[Count Played W/I 2 years]])/4</f>
        <v>2</v>
      </c>
    </row>
    <row r="212" spans="1:15" x14ac:dyDescent="0.2">
      <c r="A212" t="s">
        <v>75</v>
      </c>
      <c r="B212" s="1">
        <v>41203</v>
      </c>
      <c r="C212" s="1" t="str">
        <f>IF(EXACT(1,raw[[#This Row],[English]]),"English",IF(EXACT(1,raw[[#This Row],[Spanish]]),"Spanish",IF(EXACT(1,raw[[#This Row],[Both]]),"Both","BAD_INPUT")))</f>
        <v>Spanish</v>
      </c>
      <c r="D212" s="11">
        <f>YEAR(raw[[#This Row],[Date]])</f>
        <v>2012</v>
      </c>
      <c r="E212" s="11">
        <f>MONTH(raw[[#This Row],[Date]])</f>
        <v>10</v>
      </c>
      <c r="G212">
        <v>1</v>
      </c>
      <c r="I212" t="e">
        <f>VLOOKUP(raw[[#This Row],[Song Title]],#REF!,1,FALSE)</f>
        <v>#REF!</v>
      </c>
      <c r="J212">
        <f>SUM(raw[[#This Row],[English]:[Both]])</f>
        <v>1</v>
      </c>
      <c r="K212" s="1" t="b">
        <f>IF(EXACT(raw[[#This Row],[Date]],VLOOKUP(raw[[#This Row],[Song Title]],raw[],2,FALSE)),TRUE,FALSE)</f>
        <v>0</v>
      </c>
      <c r="L212">
        <f>COUNTIFS(raw[Song Title],raw[[#This Row],[Song Title]],raw[Date],CONCATENATE("&lt;",raw[[#This Row],[Date]]))</f>
        <v>1</v>
      </c>
      <c r="M212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212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212" s="2">
        <f>((3*raw[[#This Row],[Count Played W/I Last Year]])+raw[[#This Row],[Count Played W/I 2 years]])/4</f>
        <v>1</v>
      </c>
    </row>
    <row r="213" spans="1:15" x14ac:dyDescent="0.2">
      <c r="A213" t="s">
        <v>61</v>
      </c>
      <c r="B213" s="1">
        <v>41203</v>
      </c>
      <c r="C213" s="1" t="str">
        <f>IF(EXACT(1,raw[[#This Row],[English]]),"English",IF(EXACT(1,raw[[#This Row],[Spanish]]),"Spanish",IF(EXACT(1,raw[[#This Row],[Both]]),"Both","BAD_INPUT")))</f>
        <v>English</v>
      </c>
      <c r="D213" s="11">
        <f>YEAR(raw[[#This Row],[Date]])</f>
        <v>2012</v>
      </c>
      <c r="E213" s="11">
        <f>MONTH(raw[[#This Row],[Date]])</f>
        <v>10</v>
      </c>
      <c r="F213">
        <v>1</v>
      </c>
      <c r="I213" t="e">
        <f>VLOOKUP(raw[[#This Row],[Song Title]],#REF!,1,FALSE)</f>
        <v>#REF!</v>
      </c>
      <c r="J213">
        <f>SUM(raw[[#This Row],[English]:[Both]])</f>
        <v>1</v>
      </c>
      <c r="K213" s="1" t="b">
        <f>IF(EXACT(raw[[#This Row],[Date]],VLOOKUP(raw[[#This Row],[Song Title]],raw[],2,FALSE)),TRUE,FALSE)</f>
        <v>0</v>
      </c>
      <c r="L213">
        <f>COUNTIFS(raw[Song Title],raw[[#This Row],[Song Title]],raw[Date],CONCATENATE("&lt;",raw[[#This Row],[Date]]))</f>
        <v>2</v>
      </c>
      <c r="M213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213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213" s="2">
        <f>((3*raw[[#This Row],[Count Played W/I Last Year]])+raw[[#This Row],[Count Played W/I 2 years]])/4</f>
        <v>2</v>
      </c>
    </row>
    <row r="214" spans="1:15" x14ac:dyDescent="0.2">
      <c r="A214" s="4" t="s">
        <v>109</v>
      </c>
      <c r="B214" s="8">
        <v>41210</v>
      </c>
      <c r="C214" s="8" t="str">
        <f>IF(EXACT(1,raw[[#This Row],[English]]),"English",IF(EXACT(1,raw[[#This Row],[Spanish]]),"Spanish",IF(EXACT(1,raw[[#This Row],[Both]]),"Both","BAD_INPUT")))</f>
        <v>English</v>
      </c>
      <c r="D214" s="10">
        <f>YEAR(raw[[#This Row],[Date]])</f>
        <v>2012</v>
      </c>
      <c r="E214" s="10">
        <f>MONTH(raw[[#This Row],[Date]])</f>
        <v>10</v>
      </c>
      <c r="F214" s="4">
        <v>1</v>
      </c>
      <c r="G214" s="4"/>
      <c r="H214" s="4"/>
      <c r="I214" t="e">
        <f>VLOOKUP(raw[[#This Row],[Song Title]],#REF!,1,FALSE)</f>
        <v>#REF!</v>
      </c>
      <c r="J214">
        <f>SUM(raw[[#This Row],[English]:[Both]])</f>
        <v>1</v>
      </c>
      <c r="K214" s="1" t="b">
        <f>IF(EXACT(raw[[#This Row],[Date]],VLOOKUP(raw[[#This Row],[Song Title]],raw[],2,FALSE)),TRUE,FALSE)</f>
        <v>1</v>
      </c>
      <c r="L214">
        <f>COUNTIFS(raw[Song Title],raw[[#This Row],[Song Title]],raw[Date],CONCATENATE("&lt;",raw[[#This Row],[Date]]))</f>
        <v>0</v>
      </c>
      <c r="M214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214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214" s="2">
        <f>((3*raw[[#This Row],[Count Played W/I Last Year]])+raw[[#This Row],[Count Played W/I 2 years]])/4</f>
        <v>0</v>
      </c>
    </row>
    <row r="215" spans="1:15" x14ac:dyDescent="0.2">
      <c r="A215" s="4" t="s">
        <v>103</v>
      </c>
      <c r="B215" s="8">
        <v>41210</v>
      </c>
      <c r="C215" s="8" t="str">
        <f>IF(EXACT(1,raw[[#This Row],[English]]),"English",IF(EXACT(1,raw[[#This Row],[Spanish]]),"Spanish",IF(EXACT(1,raw[[#This Row],[Both]]),"Both","BAD_INPUT")))</f>
        <v>Both</v>
      </c>
      <c r="D215" s="10">
        <f>YEAR(raw[[#This Row],[Date]])</f>
        <v>2012</v>
      </c>
      <c r="E215" s="10">
        <f>MONTH(raw[[#This Row],[Date]])</f>
        <v>10</v>
      </c>
      <c r="F215" s="4"/>
      <c r="G215" s="4"/>
      <c r="H215" s="4">
        <v>1</v>
      </c>
      <c r="I215" t="e">
        <f>VLOOKUP(raw[[#This Row],[Song Title]],#REF!,1,FALSE)</f>
        <v>#REF!</v>
      </c>
      <c r="J215">
        <f>SUM(raw[[#This Row],[English]:[Both]])</f>
        <v>1</v>
      </c>
      <c r="K215" s="1" t="b">
        <f>IF(EXACT(raw[[#This Row],[Date]],VLOOKUP(raw[[#This Row],[Song Title]],raw[],2,FALSE)),TRUE,FALSE)</f>
        <v>0</v>
      </c>
      <c r="L215">
        <f>COUNTIFS(raw[Song Title],raw[[#This Row],[Song Title]],raw[Date],CONCATENATE("&lt;",raw[[#This Row],[Date]]))</f>
        <v>3</v>
      </c>
      <c r="M215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215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215" s="2">
        <f>((3*raw[[#This Row],[Count Played W/I Last Year]])+raw[[#This Row],[Count Played W/I 2 years]])/4</f>
        <v>3</v>
      </c>
    </row>
    <row r="216" spans="1:15" x14ac:dyDescent="0.2">
      <c r="A216" s="4" t="s">
        <v>110</v>
      </c>
      <c r="B216" s="8">
        <v>41210</v>
      </c>
      <c r="C216" s="8" t="str">
        <f>IF(EXACT(1,raw[[#This Row],[English]]),"English",IF(EXACT(1,raw[[#This Row],[Spanish]]),"Spanish",IF(EXACT(1,raw[[#This Row],[Both]]),"Both","BAD_INPUT")))</f>
        <v>English</v>
      </c>
      <c r="D216" s="10">
        <f>YEAR(raw[[#This Row],[Date]])</f>
        <v>2012</v>
      </c>
      <c r="E216" s="10">
        <f>MONTH(raw[[#This Row],[Date]])</f>
        <v>10</v>
      </c>
      <c r="F216" s="4">
        <v>1</v>
      </c>
      <c r="G216" s="4"/>
      <c r="H216" s="4"/>
      <c r="I216" t="e">
        <f>VLOOKUP(raw[[#This Row],[Song Title]],#REF!,1,FALSE)</f>
        <v>#REF!</v>
      </c>
      <c r="J216">
        <f>SUM(raw[[#This Row],[English]:[Both]])</f>
        <v>1</v>
      </c>
      <c r="K216" s="1" t="b">
        <f>IF(EXACT(raw[[#This Row],[Date]],VLOOKUP(raw[[#This Row],[Song Title]],raw[],2,FALSE)),TRUE,FALSE)</f>
        <v>1</v>
      </c>
      <c r="L216">
        <f>COUNTIFS(raw[Song Title],raw[[#This Row],[Song Title]],raw[Date],CONCATENATE("&lt;",raw[[#This Row],[Date]]))</f>
        <v>0</v>
      </c>
      <c r="M216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216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216" s="2">
        <f>((3*raw[[#This Row],[Count Played W/I Last Year]])+raw[[#This Row],[Count Played W/I 2 years]])/4</f>
        <v>0</v>
      </c>
    </row>
    <row r="217" spans="1:15" x14ac:dyDescent="0.2">
      <c r="A217" s="4" t="s">
        <v>53</v>
      </c>
      <c r="B217" s="8">
        <v>41210</v>
      </c>
      <c r="C217" s="8" t="str">
        <f>IF(EXACT(1,raw[[#This Row],[English]]),"English",IF(EXACT(1,raw[[#This Row],[Spanish]]),"Spanish",IF(EXACT(1,raw[[#This Row],[Both]]),"Both","BAD_INPUT")))</f>
        <v>Spanish</v>
      </c>
      <c r="D217" s="10">
        <f>YEAR(raw[[#This Row],[Date]])</f>
        <v>2012</v>
      </c>
      <c r="E217" s="10">
        <f>MONTH(raw[[#This Row],[Date]])</f>
        <v>10</v>
      </c>
      <c r="F217" s="4"/>
      <c r="G217" s="4">
        <v>1</v>
      </c>
      <c r="H217" s="4"/>
      <c r="I217" t="e">
        <f>VLOOKUP(raw[[#This Row],[Song Title]],#REF!,1,FALSE)</f>
        <v>#REF!</v>
      </c>
      <c r="J217">
        <f>SUM(raw[[#This Row],[English]:[Both]])</f>
        <v>1</v>
      </c>
      <c r="K217" s="1" t="b">
        <f>IF(EXACT(raw[[#This Row],[Date]],VLOOKUP(raw[[#This Row],[Song Title]],raw[],2,FALSE)),TRUE,FALSE)</f>
        <v>0</v>
      </c>
      <c r="L217">
        <f>COUNTIFS(raw[Song Title],raw[[#This Row],[Song Title]],raw[Date],CONCATENATE("&lt;",raw[[#This Row],[Date]]))</f>
        <v>4</v>
      </c>
      <c r="M217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217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217" s="2">
        <f>((3*raw[[#This Row],[Count Played W/I Last Year]])+raw[[#This Row],[Count Played W/I 2 years]])/4</f>
        <v>4</v>
      </c>
    </row>
    <row r="218" spans="1:15" x14ac:dyDescent="0.2">
      <c r="A218" s="4" t="s">
        <v>106</v>
      </c>
      <c r="B218" s="8">
        <v>41210</v>
      </c>
      <c r="C218" s="8" t="str">
        <f>IF(EXACT(1,raw[[#This Row],[English]]),"English",IF(EXACT(1,raw[[#This Row],[Spanish]]),"Spanish",IF(EXACT(1,raw[[#This Row],[Both]]),"Both","BAD_INPUT")))</f>
        <v>Spanish</v>
      </c>
      <c r="D218" s="10">
        <f>YEAR(raw[[#This Row],[Date]])</f>
        <v>2012</v>
      </c>
      <c r="E218" s="10">
        <f>MONTH(raw[[#This Row],[Date]])</f>
        <v>10</v>
      </c>
      <c r="F218" s="4"/>
      <c r="G218" s="4">
        <v>1</v>
      </c>
      <c r="H218" s="4"/>
      <c r="I218" t="e">
        <f>VLOOKUP(raw[[#This Row],[Song Title]],#REF!,1,FALSE)</f>
        <v>#REF!</v>
      </c>
      <c r="J218">
        <f>SUM(raw[[#This Row],[English]:[Both]])</f>
        <v>1</v>
      </c>
      <c r="K218" s="1" t="b">
        <f>IF(EXACT(raw[[#This Row],[Date]],VLOOKUP(raw[[#This Row],[Song Title]],raw[],2,FALSE)),TRUE,FALSE)</f>
        <v>0</v>
      </c>
      <c r="L218">
        <f>COUNTIFS(raw[Song Title],raw[[#This Row],[Song Title]],raw[Date],CONCATENATE("&lt;",raw[[#This Row],[Date]]))</f>
        <v>2</v>
      </c>
      <c r="M218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218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218" s="2">
        <f>((3*raw[[#This Row],[Count Played W/I Last Year]])+raw[[#This Row],[Count Played W/I 2 years]])/4</f>
        <v>2</v>
      </c>
    </row>
    <row r="219" spans="1:15" x14ac:dyDescent="0.2">
      <c r="A219" s="4" t="s">
        <v>111</v>
      </c>
      <c r="B219" s="8">
        <v>41217</v>
      </c>
      <c r="C219" s="8" t="str">
        <f>IF(EXACT(1,raw[[#This Row],[English]]),"English",IF(EXACT(1,raw[[#This Row],[Spanish]]),"Spanish",IF(EXACT(1,raw[[#This Row],[Both]]),"Both","BAD_INPUT")))</f>
        <v>English</v>
      </c>
      <c r="D219" s="10">
        <f>YEAR(raw[[#This Row],[Date]])</f>
        <v>2012</v>
      </c>
      <c r="E219" s="10">
        <f>MONTH(raw[[#This Row],[Date]])</f>
        <v>11</v>
      </c>
      <c r="F219" s="4">
        <v>1</v>
      </c>
      <c r="G219" s="4"/>
      <c r="H219" s="4"/>
      <c r="I219" t="e">
        <f>VLOOKUP(raw[[#This Row],[Song Title]],#REF!,1,FALSE)</f>
        <v>#REF!</v>
      </c>
      <c r="J219">
        <f>SUM(raw[[#This Row],[English]:[Both]])</f>
        <v>1</v>
      </c>
      <c r="K219" s="1" t="b">
        <f>IF(EXACT(raw[[#This Row],[Date]],VLOOKUP(raw[[#This Row],[Song Title]],raw[],2,FALSE)),TRUE,FALSE)</f>
        <v>1</v>
      </c>
      <c r="L219">
        <f>COUNTIFS(raw[Song Title],raw[[#This Row],[Song Title]],raw[Date],CONCATENATE("&lt;",raw[[#This Row],[Date]]))</f>
        <v>0</v>
      </c>
      <c r="M219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219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219" s="2">
        <f>((3*raw[[#This Row],[Count Played W/I Last Year]])+raw[[#This Row],[Count Played W/I 2 years]])/4</f>
        <v>0</v>
      </c>
    </row>
    <row r="220" spans="1:15" x14ac:dyDescent="0.2">
      <c r="A220" s="4" t="s">
        <v>109</v>
      </c>
      <c r="B220" s="8">
        <v>41217</v>
      </c>
      <c r="C220" s="8" t="str">
        <f>IF(EXACT(1,raw[[#This Row],[English]]),"English",IF(EXACT(1,raw[[#This Row],[Spanish]]),"Spanish",IF(EXACT(1,raw[[#This Row],[Both]]),"Both","BAD_INPUT")))</f>
        <v>Spanish</v>
      </c>
      <c r="D220" s="10">
        <f>YEAR(raw[[#This Row],[Date]])</f>
        <v>2012</v>
      </c>
      <c r="E220" s="10">
        <f>MONTH(raw[[#This Row],[Date]])</f>
        <v>11</v>
      </c>
      <c r="F220" s="4"/>
      <c r="G220" s="4">
        <v>1</v>
      </c>
      <c r="H220" s="4"/>
      <c r="I220" t="e">
        <f>VLOOKUP(raw[[#This Row],[Song Title]],#REF!,1,FALSE)</f>
        <v>#REF!</v>
      </c>
      <c r="J220">
        <f>SUM(raw[[#This Row],[English]:[Both]])</f>
        <v>1</v>
      </c>
      <c r="K220" s="1" t="b">
        <f>IF(EXACT(raw[[#This Row],[Date]],VLOOKUP(raw[[#This Row],[Song Title]],raw[],2,FALSE)),TRUE,FALSE)</f>
        <v>0</v>
      </c>
      <c r="L220">
        <f>COUNTIFS(raw[Song Title],raw[[#This Row],[Song Title]],raw[Date],CONCATENATE("&lt;",raw[[#This Row],[Date]]))</f>
        <v>1</v>
      </c>
      <c r="M220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220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220" s="2">
        <f>((3*raw[[#This Row],[Count Played W/I Last Year]])+raw[[#This Row],[Count Played W/I 2 years]])/4</f>
        <v>1</v>
      </c>
    </row>
    <row r="221" spans="1:15" x14ac:dyDescent="0.2">
      <c r="A221" s="4" t="s">
        <v>7</v>
      </c>
      <c r="B221" s="8">
        <v>41217</v>
      </c>
      <c r="C221" s="8" t="str">
        <f>IF(EXACT(1,raw[[#This Row],[English]]),"English",IF(EXACT(1,raw[[#This Row],[Spanish]]),"Spanish",IF(EXACT(1,raw[[#This Row],[Both]]),"Both","BAD_INPUT")))</f>
        <v>English</v>
      </c>
      <c r="D221" s="10">
        <f>YEAR(raw[[#This Row],[Date]])</f>
        <v>2012</v>
      </c>
      <c r="E221" s="10">
        <f>MONTH(raw[[#This Row],[Date]])</f>
        <v>11</v>
      </c>
      <c r="F221" s="4">
        <v>1</v>
      </c>
      <c r="G221" s="4"/>
      <c r="H221" s="4"/>
      <c r="I221" t="e">
        <f>VLOOKUP(raw[[#This Row],[Song Title]],#REF!,1,FALSE)</f>
        <v>#REF!</v>
      </c>
      <c r="J221">
        <f>SUM(raw[[#This Row],[English]:[Both]])</f>
        <v>1</v>
      </c>
      <c r="K221" s="1" t="b">
        <f>IF(EXACT(raw[[#This Row],[Date]],VLOOKUP(raw[[#This Row],[Song Title]],raw[],2,FALSE)),TRUE,FALSE)</f>
        <v>0</v>
      </c>
      <c r="L221">
        <f>COUNTIFS(raw[Song Title],raw[[#This Row],[Song Title]],raw[Date],CONCATENATE("&lt;",raw[[#This Row],[Date]]))</f>
        <v>4</v>
      </c>
      <c r="M221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221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221" s="2">
        <f>((3*raw[[#This Row],[Count Played W/I Last Year]])+raw[[#This Row],[Count Played W/I 2 years]])/4</f>
        <v>4</v>
      </c>
    </row>
    <row r="222" spans="1:15" x14ac:dyDescent="0.2">
      <c r="A222" s="4" t="s">
        <v>76</v>
      </c>
      <c r="B222" s="8">
        <v>41217</v>
      </c>
      <c r="C222" s="8" t="str">
        <f>IF(EXACT(1,raw[[#This Row],[English]]),"English",IF(EXACT(1,raw[[#This Row],[Spanish]]),"Spanish",IF(EXACT(1,raw[[#This Row],[Both]]),"Both","BAD_INPUT")))</f>
        <v>Both</v>
      </c>
      <c r="D222" s="10">
        <f>YEAR(raw[[#This Row],[Date]])</f>
        <v>2012</v>
      </c>
      <c r="E222" s="10">
        <f>MONTH(raw[[#This Row],[Date]])</f>
        <v>11</v>
      </c>
      <c r="F222" s="4"/>
      <c r="G222" s="4"/>
      <c r="H222" s="4">
        <v>1</v>
      </c>
      <c r="I222" t="e">
        <f>VLOOKUP(raw[[#This Row],[Song Title]],#REF!,1,FALSE)</f>
        <v>#REF!</v>
      </c>
      <c r="J222">
        <f>SUM(raw[[#This Row],[English]:[Both]])</f>
        <v>1</v>
      </c>
      <c r="K222" s="1" t="b">
        <f>IF(EXACT(raw[[#This Row],[Date]],VLOOKUP(raw[[#This Row],[Song Title]],raw[],2,FALSE)),TRUE,FALSE)</f>
        <v>0</v>
      </c>
      <c r="L222">
        <f>COUNTIFS(raw[Song Title],raw[[#This Row],[Song Title]],raw[Date],CONCATENATE("&lt;",raw[[#This Row],[Date]]))</f>
        <v>1</v>
      </c>
      <c r="M222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222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222" s="2">
        <f>((3*raw[[#This Row],[Count Played W/I Last Year]])+raw[[#This Row],[Count Played W/I 2 years]])/4</f>
        <v>1</v>
      </c>
    </row>
    <row r="223" spans="1:15" x14ac:dyDescent="0.2">
      <c r="A223" s="4" t="s">
        <v>25</v>
      </c>
      <c r="B223" s="8">
        <v>41217</v>
      </c>
      <c r="C223" s="8" t="str">
        <f>IF(EXACT(1,raw[[#This Row],[English]]),"English",IF(EXACT(1,raw[[#This Row],[Spanish]]),"Spanish",IF(EXACT(1,raw[[#This Row],[Both]]),"Both","BAD_INPUT")))</f>
        <v>Spanish</v>
      </c>
      <c r="D223" s="10">
        <f>YEAR(raw[[#This Row],[Date]])</f>
        <v>2012</v>
      </c>
      <c r="E223" s="10">
        <f>MONTH(raw[[#This Row],[Date]])</f>
        <v>11</v>
      </c>
      <c r="F223" s="4"/>
      <c r="G223" s="4">
        <v>1</v>
      </c>
      <c r="H223" s="4"/>
      <c r="I223" t="e">
        <f>VLOOKUP(raw[[#This Row],[Song Title]],#REF!,1,FALSE)</f>
        <v>#REF!</v>
      </c>
      <c r="J223">
        <f>SUM(raw[[#This Row],[English]:[Both]])</f>
        <v>1</v>
      </c>
      <c r="K223" s="1" t="b">
        <f>IF(EXACT(raw[[#This Row],[Date]],VLOOKUP(raw[[#This Row],[Song Title]],raw[],2,FALSE)),TRUE,FALSE)</f>
        <v>0</v>
      </c>
      <c r="L223">
        <f>COUNTIFS(raw[Song Title],raw[[#This Row],[Song Title]],raw[Date],CONCATENATE("&lt;",raw[[#This Row],[Date]]))</f>
        <v>2</v>
      </c>
      <c r="M223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223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223" s="2">
        <f>((3*raw[[#This Row],[Count Played W/I Last Year]])+raw[[#This Row],[Count Played W/I 2 years]])/4</f>
        <v>2</v>
      </c>
    </row>
    <row r="224" spans="1:15" x14ac:dyDescent="0.2">
      <c r="A224" s="4" t="s">
        <v>111</v>
      </c>
      <c r="B224" s="8">
        <v>41224</v>
      </c>
      <c r="C224" s="8" t="str">
        <f>IF(EXACT(1,raw[[#This Row],[English]]),"English",IF(EXACT(1,raw[[#This Row],[Spanish]]),"Spanish",IF(EXACT(1,raw[[#This Row],[Both]]),"Both","BAD_INPUT")))</f>
        <v>English</v>
      </c>
      <c r="D224" s="10">
        <f>YEAR(raw[[#This Row],[Date]])</f>
        <v>2012</v>
      </c>
      <c r="E224" s="10">
        <f>MONTH(raw[[#This Row],[Date]])</f>
        <v>11</v>
      </c>
      <c r="F224" s="4">
        <v>1</v>
      </c>
      <c r="G224" s="4"/>
      <c r="H224" s="4"/>
      <c r="I224" t="e">
        <f>VLOOKUP(raw[[#This Row],[Song Title]],#REF!,1,FALSE)</f>
        <v>#REF!</v>
      </c>
      <c r="J224">
        <f>SUM(raw[[#This Row],[English]:[Both]])</f>
        <v>1</v>
      </c>
      <c r="K224" s="1" t="b">
        <f>IF(EXACT(raw[[#This Row],[Date]],VLOOKUP(raw[[#This Row],[Song Title]],raw[],2,FALSE)),TRUE,FALSE)</f>
        <v>0</v>
      </c>
      <c r="L224">
        <f>COUNTIFS(raw[Song Title],raw[[#This Row],[Song Title]],raw[Date],CONCATENATE("&lt;",raw[[#This Row],[Date]]))</f>
        <v>1</v>
      </c>
      <c r="M224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224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224" s="2">
        <f>((3*raw[[#This Row],[Count Played W/I Last Year]])+raw[[#This Row],[Count Played W/I 2 years]])/4</f>
        <v>1</v>
      </c>
    </row>
    <row r="225" spans="1:15" x14ac:dyDescent="0.2">
      <c r="A225" s="4" t="s">
        <v>4</v>
      </c>
      <c r="B225" s="8">
        <v>41224</v>
      </c>
      <c r="C225" s="8" t="str">
        <f>IF(EXACT(1,raw[[#This Row],[English]]),"English",IF(EXACT(1,raw[[#This Row],[Spanish]]),"Spanish",IF(EXACT(1,raw[[#This Row],[Both]]),"Both","BAD_INPUT")))</f>
        <v>English</v>
      </c>
      <c r="D225" s="10">
        <f>YEAR(raw[[#This Row],[Date]])</f>
        <v>2012</v>
      </c>
      <c r="E225" s="10">
        <f>MONTH(raw[[#This Row],[Date]])</f>
        <v>11</v>
      </c>
      <c r="F225" s="4">
        <v>1</v>
      </c>
      <c r="G225" s="4"/>
      <c r="H225" s="4"/>
      <c r="I225" t="e">
        <f>VLOOKUP(raw[[#This Row],[Song Title]],#REF!,1,FALSE)</f>
        <v>#REF!</v>
      </c>
      <c r="J225">
        <f>SUM(raw[[#This Row],[English]:[Both]])</f>
        <v>1</v>
      </c>
      <c r="K225" s="1" t="b">
        <f>IF(EXACT(raw[[#This Row],[Date]],VLOOKUP(raw[[#This Row],[Song Title]],raw[],2,FALSE)),TRUE,FALSE)</f>
        <v>0</v>
      </c>
      <c r="L225">
        <f>COUNTIFS(raw[Song Title],raw[[#This Row],[Song Title]],raw[Date],CONCATENATE("&lt;",raw[[#This Row],[Date]]))</f>
        <v>3</v>
      </c>
      <c r="M225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225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225" s="2">
        <f>((3*raw[[#This Row],[Count Played W/I Last Year]])+raw[[#This Row],[Count Played W/I 2 years]])/4</f>
        <v>3</v>
      </c>
    </row>
    <row r="226" spans="1:15" x14ac:dyDescent="0.2">
      <c r="A226" s="4" t="s">
        <v>12</v>
      </c>
      <c r="B226" s="8">
        <v>41224</v>
      </c>
      <c r="C226" s="8" t="str">
        <f>IF(EXACT(1,raw[[#This Row],[English]]),"English",IF(EXACT(1,raw[[#This Row],[Spanish]]),"Spanish",IF(EXACT(1,raw[[#This Row],[Both]]),"Both","BAD_INPUT")))</f>
        <v>Spanish</v>
      </c>
      <c r="D226" s="10">
        <f>YEAR(raw[[#This Row],[Date]])</f>
        <v>2012</v>
      </c>
      <c r="E226" s="10">
        <f>MONTH(raw[[#This Row],[Date]])</f>
        <v>11</v>
      </c>
      <c r="F226" s="4"/>
      <c r="G226" s="4">
        <v>1</v>
      </c>
      <c r="H226" s="4"/>
      <c r="I226" t="e">
        <f>VLOOKUP(raw[[#This Row],[Song Title]],#REF!,1,FALSE)</f>
        <v>#REF!</v>
      </c>
      <c r="J226">
        <f>SUM(raw[[#This Row],[English]:[Both]])</f>
        <v>1</v>
      </c>
      <c r="K226" s="1" t="b">
        <f>IF(EXACT(raw[[#This Row],[Date]],VLOOKUP(raw[[#This Row],[Song Title]],raw[],2,FALSE)),TRUE,FALSE)</f>
        <v>0</v>
      </c>
      <c r="L226">
        <f>COUNTIFS(raw[Song Title],raw[[#This Row],[Song Title]],raw[Date],CONCATENATE("&lt;",raw[[#This Row],[Date]]))</f>
        <v>1</v>
      </c>
      <c r="M226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226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226" s="2">
        <f>((3*raw[[#This Row],[Count Played W/I Last Year]])+raw[[#This Row],[Count Played W/I 2 years]])/4</f>
        <v>1</v>
      </c>
    </row>
    <row r="227" spans="1:15" x14ac:dyDescent="0.2">
      <c r="A227" s="4" t="s">
        <v>106</v>
      </c>
      <c r="B227" s="8">
        <v>41224</v>
      </c>
      <c r="C227" s="8" t="str">
        <f>IF(EXACT(1,raw[[#This Row],[English]]),"English",IF(EXACT(1,raw[[#This Row],[Spanish]]),"Spanish",IF(EXACT(1,raw[[#This Row],[Both]]),"Both","BAD_INPUT")))</f>
        <v>Spanish</v>
      </c>
      <c r="D227" s="10">
        <f>YEAR(raw[[#This Row],[Date]])</f>
        <v>2012</v>
      </c>
      <c r="E227" s="10">
        <f>MONTH(raw[[#This Row],[Date]])</f>
        <v>11</v>
      </c>
      <c r="F227" s="4"/>
      <c r="G227" s="4">
        <v>1</v>
      </c>
      <c r="H227" s="4"/>
      <c r="I227" t="e">
        <f>VLOOKUP(raw[[#This Row],[Song Title]],#REF!,1,FALSE)</f>
        <v>#REF!</v>
      </c>
      <c r="J227">
        <f>SUM(raw[[#This Row],[English]:[Both]])</f>
        <v>1</v>
      </c>
      <c r="K227" s="1" t="b">
        <f>IF(EXACT(raw[[#This Row],[Date]],VLOOKUP(raw[[#This Row],[Song Title]],raw[],2,FALSE)),TRUE,FALSE)</f>
        <v>0</v>
      </c>
      <c r="L227">
        <f>COUNTIFS(raw[Song Title],raw[[#This Row],[Song Title]],raw[Date],CONCATENATE("&lt;",raw[[#This Row],[Date]]))</f>
        <v>3</v>
      </c>
      <c r="M227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227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227" s="2">
        <f>((3*raw[[#This Row],[Count Played W/I Last Year]])+raw[[#This Row],[Count Played W/I 2 years]])/4</f>
        <v>3</v>
      </c>
    </row>
    <row r="228" spans="1:15" x14ac:dyDescent="0.2">
      <c r="A228" s="4" t="s">
        <v>13</v>
      </c>
      <c r="B228" s="8">
        <v>41224</v>
      </c>
      <c r="C228" s="8" t="str">
        <f>IF(EXACT(1,raw[[#This Row],[English]]),"English",IF(EXACT(1,raw[[#This Row],[Spanish]]),"Spanish",IF(EXACT(1,raw[[#This Row],[Both]]),"Both","BAD_INPUT")))</f>
        <v>Spanish</v>
      </c>
      <c r="D228" s="10">
        <f>YEAR(raw[[#This Row],[Date]])</f>
        <v>2012</v>
      </c>
      <c r="E228" s="10">
        <f>MONTH(raw[[#This Row],[Date]])</f>
        <v>11</v>
      </c>
      <c r="F228" s="4"/>
      <c r="G228" s="4">
        <v>1</v>
      </c>
      <c r="H228" s="4"/>
      <c r="I228" t="e">
        <f>VLOOKUP(raw[[#This Row],[Song Title]],#REF!,1,FALSE)</f>
        <v>#REF!</v>
      </c>
      <c r="J228">
        <f>SUM(raw[[#This Row],[English]:[Both]])</f>
        <v>1</v>
      </c>
      <c r="K228" s="1" t="b">
        <f>IF(EXACT(raw[[#This Row],[Date]],VLOOKUP(raw[[#This Row],[Song Title]],raw[],2,FALSE)),TRUE,FALSE)</f>
        <v>0</v>
      </c>
      <c r="L228">
        <f>COUNTIFS(raw[Song Title],raw[[#This Row],[Song Title]],raw[Date],CONCATENATE("&lt;",raw[[#This Row],[Date]]))</f>
        <v>2</v>
      </c>
      <c r="M228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228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228" s="2">
        <f>((3*raw[[#This Row],[Count Played W/I Last Year]])+raw[[#This Row],[Count Played W/I 2 years]])/4</f>
        <v>2</v>
      </c>
    </row>
    <row r="229" spans="1:15" x14ac:dyDescent="0.2">
      <c r="A229" s="4" t="s">
        <v>112</v>
      </c>
      <c r="B229" s="8">
        <v>41231</v>
      </c>
      <c r="C229" s="8" t="str">
        <f>IF(EXACT(1,raw[[#This Row],[English]]),"English",IF(EXACT(1,raw[[#This Row],[Spanish]]),"Spanish",IF(EXACT(1,raw[[#This Row],[Both]]),"Both","BAD_INPUT")))</f>
        <v>Spanish</v>
      </c>
      <c r="D229" s="10">
        <f>YEAR(raw[[#This Row],[Date]])</f>
        <v>2012</v>
      </c>
      <c r="E229" s="10">
        <f>MONTH(raw[[#This Row],[Date]])</f>
        <v>11</v>
      </c>
      <c r="F229" s="4"/>
      <c r="G229" s="4">
        <v>1</v>
      </c>
      <c r="H229" s="4"/>
      <c r="I229" t="e">
        <f>VLOOKUP(raw[[#This Row],[Song Title]],#REF!,1,FALSE)</f>
        <v>#REF!</v>
      </c>
      <c r="J229">
        <f>SUM(raw[[#This Row],[English]:[Both]])</f>
        <v>1</v>
      </c>
      <c r="K229" s="1" t="b">
        <f>IF(EXACT(raw[[#This Row],[Date]],VLOOKUP(raw[[#This Row],[Song Title]],raw[],2,FALSE)),TRUE,FALSE)</f>
        <v>1</v>
      </c>
      <c r="L229">
        <f>COUNTIFS(raw[Song Title],raw[[#This Row],[Song Title]],raw[Date],CONCATENATE("&lt;",raw[[#This Row],[Date]]))</f>
        <v>0</v>
      </c>
      <c r="M229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229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229" s="2">
        <f>((3*raw[[#This Row],[Count Played W/I Last Year]])+raw[[#This Row],[Count Played W/I 2 years]])/4</f>
        <v>0</v>
      </c>
    </row>
    <row r="230" spans="1:15" x14ac:dyDescent="0.2">
      <c r="A230" s="4" t="s">
        <v>113</v>
      </c>
      <c r="B230" s="8">
        <v>41231</v>
      </c>
      <c r="C230" s="8" t="str">
        <f>IF(EXACT(1,raw[[#This Row],[English]]),"English",IF(EXACT(1,raw[[#This Row],[Spanish]]),"Spanish",IF(EXACT(1,raw[[#This Row],[Both]]),"Both","BAD_INPUT")))</f>
        <v>English</v>
      </c>
      <c r="D230" s="10">
        <f>YEAR(raw[[#This Row],[Date]])</f>
        <v>2012</v>
      </c>
      <c r="E230" s="10">
        <f>MONTH(raw[[#This Row],[Date]])</f>
        <v>11</v>
      </c>
      <c r="F230" s="4">
        <v>1</v>
      </c>
      <c r="G230" s="4"/>
      <c r="H230" s="4"/>
      <c r="I230" t="e">
        <f>VLOOKUP(raw[[#This Row],[Song Title]],#REF!,1,FALSE)</f>
        <v>#REF!</v>
      </c>
      <c r="J230">
        <f>SUM(raw[[#This Row],[English]:[Both]])</f>
        <v>1</v>
      </c>
      <c r="K230" s="1" t="b">
        <f>IF(EXACT(raw[[#This Row],[Date]],VLOOKUP(raw[[#This Row],[Song Title]],raw[],2,FALSE)),TRUE,FALSE)</f>
        <v>1</v>
      </c>
      <c r="L230">
        <f>COUNTIFS(raw[Song Title],raw[[#This Row],[Song Title]],raw[Date],CONCATENATE("&lt;",raw[[#This Row],[Date]]))</f>
        <v>0</v>
      </c>
      <c r="M230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230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230" s="2">
        <f>((3*raw[[#This Row],[Count Played W/I Last Year]])+raw[[#This Row],[Count Played W/I 2 years]])/4</f>
        <v>0</v>
      </c>
    </row>
    <row r="231" spans="1:15" x14ac:dyDescent="0.2">
      <c r="A231" s="4" t="s">
        <v>114</v>
      </c>
      <c r="B231" s="8">
        <v>41231</v>
      </c>
      <c r="C231" s="8" t="str">
        <f>IF(EXACT(1,raw[[#This Row],[English]]),"English",IF(EXACT(1,raw[[#This Row],[Spanish]]),"Spanish",IF(EXACT(1,raw[[#This Row],[Both]]),"Both","BAD_INPUT")))</f>
        <v>Spanish</v>
      </c>
      <c r="D231" s="10">
        <f>YEAR(raw[[#This Row],[Date]])</f>
        <v>2012</v>
      </c>
      <c r="E231" s="10">
        <f>MONTH(raw[[#This Row],[Date]])</f>
        <v>11</v>
      </c>
      <c r="F231" s="4"/>
      <c r="G231" s="4">
        <v>1</v>
      </c>
      <c r="H231" s="4"/>
      <c r="I231" t="e">
        <f>VLOOKUP(raw[[#This Row],[Song Title]],#REF!,1,FALSE)</f>
        <v>#REF!</v>
      </c>
      <c r="J231">
        <f>SUM(raw[[#This Row],[English]:[Both]])</f>
        <v>1</v>
      </c>
      <c r="K231" s="1" t="b">
        <f>IF(EXACT(raw[[#This Row],[Date]],VLOOKUP(raw[[#This Row],[Song Title]],raw[],2,FALSE)),TRUE,FALSE)</f>
        <v>1</v>
      </c>
      <c r="L231">
        <f>COUNTIFS(raw[Song Title],raw[[#This Row],[Song Title]],raw[Date],CONCATENATE("&lt;",raw[[#This Row],[Date]]))</f>
        <v>0</v>
      </c>
      <c r="M231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231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231" s="2">
        <f>((3*raw[[#This Row],[Count Played W/I Last Year]])+raw[[#This Row],[Count Played W/I 2 years]])/4</f>
        <v>0</v>
      </c>
    </row>
    <row r="232" spans="1:15" x14ac:dyDescent="0.2">
      <c r="A232" s="4" t="s">
        <v>11</v>
      </c>
      <c r="B232" s="8">
        <v>41231</v>
      </c>
      <c r="C232" s="8" t="str">
        <f>IF(EXACT(1,raw[[#This Row],[English]]),"English",IF(EXACT(1,raw[[#This Row],[Spanish]]),"Spanish",IF(EXACT(1,raw[[#This Row],[Both]]),"Both","BAD_INPUT")))</f>
        <v>English</v>
      </c>
      <c r="D232" s="10">
        <f>YEAR(raw[[#This Row],[Date]])</f>
        <v>2012</v>
      </c>
      <c r="E232" s="10">
        <f>MONTH(raw[[#This Row],[Date]])</f>
        <v>11</v>
      </c>
      <c r="F232" s="4">
        <v>1</v>
      </c>
      <c r="G232" s="4"/>
      <c r="H232" s="4"/>
      <c r="I232" t="e">
        <f>VLOOKUP(raw[[#This Row],[Song Title]],#REF!,1,FALSE)</f>
        <v>#REF!</v>
      </c>
      <c r="J232">
        <f>SUM(raw[[#This Row],[English]:[Both]])</f>
        <v>1</v>
      </c>
      <c r="K232" s="1" t="b">
        <f>IF(EXACT(raw[[#This Row],[Date]],VLOOKUP(raw[[#This Row],[Song Title]],raw[],2,FALSE)),TRUE,FALSE)</f>
        <v>0</v>
      </c>
      <c r="L232">
        <f>COUNTIFS(raw[Song Title],raw[[#This Row],[Song Title]],raw[Date],CONCATENATE("&lt;",raw[[#This Row],[Date]]))</f>
        <v>3</v>
      </c>
      <c r="M232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232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232" s="2">
        <f>((3*raw[[#This Row],[Count Played W/I Last Year]])+raw[[#This Row],[Count Played W/I 2 years]])/4</f>
        <v>3</v>
      </c>
    </row>
    <row r="233" spans="1:15" x14ac:dyDescent="0.2">
      <c r="A233" s="4" t="s">
        <v>20</v>
      </c>
      <c r="B233" s="8">
        <v>41231</v>
      </c>
      <c r="C233" s="8" t="str">
        <f>IF(EXACT(1,raw[[#This Row],[English]]),"English",IF(EXACT(1,raw[[#This Row],[Spanish]]),"Spanish",IF(EXACT(1,raw[[#This Row],[Both]]),"Both","BAD_INPUT")))</f>
        <v>Spanish</v>
      </c>
      <c r="D233" s="10">
        <f>YEAR(raw[[#This Row],[Date]])</f>
        <v>2012</v>
      </c>
      <c r="E233" s="10">
        <f>MONTH(raw[[#This Row],[Date]])</f>
        <v>11</v>
      </c>
      <c r="F233" s="4"/>
      <c r="G233" s="4">
        <v>1</v>
      </c>
      <c r="H233" s="4"/>
      <c r="I233" t="e">
        <f>VLOOKUP(raw[[#This Row],[Song Title]],#REF!,1,FALSE)</f>
        <v>#REF!</v>
      </c>
      <c r="J233">
        <f>SUM(raw[[#This Row],[English]:[Both]])</f>
        <v>1</v>
      </c>
      <c r="K233" s="1" t="b">
        <f>IF(EXACT(raw[[#This Row],[Date]],VLOOKUP(raw[[#This Row],[Song Title]],raw[],2,FALSE)),TRUE,FALSE)</f>
        <v>0</v>
      </c>
      <c r="L233">
        <f>COUNTIFS(raw[Song Title],raw[[#This Row],[Song Title]],raw[Date],CONCATENATE("&lt;",raw[[#This Row],[Date]]))</f>
        <v>3</v>
      </c>
      <c r="M233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233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233" s="2">
        <f>((3*raw[[#This Row],[Count Played W/I Last Year]])+raw[[#This Row],[Count Played W/I 2 years]])/4</f>
        <v>3</v>
      </c>
    </row>
    <row r="234" spans="1:15" x14ac:dyDescent="0.2">
      <c r="A234" s="4" t="s">
        <v>116</v>
      </c>
      <c r="B234" s="8">
        <v>41238</v>
      </c>
      <c r="C234" s="8" t="str">
        <f>IF(EXACT(1,raw[[#This Row],[English]]),"English",IF(EXACT(1,raw[[#This Row],[Spanish]]),"Spanish",IF(EXACT(1,raw[[#This Row],[Both]]),"Both","BAD_INPUT")))</f>
        <v>English</v>
      </c>
      <c r="D234" s="10">
        <f>YEAR(raw[[#This Row],[Date]])</f>
        <v>2012</v>
      </c>
      <c r="E234" s="10">
        <f>MONTH(raw[[#This Row],[Date]])</f>
        <v>11</v>
      </c>
      <c r="F234" s="4">
        <v>1</v>
      </c>
      <c r="G234" s="4"/>
      <c r="H234" s="4"/>
      <c r="I234" t="e">
        <f>VLOOKUP(raw[[#This Row],[Song Title]],#REF!,1,FALSE)</f>
        <v>#REF!</v>
      </c>
      <c r="J234">
        <f>SUM(raw[[#This Row],[English]:[Both]])</f>
        <v>1</v>
      </c>
      <c r="K234" s="1" t="b">
        <f>IF(EXACT(raw[[#This Row],[Date]],VLOOKUP(raw[[#This Row],[Song Title]],raw[],2,FALSE)),TRUE,FALSE)</f>
        <v>1</v>
      </c>
      <c r="L234">
        <f>COUNTIFS(raw[Song Title],raw[[#This Row],[Song Title]],raw[Date],CONCATENATE("&lt;",raw[[#This Row],[Date]]))</f>
        <v>0</v>
      </c>
      <c r="M234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234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234" s="2">
        <f>((3*raw[[#This Row],[Count Played W/I Last Year]])+raw[[#This Row],[Count Played W/I 2 years]])/4</f>
        <v>0</v>
      </c>
    </row>
    <row r="235" spans="1:15" x14ac:dyDescent="0.2">
      <c r="A235" s="4" t="s">
        <v>79</v>
      </c>
      <c r="B235" s="8">
        <v>41238</v>
      </c>
      <c r="C235" s="8" t="str">
        <f>IF(EXACT(1,raw[[#This Row],[English]]),"English",IF(EXACT(1,raw[[#This Row],[Spanish]]),"Spanish",IF(EXACT(1,raw[[#This Row],[Both]]),"Both","BAD_INPUT")))</f>
        <v>Spanish</v>
      </c>
      <c r="D235" s="10">
        <f>YEAR(raw[[#This Row],[Date]])</f>
        <v>2012</v>
      </c>
      <c r="E235" s="10">
        <f>MONTH(raw[[#This Row],[Date]])</f>
        <v>11</v>
      </c>
      <c r="F235" s="4"/>
      <c r="G235" s="4">
        <v>1</v>
      </c>
      <c r="H235" s="4"/>
      <c r="I235" t="e">
        <f>VLOOKUP(raw[[#This Row],[Song Title]],#REF!,1,FALSE)</f>
        <v>#REF!</v>
      </c>
      <c r="J235">
        <f>SUM(raw[[#This Row],[English]:[Both]])</f>
        <v>1</v>
      </c>
      <c r="K235" s="1" t="b">
        <f>IF(EXACT(raw[[#This Row],[Date]],VLOOKUP(raw[[#This Row],[Song Title]],raw[],2,FALSE)),TRUE,FALSE)</f>
        <v>0</v>
      </c>
      <c r="L235">
        <f>COUNTIFS(raw[Song Title],raw[[#This Row],[Song Title]],raw[Date],CONCATENATE("&lt;",raw[[#This Row],[Date]]))</f>
        <v>4</v>
      </c>
      <c r="M235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235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235" s="2">
        <f>((3*raw[[#This Row],[Count Played W/I Last Year]])+raw[[#This Row],[Count Played W/I 2 years]])/4</f>
        <v>4</v>
      </c>
    </row>
    <row r="236" spans="1:15" x14ac:dyDescent="0.2">
      <c r="A236" s="4" t="s">
        <v>117</v>
      </c>
      <c r="B236" s="8">
        <v>41238</v>
      </c>
      <c r="C236" s="8" t="str">
        <f>IF(EXACT(1,raw[[#This Row],[English]]),"English",IF(EXACT(1,raw[[#This Row],[Spanish]]),"Spanish",IF(EXACT(1,raw[[#This Row],[Both]]),"Both","BAD_INPUT")))</f>
        <v>Both</v>
      </c>
      <c r="D236" s="10">
        <f>YEAR(raw[[#This Row],[Date]])</f>
        <v>2012</v>
      </c>
      <c r="E236" s="10">
        <f>MONTH(raw[[#This Row],[Date]])</f>
        <v>11</v>
      </c>
      <c r="F236" s="4"/>
      <c r="G236" s="4"/>
      <c r="H236" s="4">
        <v>1</v>
      </c>
      <c r="I236" t="e">
        <f>VLOOKUP(raw[[#This Row],[Song Title]],#REF!,1,FALSE)</f>
        <v>#REF!</v>
      </c>
      <c r="J236">
        <f>SUM(raw[[#This Row],[English]:[Both]])</f>
        <v>1</v>
      </c>
      <c r="K236" s="1" t="b">
        <f>IF(EXACT(raw[[#This Row],[Date]],VLOOKUP(raw[[#This Row],[Song Title]],raw[],2,FALSE)),TRUE,FALSE)</f>
        <v>1</v>
      </c>
      <c r="L236">
        <f>COUNTIFS(raw[Song Title],raw[[#This Row],[Song Title]],raw[Date],CONCATENATE("&lt;",raw[[#This Row],[Date]]))</f>
        <v>0</v>
      </c>
      <c r="M236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236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236" s="2">
        <f>((3*raw[[#This Row],[Count Played W/I Last Year]])+raw[[#This Row],[Count Played W/I 2 years]])/4</f>
        <v>0</v>
      </c>
    </row>
    <row r="237" spans="1:15" x14ac:dyDescent="0.2">
      <c r="A237" s="4" t="s">
        <v>115</v>
      </c>
      <c r="B237" s="8">
        <v>41238</v>
      </c>
      <c r="C237" s="8" t="str">
        <f>IF(EXACT(1,raw[[#This Row],[English]]),"English",IF(EXACT(1,raw[[#This Row],[Spanish]]),"Spanish",IF(EXACT(1,raw[[#This Row],[Both]]),"Both","BAD_INPUT")))</f>
        <v>Both</v>
      </c>
      <c r="D237" s="10">
        <f>YEAR(raw[[#This Row],[Date]])</f>
        <v>2012</v>
      </c>
      <c r="E237" s="10">
        <f>MONTH(raw[[#This Row],[Date]])</f>
        <v>11</v>
      </c>
      <c r="F237" s="4"/>
      <c r="G237" s="4"/>
      <c r="H237" s="4">
        <v>1</v>
      </c>
      <c r="I237" t="e">
        <f>VLOOKUP(raw[[#This Row],[Song Title]],#REF!,1,FALSE)</f>
        <v>#REF!</v>
      </c>
      <c r="J237">
        <f>SUM(raw[[#This Row],[English]:[Both]])</f>
        <v>1</v>
      </c>
      <c r="K237" s="1" t="b">
        <f>IF(EXACT(raw[[#This Row],[Date]],VLOOKUP(raw[[#This Row],[Song Title]],raw[],2,FALSE)),TRUE,FALSE)</f>
        <v>1</v>
      </c>
      <c r="L237">
        <f>COUNTIFS(raw[Song Title],raw[[#This Row],[Song Title]],raw[Date],CONCATENATE("&lt;",raw[[#This Row],[Date]]))</f>
        <v>0</v>
      </c>
      <c r="M237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237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237" s="2">
        <f>((3*raw[[#This Row],[Count Played W/I Last Year]])+raw[[#This Row],[Count Played W/I 2 years]])/4</f>
        <v>0</v>
      </c>
    </row>
    <row r="238" spans="1:15" x14ac:dyDescent="0.2">
      <c r="A238" s="4" t="s">
        <v>65</v>
      </c>
      <c r="B238" s="8">
        <v>41238</v>
      </c>
      <c r="C238" s="8" t="str">
        <f>IF(EXACT(1,raw[[#This Row],[English]]),"English",IF(EXACT(1,raw[[#This Row],[Spanish]]),"Spanish",IF(EXACT(1,raw[[#This Row],[Both]]),"Both","BAD_INPUT")))</f>
        <v>English</v>
      </c>
      <c r="D238" s="10">
        <f>YEAR(raw[[#This Row],[Date]])</f>
        <v>2012</v>
      </c>
      <c r="E238" s="10">
        <f>MONTH(raw[[#This Row],[Date]])</f>
        <v>11</v>
      </c>
      <c r="F238" s="4">
        <v>1</v>
      </c>
      <c r="G238" s="4"/>
      <c r="H238" s="4"/>
      <c r="I238" t="e">
        <f>VLOOKUP(raw[[#This Row],[Song Title]],#REF!,1,FALSE)</f>
        <v>#REF!</v>
      </c>
      <c r="J238">
        <f>SUM(raw[[#This Row],[English]:[Both]])</f>
        <v>1</v>
      </c>
      <c r="K238" s="1" t="b">
        <f>IF(EXACT(raw[[#This Row],[Date]],VLOOKUP(raw[[#This Row],[Song Title]],raw[],2,FALSE)),TRUE,FALSE)</f>
        <v>0</v>
      </c>
      <c r="L238">
        <f>COUNTIFS(raw[Song Title],raw[[#This Row],[Song Title]],raw[Date],CONCATENATE("&lt;",raw[[#This Row],[Date]]))</f>
        <v>3</v>
      </c>
      <c r="M238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238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238" s="2">
        <f>((3*raw[[#This Row],[Count Played W/I Last Year]])+raw[[#This Row],[Count Played W/I 2 years]])/4</f>
        <v>3</v>
      </c>
    </row>
    <row r="239" spans="1:15" x14ac:dyDescent="0.2">
      <c r="A239" s="4" t="s">
        <v>118</v>
      </c>
      <c r="B239" s="8">
        <v>41245</v>
      </c>
      <c r="C239" s="8" t="str">
        <f>IF(EXACT(1,raw[[#This Row],[English]]),"English",IF(EXACT(1,raw[[#This Row],[Spanish]]),"Spanish",IF(EXACT(1,raw[[#This Row],[Both]]),"Both","BAD_INPUT")))</f>
        <v>Both</v>
      </c>
      <c r="D239" s="10">
        <f>YEAR(raw[[#This Row],[Date]])</f>
        <v>2012</v>
      </c>
      <c r="E239" s="10">
        <f>MONTH(raw[[#This Row],[Date]])</f>
        <v>12</v>
      </c>
      <c r="F239" s="4"/>
      <c r="G239" s="4"/>
      <c r="H239" s="4">
        <v>1</v>
      </c>
      <c r="I239" t="e">
        <f>VLOOKUP(raw[[#This Row],[Song Title]],#REF!,1,FALSE)</f>
        <v>#REF!</v>
      </c>
      <c r="J239">
        <f>SUM(raw[[#This Row],[English]:[Both]])</f>
        <v>1</v>
      </c>
      <c r="K239" s="1" t="b">
        <f>IF(EXACT(raw[[#This Row],[Date]],VLOOKUP(raw[[#This Row],[Song Title]],raw[],2,FALSE)),TRUE,FALSE)</f>
        <v>1</v>
      </c>
      <c r="L239">
        <f>COUNTIFS(raw[Song Title],raw[[#This Row],[Song Title]],raw[Date],CONCATENATE("&lt;",raw[[#This Row],[Date]]))</f>
        <v>0</v>
      </c>
      <c r="M239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239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239" s="2">
        <f>((3*raw[[#This Row],[Count Played W/I Last Year]])+raw[[#This Row],[Count Played W/I 2 years]])/4</f>
        <v>0</v>
      </c>
    </row>
    <row r="240" spans="1:15" x14ac:dyDescent="0.2">
      <c r="A240" s="4" t="s">
        <v>120</v>
      </c>
      <c r="B240" s="8">
        <v>41245</v>
      </c>
      <c r="C240" s="8" t="str">
        <f>IF(EXACT(1,raw[[#This Row],[English]]),"English",IF(EXACT(1,raw[[#This Row],[Spanish]]),"Spanish",IF(EXACT(1,raw[[#This Row],[Both]]),"Both","BAD_INPUT")))</f>
        <v>English</v>
      </c>
      <c r="D240" s="10">
        <f>YEAR(raw[[#This Row],[Date]])</f>
        <v>2012</v>
      </c>
      <c r="E240" s="10">
        <f>MONTH(raw[[#This Row],[Date]])</f>
        <v>12</v>
      </c>
      <c r="F240" s="4">
        <v>1</v>
      </c>
      <c r="G240" s="4"/>
      <c r="H240" s="4"/>
      <c r="I240" t="e">
        <f>VLOOKUP(raw[[#This Row],[Song Title]],#REF!,1,FALSE)</f>
        <v>#REF!</v>
      </c>
      <c r="J240">
        <f>SUM(raw[[#This Row],[English]:[Both]])</f>
        <v>1</v>
      </c>
      <c r="K240" s="1" t="b">
        <f>IF(EXACT(raw[[#This Row],[Date]],VLOOKUP(raw[[#This Row],[Song Title]],raw[],2,FALSE)),TRUE,FALSE)</f>
        <v>1</v>
      </c>
      <c r="L240">
        <f>COUNTIFS(raw[Song Title],raw[[#This Row],[Song Title]],raw[Date],CONCATENATE("&lt;",raw[[#This Row],[Date]]))</f>
        <v>0</v>
      </c>
      <c r="M240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240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240" s="2">
        <f>((3*raw[[#This Row],[Count Played W/I Last Year]])+raw[[#This Row],[Count Played W/I 2 years]])/4</f>
        <v>0</v>
      </c>
    </row>
    <row r="241" spans="1:15" x14ac:dyDescent="0.2">
      <c r="A241" s="4" t="s">
        <v>117</v>
      </c>
      <c r="B241" s="8">
        <v>41245</v>
      </c>
      <c r="C241" s="8" t="str">
        <f>IF(EXACT(1,raw[[#This Row],[English]]),"English",IF(EXACT(1,raw[[#This Row],[Spanish]]),"Spanish",IF(EXACT(1,raw[[#This Row],[Both]]),"Both","BAD_INPUT")))</f>
        <v>Both</v>
      </c>
      <c r="D241" s="10">
        <f>YEAR(raw[[#This Row],[Date]])</f>
        <v>2012</v>
      </c>
      <c r="E241" s="10">
        <f>MONTH(raw[[#This Row],[Date]])</f>
        <v>12</v>
      </c>
      <c r="F241" s="4"/>
      <c r="G241" s="4"/>
      <c r="H241" s="4">
        <v>1</v>
      </c>
      <c r="I241" t="e">
        <f>VLOOKUP(raw[[#This Row],[Song Title]],#REF!,1,FALSE)</f>
        <v>#REF!</v>
      </c>
      <c r="J241">
        <f>SUM(raw[[#This Row],[English]:[Both]])</f>
        <v>1</v>
      </c>
      <c r="K241" s="1" t="b">
        <f>IF(EXACT(raw[[#This Row],[Date]],VLOOKUP(raw[[#This Row],[Song Title]],raw[],2,FALSE)),TRUE,FALSE)</f>
        <v>0</v>
      </c>
      <c r="L241">
        <f>COUNTIFS(raw[Song Title],raw[[#This Row],[Song Title]],raw[Date],CONCATENATE("&lt;",raw[[#This Row],[Date]]))</f>
        <v>1</v>
      </c>
      <c r="M241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241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241" s="2">
        <f>((3*raw[[#This Row],[Count Played W/I Last Year]])+raw[[#This Row],[Count Played W/I 2 years]])/4</f>
        <v>1</v>
      </c>
    </row>
    <row r="242" spans="1:15" x14ac:dyDescent="0.2">
      <c r="A242" s="4" t="s">
        <v>43</v>
      </c>
      <c r="B242" s="8">
        <v>41245</v>
      </c>
      <c r="C242" s="8" t="str">
        <f>IF(EXACT(1,raw[[#This Row],[English]]),"English",IF(EXACT(1,raw[[#This Row],[Spanish]]),"Spanish",IF(EXACT(1,raw[[#This Row],[Both]]),"Both","BAD_INPUT")))</f>
        <v>Spanish</v>
      </c>
      <c r="D242" s="10">
        <f>YEAR(raw[[#This Row],[Date]])</f>
        <v>2012</v>
      </c>
      <c r="E242" s="10">
        <f>MONTH(raw[[#This Row],[Date]])</f>
        <v>12</v>
      </c>
      <c r="F242" s="4"/>
      <c r="G242" s="4">
        <v>1</v>
      </c>
      <c r="H242" s="4"/>
      <c r="I242" t="e">
        <f>VLOOKUP(raw[[#This Row],[Song Title]],#REF!,1,FALSE)</f>
        <v>#REF!</v>
      </c>
      <c r="J242">
        <f>SUM(raw[[#This Row],[English]:[Both]])</f>
        <v>1</v>
      </c>
      <c r="K242" s="1" t="b">
        <f>IF(EXACT(raw[[#This Row],[Date]],VLOOKUP(raw[[#This Row],[Song Title]],raw[],2,FALSE)),TRUE,FALSE)</f>
        <v>0</v>
      </c>
      <c r="L242">
        <f>COUNTIFS(raw[Song Title],raw[[#This Row],[Song Title]],raw[Date],CONCATENATE("&lt;",raw[[#This Row],[Date]]))</f>
        <v>5</v>
      </c>
      <c r="M242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242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242" s="2">
        <f>((3*raw[[#This Row],[Count Played W/I Last Year]])+raw[[#This Row],[Count Played W/I 2 years]])/4</f>
        <v>5</v>
      </c>
    </row>
    <row r="243" spans="1:15" x14ac:dyDescent="0.2">
      <c r="A243" s="4" t="s">
        <v>119</v>
      </c>
      <c r="B243" s="8">
        <v>41245</v>
      </c>
      <c r="C243" s="8" t="str">
        <f>IF(EXACT(1,raw[[#This Row],[English]]),"English",IF(EXACT(1,raw[[#This Row],[Spanish]]),"Spanish",IF(EXACT(1,raw[[#This Row],[Both]]),"Both","BAD_INPUT")))</f>
        <v>Both</v>
      </c>
      <c r="D243" s="10">
        <f>YEAR(raw[[#This Row],[Date]])</f>
        <v>2012</v>
      </c>
      <c r="E243" s="10">
        <f>MONTH(raw[[#This Row],[Date]])</f>
        <v>12</v>
      </c>
      <c r="F243" s="4"/>
      <c r="G243" s="4"/>
      <c r="H243" s="4">
        <v>1</v>
      </c>
      <c r="I243" t="e">
        <f>VLOOKUP(raw[[#This Row],[Song Title]],#REF!,1,FALSE)</f>
        <v>#REF!</v>
      </c>
      <c r="J243">
        <f>SUM(raw[[#This Row],[English]:[Both]])</f>
        <v>1</v>
      </c>
      <c r="K243" s="1" t="b">
        <f>IF(EXACT(raw[[#This Row],[Date]],VLOOKUP(raw[[#This Row],[Song Title]],raw[],2,FALSE)),TRUE,FALSE)</f>
        <v>1</v>
      </c>
      <c r="L243">
        <f>COUNTIFS(raw[Song Title],raw[[#This Row],[Song Title]],raw[Date],CONCATENATE("&lt;",raw[[#This Row],[Date]]))</f>
        <v>0</v>
      </c>
      <c r="M243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243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243" s="2">
        <f>((3*raw[[#This Row],[Count Played W/I Last Year]])+raw[[#This Row],[Count Played W/I 2 years]])/4</f>
        <v>0</v>
      </c>
    </row>
    <row r="244" spans="1:15" x14ac:dyDescent="0.2">
      <c r="A244" s="4" t="s">
        <v>80</v>
      </c>
      <c r="B244" s="8">
        <v>41252</v>
      </c>
      <c r="C244" s="8" t="str">
        <f>IF(EXACT(1,raw[[#This Row],[English]]),"English",IF(EXACT(1,raw[[#This Row],[Spanish]]),"Spanish",IF(EXACT(1,raw[[#This Row],[Both]]),"Both","BAD_INPUT")))</f>
        <v>Spanish</v>
      </c>
      <c r="D244" s="10">
        <f>YEAR(raw[[#This Row],[Date]])</f>
        <v>2012</v>
      </c>
      <c r="E244" s="10">
        <f>MONTH(raw[[#This Row],[Date]])</f>
        <v>12</v>
      </c>
      <c r="F244" s="4"/>
      <c r="G244" s="4">
        <v>1</v>
      </c>
      <c r="H244" s="4"/>
      <c r="I244" t="e">
        <f>VLOOKUP(raw[[#This Row],[Song Title]],#REF!,1,FALSE)</f>
        <v>#REF!</v>
      </c>
      <c r="J244">
        <f>SUM(raw[[#This Row],[English]:[Both]])</f>
        <v>1</v>
      </c>
      <c r="K244" s="1" t="b">
        <f>IF(EXACT(raw[[#This Row],[Date]],VLOOKUP(raw[[#This Row],[Song Title]],raw[],2,FALSE)),TRUE,FALSE)</f>
        <v>0</v>
      </c>
      <c r="L244">
        <f>COUNTIFS(raw[Song Title],raw[[#This Row],[Song Title]],raw[Date],CONCATENATE("&lt;",raw[[#This Row],[Date]]))</f>
        <v>1</v>
      </c>
      <c r="M244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244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244" s="2">
        <f>((3*raw[[#This Row],[Count Played W/I Last Year]])+raw[[#This Row],[Count Played W/I 2 years]])/4</f>
        <v>1</v>
      </c>
    </row>
    <row r="245" spans="1:15" x14ac:dyDescent="0.2">
      <c r="A245" s="4" t="s">
        <v>122</v>
      </c>
      <c r="B245" s="8">
        <v>41252</v>
      </c>
      <c r="C245" s="8" t="str">
        <f>IF(EXACT(1,raw[[#This Row],[English]]),"English",IF(EXACT(1,raw[[#This Row],[Spanish]]),"Spanish",IF(EXACT(1,raw[[#This Row],[Both]]),"Both","BAD_INPUT")))</f>
        <v>Both</v>
      </c>
      <c r="D245" s="10">
        <f>YEAR(raw[[#This Row],[Date]])</f>
        <v>2012</v>
      </c>
      <c r="E245" s="10">
        <f>MONTH(raw[[#This Row],[Date]])</f>
        <v>12</v>
      </c>
      <c r="F245" s="4"/>
      <c r="G245" s="4"/>
      <c r="H245" s="4">
        <v>1</v>
      </c>
      <c r="I245" t="e">
        <f>VLOOKUP(raw[[#This Row],[Song Title]],#REF!,1,FALSE)</f>
        <v>#REF!</v>
      </c>
      <c r="J245">
        <f>SUM(raw[[#This Row],[English]:[Both]])</f>
        <v>1</v>
      </c>
      <c r="K245" s="1" t="b">
        <f>IF(EXACT(raw[[#This Row],[Date]],VLOOKUP(raw[[#This Row],[Song Title]],raw[],2,FALSE)),TRUE,FALSE)</f>
        <v>1</v>
      </c>
      <c r="L245">
        <f>COUNTIFS(raw[Song Title],raw[[#This Row],[Song Title]],raw[Date],CONCATENATE("&lt;",raw[[#This Row],[Date]]))</f>
        <v>0</v>
      </c>
      <c r="M245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245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245" s="2">
        <f>((3*raw[[#This Row],[Count Played W/I Last Year]])+raw[[#This Row],[Count Played W/I 2 years]])/4</f>
        <v>0</v>
      </c>
    </row>
    <row r="246" spans="1:15" x14ac:dyDescent="0.2">
      <c r="A246" s="4" t="s">
        <v>120</v>
      </c>
      <c r="B246" s="8">
        <v>41252</v>
      </c>
      <c r="C246" s="8" t="str">
        <f>IF(EXACT(1,raw[[#This Row],[English]]),"English",IF(EXACT(1,raw[[#This Row],[Spanish]]),"Spanish",IF(EXACT(1,raw[[#This Row],[Both]]),"Both","BAD_INPUT")))</f>
        <v>English</v>
      </c>
      <c r="D246" s="10">
        <f>YEAR(raw[[#This Row],[Date]])</f>
        <v>2012</v>
      </c>
      <c r="E246" s="10">
        <f>MONTH(raw[[#This Row],[Date]])</f>
        <v>12</v>
      </c>
      <c r="F246" s="4">
        <v>1</v>
      </c>
      <c r="G246" s="4"/>
      <c r="H246" s="4"/>
      <c r="I246" t="e">
        <f>VLOOKUP(raw[[#This Row],[Song Title]],#REF!,1,FALSE)</f>
        <v>#REF!</v>
      </c>
      <c r="J246">
        <f>SUM(raw[[#This Row],[English]:[Both]])</f>
        <v>1</v>
      </c>
      <c r="K246" s="1" t="b">
        <f>IF(EXACT(raw[[#This Row],[Date]],VLOOKUP(raw[[#This Row],[Song Title]],raw[],2,FALSE)),TRUE,FALSE)</f>
        <v>0</v>
      </c>
      <c r="L246">
        <f>COUNTIFS(raw[Song Title],raw[[#This Row],[Song Title]],raw[Date],CONCATENATE("&lt;",raw[[#This Row],[Date]]))</f>
        <v>1</v>
      </c>
      <c r="M246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246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246" s="2">
        <f>((3*raw[[#This Row],[Count Played W/I Last Year]])+raw[[#This Row],[Count Played W/I 2 years]])/4</f>
        <v>1</v>
      </c>
    </row>
    <row r="247" spans="1:15" x14ac:dyDescent="0.2">
      <c r="A247" s="4" t="s">
        <v>37</v>
      </c>
      <c r="B247" s="8">
        <v>41252</v>
      </c>
      <c r="C247" s="8" t="str">
        <f>IF(EXACT(1,raw[[#This Row],[English]]),"English",IF(EXACT(1,raw[[#This Row],[Spanish]]),"Spanish",IF(EXACT(1,raw[[#This Row],[Both]]),"Both","BAD_INPUT")))</f>
        <v>English</v>
      </c>
      <c r="D247" s="10">
        <f>YEAR(raw[[#This Row],[Date]])</f>
        <v>2012</v>
      </c>
      <c r="E247" s="10">
        <f>MONTH(raw[[#This Row],[Date]])</f>
        <v>12</v>
      </c>
      <c r="F247" s="4">
        <v>1</v>
      </c>
      <c r="G247" s="4"/>
      <c r="H247" s="4"/>
      <c r="I247" t="e">
        <f>VLOOKUP(raw[[#This Row],[Song Title]],#REF!,1,FALSE)</f>
        <v>#REF!</v>
      </c>
      <c r="J247">
        <f>SUM(raw[[#This Row],[English]:[Both]])</f>
        <v>1</v>
      </c>
      <c r="K247" s="1" t="b">
        <f>IF(EXACT(raw[[#This Row],[Date]],VLOOKUP(raw[[#This Row],[Song Title]],raw[],2,FALSE)),TRUE,FALSE)</f>
        <v>0</v>
      </c>
      <c r="L247">
        <f>COUNTIFS(raw[Song Title],raw[[#This Row],[Song Title]],raw[Date],CONCATENATE("&lt;",raw[[#This Row],[Date]]))</f>
        <v>2</v>
      </c>
      <c r="M247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247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247" s="2">
        <f>((3*raw[[#This Row],[Count Played W/I Last Year]])+raw[[#This Row],[Count Played W/I 2 years]])/4</f>
        <v>2</v>
      </c>
    </row>
    <row r="248" spans="1:15" x14ac:dyDescent="0.2">
      <c r="A248" s="4" t="s">
        <v>121</v>
      </c>
      <c r="B248" s="8">
        <v>41252</v>
      </c>
      <c r="C248" s="8" t="str">
        <f>IF(EXACT(1,raw[[#This Row],[English]]),"English",IF(EXACT(1,raw[[#This Row],[Spanish]]),"Spanish",IF(EXACT(1,raw[[#This Row],[Both]]),"Both","BAD_INPUT")))</f>
        <v>Spanish</v>
      </c>
      <c r="D248" s="10">
        <f>YEAR(raw[[#This Row],[Date]])</f>
        <v>2012</v>
      </c>
      <c r="E248" s="10">
        <f>MONTH(raw[[#This Row],[Date]])</f>
        <v>12</v>
      </c>
      <c r="F248" s="4"/>
      <c r="G248" s="4">
        <v>1</v>
      </c>
      <c r="H248" s="4"/>
      <c r="I248" t="e">
        <f>VLOOKUP(raw[[#This Row],[Song Title]],#REF!,1,FALSE)</f>
        <v>#REF!</v>
      </c>
      <c r="J248">
        <f>SUM(raw[[#This Row],[English]:[Both]])</f>
        <v>1</v>
      </c>
      <c r="K248" s="1" t="b">
        <f>IF(EXACT(raw[[#This Row],[Date]],VLOOKUP(raw[[#This Row],[Song Title]],raw[],2,FALSE)),TRUE,FALSE)</f>
        <v>1</v>
      </c>
      <c r="L248">
        <f>COUNTIFS(raw[Song Title],raw[[#This Row],[Song Title]],raw[Date],CONCATENATE("&lt;",raw[[#This Row],[Date]]))</f>
        <v>0</v>
      </c>
      <c r="M248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248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248" s="2">
        <f>((3*raw[[#This Row],[Count Played W/I Last Year]])+raw[[#This Row],[Count Played W/I 2 years]])/4</f>
        <v>0</v>
      </c>
    </row>
    <row r="249" spans="1:15" x14ac:dyDescent="0.2">
      <c r="A249" s="4" t="s">
        <v>113</v>
      </c>
      <c r="B249" s="8">
        <v>41259</v>
      </c>
      <c r="C249" s="8" t="str">
        <f>IF(EXACT(1,raw[[#This Row],[English]]),"English",IF(EXACT(1,raw[[#This Row],[Spanish]]),"Spanish",IF(EXACT(1,raw[[#This Row],[Both]]),"Both","BAD_INPUT")))</f>
        <v>English</v>
      </c>
      <c r="D249" s="10">
        <f>YEAR(raw[[#This Row],[Date]])</f>
        <v>2012</v>
      </c>
      <c r="E249" s="10">
        <f>MONTH(raw[[#This Row],[Date]])</f>
        <v>12</v>
      </c>
      <c r="F249" s="4">
        <v>1</v>
      </c>
      <c r="G249" s="4"/>
      <c r="H249" s="4"/>
      <c r="I249" t="e">
        <f>VLOOKUP(raw[[#This Row],[Song Title]],#REF!,1,FALSE)</f>
        <v>#REF!</v>
      </c>
      <c r="J249">
        <f>SUM(raw[[#This Row],[English]:[Both]])</f>
        <v>1</v>
      </c>
      <c r="K249" s="1" t="b">
        <f>IF(EXACT(raw[[#This Row],[Date]],VLOOKUP(raw[[#This Row],[Song Title]],raw[],2,FALSE)),TRUE,FALSE)</f>
        <v>0</v>
      </c>
      <c r="L249">
        <f>COUNTIFS(raw[Song Title],raw[[#This Row],[Song Title]],raw[Date],CONCATENATE("&lt;",raw[[#This Row],[Date]]))</f>
        <v>1</v>
      </c>
      <c r="M249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249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249" s="2">
        <f>((3*raw[[#This Row],[Count Played W/I Last Year]])+raw[[#This Row],[Count Played W/I 2 years]])/4</f>
        <v>1</v>
      </c>
    </row>
    <row r="250" spans="1:15" x14ac:dyDescent="0.2">
      <c r="A250" s="4" t="s">
        <v>79</v>
      </c>
      <c r="B250" s="8">
        <v>41259</v>
      </c>
      <c r="C250" s="8" t="str">
        <f>IF(EXACT(1,raw[[#This Row],[English]]),"English",IF(EXACT(1,raw[[#This Row],[Spanish]]),"Spanish",IF(EXACT(1,raw[[#This Row],[Both]]),"Both","BAD_INPUT")))</f>
        <v>English</v>
      </c>
      <c r="D250" s="10">
        <f>YEAR(raw[[#This Row],[Date]])</f>
        <v>2012</v>
      </c>
      <c r="E250" s="10">
        <f>MONTH(raw[[#This Row],[Date]])</f>
        <v>12</v>
      </c>
      <c r="F250" s="4">
        <v>1</v>
      </c>
      <c r="G250" s="4"/>
      <c r="H250" s="4"/>
      <c r="I250" t="e">
        <f>VLOOKUP(raw[[#This Row],[Song Title]],#REF!,1,FALSE)</f>
        <v>#REF!</v>
      </c>
      <c r="J250">
        <f>SUM(raw[[#This Row],[English]:[Both]])</f>
        <v>1</v>
      </c>
      <c r="K250" s="1" t="b">
        <f>IF(EXACT(raw[[#This Row],[Date]],VLOOKUP(raw[[#This Row],[Song Title]],raw[],2,FALSE)),TRUE,FALSE)</f>
        <v>0</v>
      </c>
      <c r="L250">
        <f>COUNTIFS(raw[Song Title],raw[[#This Row],[Song Title]],raw[Date],CONCATENATE("&lt;",raw[[#This Row],[Date]]))</f>
        <v>5</v>
      </c>
      <c r="M250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250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250" s="2">
        <f>((3*raw[[#This Row],[Count Played W/I Last Year]])+raw[[#This Row],[Count Played W/I 2 years]])/4</f>
        <v>5</v>
      </c>
    </row>
    <row r="251" spans="1:15" x14ac:dyDescent="0.2">
      <c r="A251" s="4" t="s">
        <v>122</v>
      </c>
      <c r="B251" s="8">
        <v>41259</v>
      </c>
      <c r="C251" s="8" t="str">
        <f>IF(EXACT(1,raw[[#This Row],[English]]),"English",IF(EXACT(1,raw[[#This Row],[Spanish]]),"Spanish",IF(EXACT(1,raw[[#This Row],[Both]]),"Both","BAD_INPUT")))</f>
        <v>Both</v>
      </c>
      <c r="D251" s="10">
        <f>YEAR(raw[[#This Row],[Date]])</f>
        <v>2012</v>
      </c>
      <c r="E251" s="10">
        <f>MONTH(raw[[#This Row],[Date]])</f>
        <v>12</v>
      </c>
      <c r="F251" s="4"/>
      <c r="G251" s="4"/>
      <c r="H251" s="4">
        <v>1</v>
      </c>
      <c r="I251" t="e">
        <f>VLOOKUP(raw[[#This Row],[Song Title]],#REF!,1,FALSE)</f>
        <v>#REF!</v>
      </c>
      <c r="J251">
        <f>SUM(raw[[#This Row],[English]:[Both]])</f>
        <v>1</v>
      </c>
      <c r="K251" s="1" t="b">
        <f>IF(EXACT(raw[[#This Row],[Date]],VLOOKUP(raw[[#This Row],[Song Title]],raw[],2,FALSE)),TRUE,FALSE)</f>
        <v>0</v>
      </c>
      <c r="L251">
        <f>COUNTIFS(raw[Song Title],raw[[#This Row],[Song Title]],raw[Date],CONCATENATE("&lt;",raw[[#This Row],[Date]]))</f>
        <v>1</v>
      </c>
      <c r="M251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251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251" s="2">
        <f>((3*raw[[#This Row],[Count Played W/I Last Year]])+raw[[#This Row],[Count Played W/I 2 years]])/4</f>
        <v>1</v>
      </c>
    </row>
    <row r="252" spans="1:15" x14ac:dyDescent="0.2">
      <c r="A252" s="4" t="s">
        <v>40</v>
      </c>
      <c r="B252" s="8">
        <v>41259</v>
      </c>
      <c r="C252" s="8" t="str">
        <f>IF(EXACT(1,raw[[#This Row],[English]]),"English",IF(EXACT(1,raw[[#This Row],[Spanish]]),"Spanish",IF(EXACT(1,raw[[#This Row],[Both]]),"Both","BAD_INPUT")))</f>
        <v>Spanish</v>
      </c>
      <c r="D252" s="10">
        <f>YEAR(raw[[#This Row],[Date]])</f>
        <v>2012</v>
      </c>
      <c r="E252" s="10">
        <f>MONTH(raw[[#This Row],[Date]])</f>
        <v>12</v>
      </c>
      <c r="F252" s="4"/>
      <c r="G252" s="4">
        <v>1</v>
      </c>
      <c r="H252" s="4"/>
      <c r="I252" t="e">
        <f>VLOOKUP(raw[[#This Row],[Song Title]],#REF!,1,FALSE)</f>
        <v>#REF!</v>
      </c>
      <c r="J252">
        <f>SUM(raw[[#This Row],[English]:[Both]])</f>
        <v>1</v>
      </c>
      <c r="K252" s="1" t="b">
        <f>IF(EXACT(raw[[#This Row],[Date]],VLOOKUP(raw[[#This Row],[Song Title]],raw[],2,FALSE)),TRUE,FALSE)</f>
        <v>0</v>
      </c>
      <c r="L252">
        <f>COUNTIFS(raw[Song Title],raw[[#This Row],[Song Title]],raw[Date],CONCATENATE("&lt;",raw[[#This Row],[Date]]))</f>
        <v>2</v>
      </c>
      <c r="M252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252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252" s="2">
        <f>((3*raw[[#This Row],[Count Played W/I Last Year]])+raw[[#This Row],[Count Played W/I 2 years]])/4</f>
        <v>2</v>
      </c>
    </row>
    <row r="253" spans="1:15" x14ac:dyDescent="0.2">
      <c r="A253" s="4" t="s">
        <v>121</v>
      </c>
      <c r="B253" s="8">
        <v>41259</v>
      </c>
      <c r="C253" s="8" t="str">
        <f>IF(EXACT(1,raw[[#This Row],[English]]),"English",IF(EXACT(1,raw[[#This Row],[Spanish]]),"Spanish",IF(EXACT(1,raw[[#This Row],[Both]]),"Both","BAD_INPUT")))</f>
        <v>Spanish</v>
      </c>
      <c r="D253" s="10">
        <f>YEAR(raw[[#This Row],[Date]])</f>
        <v>2012</v>
      </c>
      <c r="E253" s="10">
        <f>MONTH(raw[[#This Row],[Date]])</f>
        <v>12</v>
      </c>
      <c r="F253" s="4"/>
      <c r="G253" s="4">
        <v>1</v>
      </c>
      <c r="H253" s="4"/>
      <c r="I253" t="e">
        <f>VLOOKUP(raw[[#This Row],[Song Title]],#REF!,1,FALSE)</f>
        <v>#REF!</v>
      </c>
      <c r="J253">
        <f>SUM(raw[[#This Row],[English]:[Both]])</f>
        <v>1</v>
      </c>
      <c r="K253" s="1" t="b">
        <f>IF(EXACT(raw[[#This Row],[Date]],VLOOKUP(raw[[#This Row],[Song Title]],raw[],2,FALSE)),TRUE,FALSE)</f>
        <v>0</v>
      </c>
      <c r="L253">
        <f>COUNTIFS(raw[Song Title],raw[[#This Row],[Song Title]],raw[Date],CONCATENATE("&lt;",raw[[#This Row],[Date]]))</f>
        <v>1</v>
      </c>
      <c r="M253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253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253" s="2">
        <f>((3*raw[[#This Row],[Count Played W/I Last Year]])+raw[[#This Row],[Count Played W/I 2 years]])/4</f>
        <v>1</v>
      </c>
    </row>
    <row r="254" spans="1:15" x14ac:dyDescent="0.2">
      <c r="A254" s="4" t="s">
        <v>36</v>
      </c>
      <c r="B254" s="8">
        <v>41266</v>
      </c>
      <c r="C254" s="8" t="str">
        <f>IF(EXACT(1,raw[[#This Row],[English]]),"English",IF(EXACT(1,raw[[#This Row],[Spanish]]),"Spanish",IF(EXACT(1,raw[[#This Row],[Both]]),"Both","BAD_INPUT")))</f>
        <v>Both</v>
      </c>
      <c r="D254" s="10">
        <f>YEAR(raw[[#This Row],[Date]])</f>
        <v>2012</v>
      </c>
      <c r="E254" s="10">
        <f>MONTH(raw[[#This Row],[Date]])</f>
        <v>12</v>
      </c>
      <c r="F254" s="4"/>
      <c r="G254" s="4"/>
      <c r="H254" s="4">
        <v>1</v>
      </c>
      <c r="I254" t="e">
        <f>VLOOKUP(raw[[#This Row],[Song Title]],#REF!,1,FALSE)</f>
        <v>#REF!</v>
      </c>
      <c r="J254">
        <f>SUM(raw[[#This Row],[English]:[Both]])</f>
        <v>1</v>
      </c>
      <c r="K254" s="1" t="b">
        <f>IF(EXACT(raw[[#This Row],[Date]],VLOOKUP(raw[[#This Row],[Song Title]],raw[],2,FALSE)),TRUE,FALSE)</f>
        <v>0</v>
      </c>
      <c r="L254">
        <f>COUNTIFS(raw[Song Title],raw[[#This Row],[Song Title]],raw[Date],CONCATENATE("&lt;",raw[[#This Row],[Date]]))</f>
        <v>2</v>
      </c>
      <c r="M254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254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254" s="2">
        <f>((3*raw[[#This Row],[Count Played W/I Last Year]])+raw[[#This Row],[Count Played W/I 2 years]])/4</f>
        <v>2</v>
      </c>
    </row>
    <row r="255" spans="1:15" x14ac:dyDescent="0.2">
      <c r="A255" s="4" t="s">
        <v>123</v>
      </c>
      <c r="B255" s="8">
        <v>41266</v>
      </c>
      <c r="C255" s="8" t="str">
        <f>IF(EXACT(1,raw[[#This Row],[English]]),"English",IF(EXACT(1,raw[[#This Row],[Spanish]]),"Spanish",IF(EXACT(1,raw[[#This Row],[Both]]),"Both","BAD_INPUT")))</f>
        <v>Both</v>
      </c>
      <c r="D255" s="10">
        <f>YEAR(raw[[#This Row],[Date]])</f>
        <v>2012</v>
      </c>
      <c r="E255" s="10">
        <f>MONTH(raw[[#This Row],[Date]])</f>
        <v>12</v>
      </c>
      <c r="F255" s="4"/>
      <c r="G255" s="4"/>
      <c r="H255" s="4">
        <v>1</v>
      </c>
      <c r="I255" t="e">
        <f>VLOOKUP(raw[[#This Row],[Song Title]],#REF!,1,FALSE)</f>
        <v>#REF!</v>
      </c>
      <c r="J255">
        <f>SUM(raw[[#This Row],[English]:[Both]])</f>
        <v>1</v>
      </c>
      <c r="K255" s="1" t="b">
        <f>IF(EXACT(raw[[#This Row],[Date]],VLOOKUP(raw[[#This Row],[Song Title]],raw[],2,FALSE)),TRUE,FALSE)</f>
        <v>1</v>
      </c>
      <c r="L255">
        <f>COUNTIFS(raw[Song Title],raw[[#This Row],[Song Title]],raw[Date],CONCATENATE("&lt;",raw[[#This Row],[Date]]))</f>
        <v>0</v>
      </c>
      <c r="M255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255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255" s="2">
        <f>((3*raw[[#This Row],[Count Played W/I Last Year]])+raw[[#This Row],[Count Played W/I 2 years]])/4</f>
        <v>0</v>
      </c>
    </row>
    <row r="256" spans="1:15" x14ac:dyDescent="0.2">
      <c r="A256" s="4" t="s">
        <v>124</v>
      </c>
      <c r="B256" s="8">
        <v>41266</v>
      </c>
      <c r="C256" s="8" t="str">
        <f>IF(EXACT(1,raw[[#This Row],[English]]),"English",IF(EXACT(1,raw[[#This Row],[Spanish]]),"Spanish",IF(EXACT(1,raw[[#This Row],[Both]]),"Both","BAD_INPUT")))</f>
        <v>English</v>
      </c>
      <c r="D256" s="10">
        <f>YEAR(raw[[#This Row],[Date]])</f>
        <v>2012</v>
      </c>
      <c r="E256" s="10">
        <f>MONTH(raw[[#This Row],[Date]])</f>
        <v>12</v>
      </c>
      <c r="F256" s="4">
        <v>1</v>
      </c>
      <c r="G256" s="4"/>
      <c r="H256" s="4"/>
      <c r="I256" t="e">
        <f>VLOOKUP(raw[[#This Row],[Song Title]],#REF!,1,FALSE)</f>
        <v>#REF!</v>
      </c>
      <c r="J256">
        <f>SUM(raw[[#This Row],[English]:[Both]])</f>
        <v>1</v>
      </c>
      <c r="K256" s="1" t="b">
        <f>IF(EXACT(raw[[#This Row],[Date]],VLOOKUP(raw[[#This Row],[Song Title]],raw[],2,FALSE)),TRUE,FALSE)</f>
        <v>1</v>
      </c>
      <c r="L256">
        <f>COUNTIFS(raw[Song Title],raw[[#This Row],[Song Title]],raw[Date],CONCATENATE("&lt;",raw[[#This Row],[Date]]))</f>
        <v>0</v>
      </c>
      <c r="M256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256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256" s="2">
        <f>((3*raw[[#This Row],[Count Played W/I Last Year]])+raw[[#This Row],[Count Played W/I 2 years]])/4</f>
        <v>0</v>
      </c>
    </row>
    <row r="257" spans="1:15" x14ac:dyDescent="0.2">
      <c r="A257" s="4" t="s">
        <v>117</v>
      </c>
      <c r="B257" s="8">
        <v>41266</v>
      </c>
      <c r="C257" s="8" t="str">
        <f>IF(EXACT(1,raw[[#This Row],[English]]),"English",IF(EXACT(1,raw[[#This Row],[Spanish]]),"Spanish",IF(EXACT(1,raw[[#This Row],[Both]]),"Both","BAD_INPUT")))</f>
        <v>Both</v>
      </c>
      <c r="D257" s="10">
        <f>YEAR(raw[[#This Row],[Date]])</f>
        <v>2012</v>
      </c>
      <c r="E257" s="10">
        <f>MONTH(raw[[#This Row],[Date]])</f>
        <v>12</v>
      </c>
      <c r="F257" s="4"/>
      <c r="G257" s="4"/>
      <c r="H257" s="4">
        <v>1</v>
      </c>
      <c r="I257" t="e">
        <f>VLOOKUP(raw[[#This Row],[Song Title]],#REF!,1,FALSE)</f>
        <v>#REF!</v>
      </c>
      <c r="J257">
        <f>SUM(raw[[#This Row],[English]:[Both]])</f>
        <v>1</v>
      </c>
      <c r="K257" s="1" t="b">
        <f>IF(EXACT(raw[[#This Row],[Date]],VLOOKUP(raw[[#This Row],[Song Title]],raw[],2,FALSE)),TRUE,FALSE)</f>
        <v>0</v>
      </c>
      <c r="L257">
        <f>COUNTIFS(raw[Song Title],raw[[#This Row],[Song Title]],raw[Date],CONCATENATE("&lt;",raw[[#This Row],[Date]]))</f>
        <v>2</v>
      </c>
      <c r="M257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257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257" s="2">
        <f>((3*raw[[#This Row],[Count Played W/I Last Year]])+raw[[#This Row],[Count Played W/I 2 years]])/4</f>
        <v>2</v>
      </c>
    </row>
    <row r="258" spans="1:15" x14ac:dyDescent="0.2">
      <c r="A258" s="4" t="s">
        <v>115</v>
      </c>
      <c r="B258" s="8">
        <v>41266</v>
      </c>
      <c r="C258" s="8" t="str">
        <f>IF(EXACT(1,raw[[#This Row],[English]]),"English",IF(EXACT(1,raw[[#This Row],[Spanish]]),"Spanish",IF(EXACT(1,raw[[#This Row],[Both]]),"Both","BAD_INPUT")))</f>
        <v>Both</v>
      </c>
      <c r="D258" s="10">
        <f>YEAR(raw[[#This Row],[Date]])</f>
        <v>2012</v>
      </c>
      <c r="E258" s="10">
        <f>MONTH(raw[[#This Row],[Date]])</f>
        <v>12</v>
      </c>
      <c r="F258" s="4"/>
      <c r="G258" s="4"/>
      <c r="H258" s="4">
        <v>1</v>
      </c>
      <c r="I258" t="e">
        <f>VLOOKUP(raw[[#This Row],[Song Title]],#REF!,1,FALSE)</f>
        <v>#REF!</v>
      </c>
      <c r="J258">
        <f>SUM(raw[[#This Row],[English]:[Both]])</f>
        <v>1</v>
      </c>
      <c r="K258" s="1" t="b">
        <f>IF(EXACT(raw[[#This Row],[Date]],VLOOKUP(raw[[#This Row],[Song Title]],raw[],2,FALSE)),TRUE,FALSE)</f>
        <v>0</v>
      </c>
      <c r="L258">
        <f>COUNTIFS(raw[Song Title],raw[[#This Row],[Song Title]],raw[Date],CONCATENATE("&lt;",raw[[#This Row],[Date]]))</f>
        <v>1</v>
      </c>
      <c r="M258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258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258" s="2">
        <f>((3*raw[[#This Row],[Count Played W/I Last Year]])+raw[[#This Row],[Count Played W/I 2 years]])/4</f>
        <v>1</v>
      </c>
    </row>
    <row r="259" spans="1:15" x14ac:dyDescent="0.2">
      <c r="A259" s="4" t="s">
        <v>115</v>
      </c>
      <c r="B259" s="8">
        <v>41267</v>
      </c>
      <c r="C259" s="8" t="str">
        <f>IF(EXACT(1,raw[[#This Row],[English]]),"English",IF(EXACT(1,raw[[#This Row],[Spanish]]),"Spanish",IF(EXACT(1,raw[[#This Row],[Both]]),"Both","BAD_INPUT")))</f>
        <v>Both</v>
      </c>
      <c r="D259" s="10">
        <f>YEAR(raw[[#This Row],[Date]])</f>
        <v>2012</v>
      </c>
      <c r="E259" s="10">
        <f>MONTH(raw[[#This Row],[Date]])</f>
        <v>12</v>
      </c>
      <c r="F259" s="4"/>
      <c r="G259" s="4"/>
      <c r="H259" s="4">
        <v>1</v>
      </c>
      <c r="I259" s="2" t="e">
        <f>VLOOKUP(raw[[#This Row],[Song Title]],#REF!,1,FALSE)</f>
        <v>#REF!</v>
      </c>
      <c r="J259" s="2">
        <f>SUM(raw[[#This Row],[English]:[Both]])</f>
        <v>1</v>
      </c>
      <c r="K259" s="1" t="b">
        <f>IF(EXACT(raw[[#This Row],[Date]],VLOOKUP(raw[[#This Row],[Song Title]],raw[],2,FALSE)),TRUE,FALSE)</f>
        <v>0</v>
      </c>
      <c r="L259">
        <f>COUNTIFS(raw[Song Title],raw[[#This Row],[Song Title]],raw[Date],CONCATENATE("&lt;",raw[[#This Row],[Date]]))</f>
        <v>2</v>
      </c>
      <c r="M259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259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259" s="2">
        <f>((3*raw[[#This Row],[Count Played W/I Last Year]])+raw[[#This Row],[Count Played W/I 2 years]])/4</f>
        <v>2</v>
      </c>
    </row>
    <row r="260" spans="1:15" x14ac:dyDescent="0.2">
      <c r="A260" s="4" t="s">
        <v>119</v>
      </c>
      <c r="B260" s="8">
        <v>41267</v>
      </c>
      <c r="C260" s="8" t="str">
        <f>IF(EXACT(1,raw[[#This Row],[English]]),"English",IF(EXACT(1,raw[[#This Row],[Spanish]]),"Spanish",IF(EXACT(1,raw[[#This Row],[Both]]),"Both","BAD_INPUT")))</f>
        <v>Both</v>
      </c>
      <c r="D260" s="10">
        <f>YEAR(raw[[#This Row],[Date]])</f>
        <v>2012</v>
      </c>
      <c r="E260" s="10">
        <f>MONTH(raw[[#This Row],[Date]])</f>
        <v>12</v>
      </c>
      <c r="F260" s="4"/>
      <c r="G260" s="4"/>
      <c r="H260" s="4">
        <v>1</v>
      </c>
      <c r="I260" s="2" t="e">
        <f>VLOOKUP(raw[[#This Row],[Song Title]],#REF!,1,FALSE)</f>
        <v>#REF!</v>
      </c>
      <c r="J260" s="2">
        <f>SUM(raw[[#This Row],[English]:[Both]])</f>
        <v>1</v>
      </c>
      <c r="K260" s="1" t="b">
        <f>IF(EXACT(raw[[#This Row],[Date]],VLOOKUP(raw[[#This Row],[Song Title]],raw[],2,FALSE)),TRUE,FALSE)</f>
        <v>0</v>
      </c>
      <c r="L260">
        <f>COUNTIFS(raw[Song Title],raw[[#This Row],[Song Title]],raw[Date],CONCATENATE("&lt;",raw[[#This Row],[Date]]))</f>
        <v>1</v>
      </c>
      <c r="M260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260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260" s="2">
        <f>((3*raw[[#This Row],[Count Played W/I Last Year]])+raw[[#This Row],[Count Played W/I 2 years]])/4</f>
        <v>1</v>
      </c>
    </row>
    <row r="261" spans="1:15" x14ac:dyDescent="0.2">
      <c r="A261" s="4" t="s">
        <v>299</v>
      </c>
      <c r="B261" s="8">
        <v>41267</v>
      </c>
      <c r="C261" s="8" t="str">
        <f>IF(EXACT(1,raw[[#This Row],[English]]),"English",IF(EXACT(1,raw[[#This Row],[Spanish]]),"Spanish",IF(EXACT(1,raw[[#This Row],[Both]]),"Both","BAD_INPUT")))</f>
        <v>Both</v>
      </c>
      <c r="D261" s="10">
        <f>YEAR(raw[[#This Row],[Date]])</f>
        <v>2012</v>
      </c>
      <c r="E261" s="10">
        <f>MONTH(raw[[#This Row],[Date]])</f>
        <v>12</v>
      </c>
      <c r="F261" s="4"/>
      <c r="G261" s="4"/>
      <c r="H261" s="4">
        <v>1</v>
      </c>
      <c r="I261" s="2" t="e">
        <f>VLOOKUP(raw[[#This Row],[Song Title]],#REF!,1,FALSE)</f>
        <v>#REF!</v>
      </c>
      <c r="J261" s="2">
        <f>SUM(raw[[#This Row],[English]:[Both]])</f>
        <v>1</v>
      </c>
      <c r="K261" s="1" t="b">
        <f>IF(EXACT(raw[[#This Row],[Date]],VLOOKUP(raw[[#This Row],[Song Title]],raw[],2,FALSE)),TRUE,FALSE)</f>
        <v>1</v>
      </c>
      <c r="L261">
        <f>COUNTIFS(raw[Song Title],raw[[#This Row],[Song Title]],raw[Date],CONCATENATE("&lt;",raw[[#This Row],[Date]]))</f>
        <v>0</v>
      </c>
      <c r="M261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261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261" s="2">
        <f>((3*raw[[#This Row],[Count Played W/I Last Year]])+raw[[#This Row],[Count Played W/I 2 years]])/4</f>
        <v>0</v>
      </c>
    </row>
    <row r="262" spans="1:15" x14ac:dyDescent="0.2">
      <c r="A262" s="4" t="s">
        <v>300</v>
      </c>
      <c r="B262" s="8">
        <v>41267</v>
      </c>
      <c r="C262" s="8" t="str">
        <f>IF(EXACT(1,raw[[#This Row],[English]]),"English",IF(EXACT(1,raw[[#This Row],[Spanish]]),"Spanish",IF(EXACT(1,raw[[#This Row],[Both]]),"Both","BAD_INPUT")))</f>
        <v>Both</v>
      </c>
      <c r="D262" s="10">
        <f>YEAR(raw[[#This Row],[Date]])</f>
        <v>2012</v>
      </c>
      <c r="E262" s="10">
        <f>MONTH(raw[[#This Row],[Date]])</f>
        <v>12</v>
      </c>
      <c r="F262" s="4"/>
      <c r="G262" s="4"/>
      <c r="H262" s="4">
        <v>1</v>
      </c>
      <c r="I262" s="2" t="e">
        <f>VLOOKUP(raw[[#This Row],[Song Title]],#REF!,1,FALSE)</f>
        <v>#REF!</v>
      </c>
      <c r="J262" s="2">
        <f>SUM(raw[[#This Row],[English]:[Both]])</f>
        <v>1</v>
      </c>
      <c r="K262" s="1" t="b">
        <f>IF(EXACT(raw[[#This Row],[Date]],VLOOKUP(raw[[#This Row],[Song Title]],raw[],2,FALSE)),TRUE,FALSE)</f>
        <v>1</v>
      </c>
      <c r="L262">
        <f>COUNTIFS(raw[Song Title],raw[[#This Row],[Song Title]],raw[Date],CONCATENATE("&lt;",raw[[#This Row],[Date]]))</f>
        <v>0</v>
      </c>
      <c r="M262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262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262" s="2">
        <f>((3*raw[[#This Row],[Count Played W/I Last Year]])+raw[[#This Row],[Count Played W/I 2 years]])/4</f>
        <v>0</v>
      </c>
    </row>
    <row r="263" spans="1:15" x14ac:dyDescent="0.2">
      <c r="A263" s="4" t="s">
        <v>301</v>
      </c>
      <c r="B263" s="8">
        <v>41267</v>
      </c>
      <c r="C263" s="8" t="str">
        <f>IF(EXACT(1,raw[[#This Row],[English]]),"English",IF(EXACT(1,raw[[#This Row],[Spanish]]),"Spanish",IF(EXACT(1,raw[[#This Row],[Both]]),"Both","BAD_INPUT")))</f>
        <v>Both</v>
      </c>
      <c r="D263" s="10">
        <f>YEAR(raw[[#This Row],[Date]])</f>
        <v>2012</v>
      </c>
      <c r="E263" s="10">
        <f>MONTH(raw[[#This Row],[Date]])</f>
        <v>12</v>
      </c>
      <c r="F263" s="4"/>
      <c r="G263" s="4"/>
      <c r="H263" s="4">
        <v>1</v>
      </c>
      <c r="I263" s="2" t="e">
        <f>VLOOKUP(raw[[#This Row],[Song Title]],#REF!,1,FALSE)</f>
        <v>#REF!</v>
      </c>
      <c r="J263" s="2">
        <f>SUM(raw[[#This Row],[English]:[Both]])</f>
        <v>1</v>
      </c>
      <c r="K263" s="1" t="b">
        <f>IF(EXACT(raw[[#This Row],[Date]],VLOOKUP(raw[[#This Row],[Song Title]],raw[],2,FALSE)),TRUE,FALSE)</f>
        <v>1</v>
      </c>
      <c r="L263">
        <f>COUNTIFS(raw[Song Title],raw[[#This Row],[Song Title]],raw[Date],CONCATENATE("&lt;",raw[[#This Row],[Date]]))</f>
        <v>0</v>
      </c>
      <c r="M263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263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263" s="2">
        <f>((3*raw[[#This Row],[Count Played W/I Last Year]])+raw[[#This Row],[Count Played W/I 2 years]])/4</f>
        <v>0</v>
      </c>
    </row>
    <row r="264" spans="1:15" x14ac:dyDescent="0.2">
      <c r="A264" s="4" t="s">
        <v>123</v>
      </c>
      <c r="B264" s="8">
        <v>41267</v>
      </c>
      <c r="C264" s="8" t="str">
        <f>IF(EXACT(1,raw[[#This Row],[English]]),"English",IF(EXACT(1,raw[[#This Row],[Spanish]]),"Spanish",IF(EXACT(1,raw[[#This Row],[Both]]),"Both","BAD_INPUT")))</f>
        <v>Both</v>
      </c>
      <c r="D264" s="10">
        <f>YEAR(raw[[#This Row],[Date]])</f>
        <v>2012</v>
      </c>
      <c r="E264" s="10">
        <f>MONTH(raw[[#This Row],[Date]])</f>
        <v>12</v>
      </c>
      <c r="F264" s="4"/>
      <c r="G264" s="4"/>
      <c r="H264" s="4">
        <v>1</v>
      </c>
      <c r="I264" s="2" t="e">
        <f>VLOOKUP(raw[[#This Row],[Song Title]],#REF!,1,FALSE)</f>
        <v>#REF!</v>
      </c>
      <c r="J264" s="2">
        <f>SUM(raw[[#This Row],[English]:[Both]])</f>
        <v>1</v>
      </c>
      <c r="K264" s="1" t="b">
        <f>IF(EXACT(raw[[#This Row],[Date]],VLOOKUP(raw[[#This Row],[Song Title]],raw[],2,FALSE)),TRUE,FALSE)</f>
        <v>0</v>
      </c>
      <c r="L264">
        <f>COUNTIFS(raw[Song Title],raw[[#This Row],[Song Title]],raw[Date],CONCATENATE("&lt;",raw[[#This Row],[Date]]))</f>
        <v>1</v>
      </c>
      <c r="M264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264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264" s="2">
        <f>((3*raw[[#This Row],[Count Played W/I Last Year]])+raw[[#This Row],[Count Played W/I 2 years]])/4</f>
        <v>1</v>
      </c>
    </row>
    <row r="265" spans="1:15" x14ac:dyDescent="0.2">
      <c r="A265" s="4" t="s">
        <v>229</v>
      </c>
      <c r="B265" s="8">
        <v>41267</v>
      </c>
      <c r="C265" s="8" t="str">
        <f>IF(EXACT(1,raw[[#This Row],[English]]),"English",IF(EXACT(1,raw[[#This Row],[Spanish]]),"Spanish",IF(EXACT(1,raw[[#This Row],[Both]]),"Both","BAD_INPUT")))</f>
        <v>Both</v>
      </c>
      <c r="D265" s="10">
        <f>YEAR(raw[[#This Row],[Date]])</f>
        <v>2012</v>
      </c>
      <c r="E265" s="10">
        <f>MONTH(raw[[#This Row],[Date]])</f>
        <v>12</v>
      </c>
      <c r="F265" s="4"/>
      <c r="G265" s="4"/>
      <c r="H265" s="4">
        <v>1</v>
      </c>
      <c r="I265" s="2" t="e">
        <f>VLOOKUP(raw[[#This Row],[Song Title]],#REF!,1,FALSE)</f>
        <v>#REF!</v>
      </c>
      <c r="J265" s="2">
        <f>SUM(raw[[#This Row],[English]:[Both]])</f>
        <v>1</v>
      </c>
      <c r="K265" s="1" t="b">
        <f>IF(EXACT(raw[[#This Row],[Date]],VLOOKUP(raw[[#This Row],[Song Title]],raw[],2,FALSE)),TRUE,FALSE)</f>
        <v>1</v>
      </c>
      <c r="L265">
        <f>COUNTIFS(raw[Song Title],raw[[#This Row],[Song Title]],raw[Date],CONCATENATE("&lt;",raw[[#This Row],[Date]]))</f>
        <v>0</v>
      </c>
      <c r="M265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265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265" s="2">
        <f>((3*raw[[#This Row],[Count Played W/I Last Year]])+raw[[#This Row],[Count Played W/I 2 years]])/4</f>
        <v>0</v>
      </c>
    </row>
    <row r="266" spans="1:15" x14ac:dyDescent="0.2">
      <c r="A266" s="4" t="s">
        <v>228</v>
      </c>
      <c r="B266" s="8">
        <v>41267</v>
      </c>
      <c r="C266" s="8" t="str">
        <f>IF(EXACT(1,raw[[#This Row],[English]]),"English",IF(EXACT(1,raw[[#This Row],[Spanish]]),"Spanish",IF(EXACT(1,raw[[#This Row],[Both]]),"Both","BAD_INPUT")))</f>
        <v>Both</v>
      </c>
      <c r="D266" s="10">
        <f>YEAR(raw[[#This Row],[Date]])</f>
        <v>2012</v>
      </c>
      <c r="E266" s="10">
        <f>MONTH(raw[[#This Row],[Date]])</f>
        <v>12</v>
      </c>
      <c r="F266" s="4"/>
      <c r="G266" s="4"/>
      <c r="H266" s="4">
        <v>1</v>
      </c>
      <c r="I266" s="2" t="e">
        <f>VLOOKUP(raw[[#This Row],[Song Title]],#REF!,1,FALSE)</f>
        <v>#REF!</v>
      </c>
      <c r="J266" s="2">
        <f>SUM(raw[[#This Row],[English]:[Both]])</f>
        <v>1</v>
      </c>
      <c r="K266" s="1" t="b">
        <f>IF(EXACT(raw[[#This Row],[Date]],VLOOKUP(raw[[#This Row],[Song Title]],raw[],2,FALSE)),TRUE,FALSE)</f>
        <v>1</v>
      </c>
      <c r="L266">
        <f>COUNTIFS(raw[Song Title],raw[[#This Row],[Song Title]],raw[Date],CONCATENATE("&lt;",raw[[#This Row],[Date]]))</f>
        <v>0</v>
      </c>
      <c r="M266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266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266" s="2">
        <f>((3*raw[[#This Row],[Count Played W/I Last Year]])+raw[[#This Row],[Count Played W/I 2 years]])/4</f>
        <v>0</v>
      </c>
    </row>
    <row r="267" spans="1:15" x14ac:dyDescent="0.2">
      <c r="A267" s="4" t="s">
        <v>111</v>
      </c>
      <c r="B267" s="8">
        <v>41273</v>
      </c>
      <c r="C267" s="8" t="str">
        <f>IF(EXACT(1,raw[[#This Row],[English]]),"English",IF(EXACT(1,raw[[#This Row],[Spanish]]),"Spanish",IF(EXACT(1,raw[[#This Row],[Both]]),"Both","BAD_INPUT")))</f>
        <v>English</v>
      </c>
      <c r="D267" s="10">
        <f>YEAR(raw[[#This Row],[Date]])</f>
        <v>2012</v>
      </c>
      <c r="E267" s="10">
        <f>MONTH(raw[[#This Row],[Date]])</f>
        <v>12</v>
      </c>
      <c r="F267" s="4">
        <v>1</v>
      </c>
      <c r="G267" s="4"/>
      <c r="H267" s="4"/>
      <c r="I267" t="e">
        <f>VLOOKUP(raw[[#This Row],[Song Title]],#REF!,1,FALSE)</f>
        <v>#REF!</v>
      </c>
      <c r="J267">
        <f>SUM(raw[[#This Row],[English]:[Both]])</f>
        <v>1</v>
      </c>
      <c r="K267" s="1" t="b">
        <f>IF(EXACT(raw[[#This Row],[Date]],VLOOKUP(raw[[#This Row],[Song Title]],raw[],2,FALSE)),TRUE,FALSE)</f>
        <v>0</v>
      </c>
      <c r="L267">
        <f>COUNTIFS(raw[Song Title],raw[[#This Row],[Song Title]],raw[Date],CONCATENATE("&lt;",raw[[#This Row],[Date]]))</f>
        <v>2</v>
      </c>
      <c r="M267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267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267" s="2">
        <f>((3*raw[[#This Row],[Count Played W/I Last Year]])+raw[[#This Row],[Count Played W/I 2 years]])/4</f>
        <v>2</v>
      </c>
    </row>
    <row r="268" spans="1:15" x14ac:dyDescent="0.2">
      <c r="A268" s="4" t="s">
        <v>83</v>
      </c>
      <c r="B268" s="8">
        <v>41273</v>
      </c>
      <c r="C268" s="8" t="str">
        <f>IF(EXACT(1,raw[[#This Row],[English]]),"English",IF(EXACT(1,raw[[#This Row],[Spanish]]),"Spanish",IF(EXACT(1,raw[[#This Row],[Both]]),"Both","BAD_INPUT")))</f>
        <v>English</v>
      </c>
      <c r="D268" s="10">
        <f>YEAR(raw[[#This Row],[Date]])</f>
        <v>2012</v>
      </c>
      <c r="E268" s="10">
        <f>MONTH(raw[[#This Row],[Date]])</f>
        <v>12</v>
      </c>
      <c r="F268" s="4">
        <v>1</v>
      </c>
      <c r="G268" s="4"/>
      <c r="H268" s="4"/>
      <c r="I268" t="e">
        <f>VLOOKUP(raw[[#This Row],[Song Title]],#REF!,1,FALSE)</f>
        <v>#REF!</v>
      </c>
      <c r="J268">
        <f>SUM(raw[[#This Row],[English]:[Both]])</f>
        <v>1</v>
      </c>
      <c r="K268" s="1" t="b">
        <f>IF(EXACT(raw[[#This Row],[Date]],VLOOKUP(raw[[#This Row],[Song Title]],raw[],2,FALSE)),TRUE,FALSE)</f>
        <v>0</v>
      </c>
      <c r="L268">
        <f>COUNTIFS(raw[Song Title],raw[[#This Row],[Song Title]],raw[Date],CONCATENATE("&lt;",raw[[#This Row],[Date]]))</f>
        <v>2</v>
      </c>
      <c r="M268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268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268" s="2">
        <f>((3*raw[[#This Row],[Count Played W/I Last Year]])+raw[[#This Row],[Count Played W/I 2 years]])/4</f>
        <v>2</v>
      </c>
    </row>
    <row r="269" spans="1:15" x14ac:dyDescent="0.2">
      <c r="A269" s="4" t="s">
        <v>64</v>
      </c>
      <c r="B269" s="8">
        <v>41273</v>
      </c>
      <c r="C269" s="8" t="str">
        <f>IF(EXACT(1,raw[[#This Row],[English]]),"English",IF(EXACT(1,raw[[#This Row],[Spanish]]),"Spanish",IF(EXACT(1,raw[[#This Row],[Both]]),"Both","BAD_INPUT")))</f>
        <v>Spanish</v>
      </c>
      <c r="D269" s="10">
        <f>YEAR(raw[[#This Row],[Date]])</f>
        <v>2012</v>
      </c>
      <c r="E269" s="10">
        <f>MONTH(raw[[#This Row],[Date]])</f>
        <v>12</v>
      </c>
      <c r="F269" s="4"/>
      <c r="G269" s="4">
        <v>1</v>
      </c>
      <c r="H269" s="4"/>
      <c r="I269" t="e">
        <f>VLOOKUP(raw[[#This Row],[Song Title]],#REF!,1,FALSE)</f>
        <v>#REF!</v>
      </c>
      <c r="J269">
        <f>SUM(raw[[#This Row],[English]:[Both]])</f>
        <v>1</v>
      </c>
      <c r="K269" s="1" t="b">
        <f>IF(EXACT(raw[[#This Row],[Date]],VLOOKUP(raw[[#This Row],[Song Title]],raw[],2,FALSE)),TRUE,FALSE)</f>
        <v>0</v>
      </c>
      <c r="L269">
        <f>COUNTIFS(raw[Song Title],raw[[#This Row],[Song Title]],raw[Date],CONCATENATE("&lt;",raw[[#This Row],[Date]]))</f>
        <v>4</v>
      </c>
      <c r="M269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269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269" s="2">
        <f>((3*raw[[#This Row],[Count Played W/I Last Year]])+raw[[#This Row],[Count Played W/I 2 years]])/4</f>
        <v>4</v>
      </c>
    </row>
    <row r="270" spans="1:15" x14ac:dyDescent="0.2">
      <c r="A270" s="4" t="s">
        <v>58</v>
      </c>
      <c r="B270" s="8">
        <v>41273</v>
      </c>
      <c r="C270" s="8" t="str">
        <f>IF(EXACT(1,raw[[#This Row],[English]]),"English",IF(EXACT(1,raw[[#This Row],[Spanish]]),"Spanish",IF(EXACT(1,raw[[#This Row],[Both]]),"Both","BAD_INPUT")))</f>
        <v>Spanish</v>
      </c>
      <c r="D270" s="10">
        <f>YEAR(raw[[#This Row],[Date]])</f>
        <v>2012</v>
      </c>
      <c r="E270" s="10">
        <f>MONTH(raw[[#This Row],[Date]])</f>
        <v>12</v>
      </c>
      <c r="F270" s="4"/>
      <c r="G270" s="4">
        <v>1</v>
      </c>
      <c r="H270" s="4"/>
      <c r="I270" t="e">
        <f>VLOOKUP(raw[[#This Row],[Song Title]],#REF!,1,FALSE)</f>
        <v>#REF!</v>
      </c>
      <c r="J270">
        <f>SUM(raw[[#This Row],[English]:[Both]])</f>
        <v>1</v>
      </c>
      <c r="K270" s="1" t="b">
        <f>IF(EXACT(raw[[#This Row],[Date]],VLOOKUP(raw[[#This Row],[Song Title]],raw[],2,FALSE)),TRUE,FALSE)</f>
        <v>0</v>
      </c>
      <c r="L270">
        <f>COUNTIFS(raw[Song Title],raw[[#This Row],[Song Title]],raw[Date],CONCATENATE("&lt;",raw[[#This Row],[Date]]))</f>
        <v>1</v>
      </c>
      <c r="M270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270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270" s="2">
        <f>((3*raw[[#This Row],[Count Played W/I Last Year]])+raw[[#This Row],[Count Played W/I 2 years]])/4</f>
        <v>1</v>
      </c>
    </row>
    <row r="271" spans="1:15" x14ac:dyDescent="0.2">
      <c r="A271" s="4" t="s">
        <v>43</v>
      </c>
      <c r="B271" s="8">
        <v>41273</v>
      </c>
      <c r="C271" s="8" t="str">
        <f>IF(EXACT(1,raw[[#This Row],[English]]),"English",IF(EXACT(1,raw[[#This Row],[Spanish]]),"Spanish",IF(EXACT(1,raw[[#This Row],[Both]]),"Both","BAD_INPUT")))</f>
        <v>Spanish</v>
      </c>
      <c r="D271" s="10">
        <f>YEAR(raw[[#This Row],[Date]])</f>
        <v>2012</v>
      </c>
      <c r="E271" s="10">
        <f>MONTH(raw[[#This Row],[Date]])</f>
        <v>12</v>
      </c>
      <c r="F271" s="4"/>
      <c r="G271" s="4">
        <v>1</v>
      </c>
      <c r="H271" s="4"/>
      <c r="I271" t="e">
        <f>VLOOKUP(raw[[#This Row],[Song Title]],#REF!,1,FALSE)</f>
        <v>#REF!</v>
      </c>
      <c r="J271">
        <f>SUM(raw[[#This Row],[English]:[Both]])</f>
        <v>1</v>
      </c>
      <c r="K271" s="1" t="b">
        <f>IF(EXACT(raw[[#This Row],[Date]],VLOOKUP(raw[[#This Row],[Song Title]],raw[],2,FALSE)),TRUE,FALSE)</f>
        <v>0</v>
      </c>
      <c r="L271">
        <f>COUNTIFS(raw[Song Title],raw[[#This Row],[Song Title]],raw[Date],CONCATENATE("&lt;",raw[[#This Row],[Date]]))</f>
        <v>6</v>
      </c>
      <c r="M271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271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271" s="2">
        <f>((3*raw[[#This Row],[Count Played W/I Last Year]])+raw[[#This Row],[Count Played W/I 2 years]])/4</f>
        <v>6</v>
      </c>
    </row>
    <row r="272" spans="1:15" x14ac:dyDescent="0.2">
      <c r="A272" s="4" t="s">
        <v>79</v>
      </c>
      <c r="B272" s="8">
        <v>41280</v>
      </c>
      <c r="C272" s="8" t="str">
        <f>IF(EXACT(1,raw[[#This Row],[English]]),"English",IF(EXACT(1,raw[[#This Row],[Spanish]]),"Spanish",IF(EXACT(1,raw[[#This Row],[Both]]),"Both","BAD_INPUT")))</f>
        <v>Spanish</v>
      </c>
      <c r="D272" s="10">
        <f>YEAR(raw[[#This Row],[Date]])</f>
        <v>2013</v>
      </c>
      <c r="E272" s="10">
        <f>MONTH(raw[[#This Row],[Date]])</f>
        <v>1</v>
      </c>
      <c r="F272" s="4"/>
      <c r="G272" s="4">
        <v>1</v>
      </c>
      <c r="H272" s="4"/>
      <c r="I272" t="e">
        <f>VLOOKUP(raw[[#This Row],[Song Title]],#REF!,1,FALSE)</f>
        <v>#REF!</v>
      </c>
      <c r="J272">
        <f>SUM(raw[[#This Row],[English]:[Both]])</f>
        <v>1</v>
      </c>
      <c r="K272" s="1" t="b">
        <f>IF(EXACT(raw[[#This Row],[Date]],VLOOKUP(raw[[#This Row],[Song Title]],raw[],2,FALSE)),TRUE,FALSE)</f>
        <v>0</v>
      </c>
      <c r="L272">
        <f>COUNTIFS(raw[Song Title],raw[[#This Row],[Song Title]],raw[Date],CONCATENATE("&lt;",raw[[#This Row],[Date]]))</f>
        <v>6</v>
      </c>
      <c r="M272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272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272" s="2">
        <f>((3*raw[[#This Row],[Count Played W/I Last Year]])+raw[[#This Row],[Count Played W/I 2 years]])/4</f>
        <v>6</v>
      </c>
    </row>
    <row r="273" spans="1:15" x14ac:dyDescent="0.2">
      <c r="A273" s="4" t="s">
        <v>126</v>
      </c>
      <c r="B273" s="8">
        <v>41280</v>
      </c>
      <c r="C273" s="8" t="str">
        <f>IF(EXACT(1,raw[[#This Row],[English]]),"English",IF(EXACT(1,raw[[#This Row],[Spanish]]),"Spanish",IF(EXACT(1,raw[[#This Row],[Both]]),"Both","BAD_INPUT")))</f>
        <v>English</v>
      </c>
      <c r="D273" s="10">
        <f>YEAR(raw[[#This Row],[Date]])</f>
        <v>2013</v>
      </c>
      <c r="E273" s="10">
        <f>MONTH(raw[[#This Row],[Date]])</f>
        <v>1</v>
      </c>
      <c r="F273" s="4">
        <v>1</v>
      </c>
      <c r="G273" s="4"/>
      <c r="H273" s="4"/>
      <c r="I273" t="e">
        <f>VLOOKUP(raw[[#This Row],[Song Title]],#REF!,1,FALSE)</f>
        <v>#REF!</v>
      </c>
      <c r="J273">
        <f>SUM(raw[[#This Row],[English]:[Both]])</f>
        <v>1</v>
      </c>
      <c r="K273" s="1" t="b">
        <f>IF(EXACT(raw[[#This Row],[Date]],VLOOKUP(raw[[#This Row],[Song Title]],raw[],2,FALSE)),TRUE,FALSE)</f>
        <v>1</v>
      </c>
      <c r="L273">
        <f>COUNTIFS(raw[Song Title],raw[[#This Row],[Song Title]],raw[Date],CONCATENATE("&lt;",raw[[#This Row],[Date]]))</f>
        <v>0</v>
      </c>
      <c r="M273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273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273" s="2">
        <f>((3*raw[[#This Row],[Count Played W/I Last Year]])+raw[[#This Row],[Count Played W/I 2 years]])/4</f>
        <v>0</v>
      </c>
    </row>
    <row r="274" spans="1:15" x14ac:dyDescent="0.2">
      <c r="A274" s="4" t="s">
        <v>30</v>
      </c>
      <c r="B274" s="8">
        <v>41280</v>
      </c>
      <c r="C274" s="8" t="str">
        <f>IF(EXACT(1,raw[[#This Row],[English]]),"English",IF(EXACT(1,raw[[#This Row],[Spanish]]),"Spanish",IF(EXACT(1,raw[[#This Row],[Both]]),"Both","BAD_INPUT")))</f>
        <v>Spanish</v>
      </c>
      <c r="D274" s="10">
        <f>YEAR(raw[[#This Row],[Date]])</f>
        <v>2013</v>
      </c>
      <c r="E274" s="10">
        <f>MONTH(raw[[#This Row],[Date]])</f>
        <v>1</v>
      </c>
      <c r="F274" s="4"/>
      <c r="G274" s="4">
        <v>1</v>
      </c>
      <c r="H274" s="4"/>
      <c r="I274" t="e">
        <f>VLOOKUP(raw[[#This Row],[Song Title]],#REF!,1,FALSE)</f>
        <v>#REF!</v>
      </c>
      <c r="J274">
        <f>SUM(raw[[#This Row],[English]:[Both]])</f>
        <v>1</v>
      </c>
      <c r="K274" s="1" t="b">
        <f>IF(EXACT(raw[[#This Row],[Date]],VLOOKUP(raw[[#This Row],[Song Title]],raw[],2,FALSE)),TRUE,FALSE)</f>
        <v>0</v>
      </c>
      <c r="L274">
        <f>COUNTIFS(raw[Song Title],raw[[#This Row],[Song Title]],raw[Date],CONCATENATE("&lt;",raw[[#This Row],[Date]]))</f>
        <v>3</v>
      </c>
      <c r="M274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274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274" s="2">
        <f>((3*raw[[#This Row],[Count Played W/I Last Year]])+raw[[#This Row],[Count Played W/I 2 years]])/4</f>
        <v>3</v>
      </c>
    </row>
    <row r="275" spans="1:15" x14ac:dyDescent="0.2">
      <c r="A275" s="4" t="s">
        <v>125</v>
      </c>
      <c r="B275" s="8">
        <v>41280</v>
      </c>
      <c r="C275" s="8" t="str">
        <f>IF(EXACT(1,raw[[#This Row],[English]]),"English",IF(EXACT(1,raw[[#This Row],[Spanish]]),"Spanish",IF(EXACT(1,raw[[#This Row],[Both]]),"Both","BAD_INPUT")))</f>
        <v>English</v>
      </c>
      <c r="D275" s="10">
        <f>YEAR(raw[[#This Row],[Date]])</f>
        <v>2013</v>
      </c>
      <c r="E275" s="10">
        <f>MONTH(raw[[#This Row],[Date]])</f>
        <v>1</v>
      </c>
      <c r="F275" s="4">
        <v>1</v>
      </c>
      <c r="G275" s="4"/>
      <c r="H275" s="4"/>
      <c r="I275" t="e">
        <f>VLOOKUP(raw[[#This Row],[Song Title]],#REF!,1,FALSE)</f>
        <v>#REF!</v>
      </c>
      <c r="J275">
        <f>SUM(raw[[#This Row],[English]:[Both]])</f>
        <v>1</v>
      </c>
      <c r="K275" s="1" t="b">
        <f>IF(EXACT(raw[[#This Row],[Date]],VLOOKUP(raw[[#This Row],[Song Title]],raw[],2,FALSE)),TRUE,FALSE)</f>
        <v>1</v>
      </c>
      <c r="L275">
        <f>COUNTIFS(raw[Song Title],raw[[#This Row],[Song Title]],raw[Date],CONCATENATE("&lt;",raw[[#This Row],[Date]]))</f>
        <v>0</v>
      </c>
      <c r="M275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275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275" s="2">
        <f>((3*raw[[#This Row],[Count Played W/I Last Year]])+raw[[#This Row],[Count Played W/I 2 years]])/4</f>
        <v>0</v>
      </c>
    </row>
    <row r="276" spans="1:15" x14ac:dyDescent="0.2">
      <c r="A276" s="4" t="s">
        <v>105</v>
      </c>
      <c r="B276" s="8">
        <v>41280</v>
      </c>
      <c r="C276" s="8" t="str">
        <f>IF(EXACT(1,raw[[#This Row],[English]]),"English",IF(EXACT(1,raw[[#This Row],[Spanish]]),"Spanish",IF(EXACT(1,raw[[#This Row],[Both]]),"Both","BAD_INPUT")))</f>
        <v>Both</v>
      </c>
      <c r="D276" s="10">
        <f>YEAR(raw[[#This Row],[Date]])</f>
        <v>2013</v>
      </c>
      <c r="E276" s="10">
        <f>MONTH(raw[[#This Row],[Date]])</f>
        <v>1</v>
      </c>
      <c r="F276" s="4"/>
      <c r="G276" s="4"/>
      <c r="H276" s="4">
        <v>1</v>
      </c>
      <c r="I276" t="e">
        <f>VLOOKUP(raw[[#This Row],[Song Title]],#REF!,1,FALSE)</f>
        <v>#REF!</v>
      </c>
      <c r="J276">
        <f>SUM(raw[[#This Row],[English]:[Both]])</f>
        <v>1</v>
      </c>
      <c r="K276" s="1" t="b">
        <f>IF(EXACT(raw[[#This Row],[Date]],VLOOKUP(raw[[#This Row],[Song Title]],raw[],2,FALSE)),TRUE,FALSE)</f>
        <v>0</v>
      </c>
      <c r="L276">
        <f>COUNTIFS(raw[Song Title],raw[[#This Row],[Song Title]],raw[Date],CONCATENATE("&lt;",raw[[#This Row],[Date]]))</f>
        <v>4</v>
      </c>
      <c r="M276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276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276" s="2">
        <f>((3*raw[[#This Row],[Count Played W/I Last Year]])+raw[[#This Row],[Count Played W/I 2 years]])/4</f>
        <v>4</v>
      </c>
    </row>
    <row r="277" spans="1:15" x14ac:dyDescent="0.2">
      <c r="A277" s="4" t="s">
        <v>127</v>
      </c>
      <c r="B277" s="8">
        <v>41287</v>
      </c>
      <c r="C277" s="8" t="str">
        <f>IF(EXACT(1,raw[[#This Row],[English]]),"English",IF(EXACT(1,raw[[#This Row],[Spanish]]),"Spanish",IF(EXACT(1,raw[[#This Row],[Both]]),"Both","BAD_INPUT")))</f>
        <v>Spanish</v>
      </c>
      <c r="D277" s="10">
        <f>YEAR(raw[[#This Row],[Date]])</f>
        <v>2013</v>
      </c>
      <c r="E277" s="10">
        <f>MONTH(raw[[#This Row],[Date]])</f>
        <v>1</v>
      </c>
      <c r="F277" s="4"/>
      <c r="G277" s="4">
        <v>1</v>
      </c>
      <c r="H277" s="4"/>
      <c r="I277" t="e">
        <f>VLOOKUP(raw[[#This Row],[Song Title]],#REF!,1,FALSE)</f>
        <v>#REF!</v>
      </c>
      <c r="J277">
        <f>SUM(raw[[#This Row],[English]:[Both]])</f>
        <v>1</v>
      </c>
      <c r="K277" s="1" t="b">
        <f>IF(EXACT(raw[[#This Row],[Date]],VLOOKUP(raw[[#This Row],[Song Title]],raw[],2,FALSE)),TRUE,FALSE)</f>
        <v>1</v>
      </c>
      <c r="L277">
        <f>COUNTIFS(raw[Song Title],raw[[#This Row],[Song Title]],raw[Date],CONCATENATE("&lt;",raw[[#This Row],[Date]]))</f>
        <v>0</v>
      </c>
      <c r="M277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277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277" s="2">
        <f>((3*raw[[#This Row],[Count Played W/I Last Year]])+raw[[#This Row],[Count Played W/I 2 years]])/4</f>
        <v>0</v>
      </c>
    </row>
    <row r="278" spans="1:15" x14ac:dyDescent="0.2">
      <c r="A278" s="4" t="s">
        <v>126</v>
      </c>
      <c r="B278" s="8">
        <v>41287</v>
      </c>
      <c r="C278" s="8" t="str">
        <f>IF(EXACT(1,raw[[#This Row],[English]]),"English",IF(EXACT(1,raw[[#This Row],[Spanish]]),"Spanish",IF(EXACT(1,raw[[#This Row],[Both]]),"Both","BAD_INPUT")))</f>
        <v>English</v>
      </c>
      <c r="D278" s="10">
        <f>YEAR(raw[[#This Row],[Date]])</f>
        <v>2013</v>
      </c>
      <c r="E278" s="10">
        <f>MONTH(raw[[#This Row],[Date]])</f>
        <v>1</v>
      </c>
      <c r="F278" s="4">
        <v>1</v>
      </c>
      <c r="G278" s="4"/>
      <c r="H278" s="4"/>
      <c r="I278" t="e">
        <f>VLOOKUP(raw[[#This Row],[Song Title]],#REF!,1,FALSE)</f>
        <v>#REF!</v>
      </c>
      <c r="J278">
        <f>SUM(raw[[#This Row],[English]:[Both]])</f>
        <v>1</v>
      </c>
      <c r="K278" s="1" t="b">
        <f>IF(EXACT(raw[[#This Row],[Date]],VLOOKUP(raw[[#This Row],[Song Title]],raw[],2,FALSE)),TRUE,FALSE)</f>
        <v>0</v>
      </c>
      <c r="L278">
        <f>COUNTIFS(raw[Song Title],raw[[#This Row],[Song Title]],raw[Date],CONCATENATE("&lt;",raw[[#This Row],[Date]]))</f>
        <v>1</v>
      </c>
      <c r="M278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278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278" s="2">
        <f>((3*raw[[#This Row],[Count Played W/I Last Year]])+raw[[#This Row],[Count Played W/I 2 years]])/4</f>
        <v>1</v>
      </c>
    </row>
    <row r="279" spans="1:15" x14ac:dyDescent="0.2">
      <c r="A279" s="4" t="s">
        <v>53</v>
      </c>
      <c r="B279" s="8">
        <v>41287</v>
      </c>
      <c r="C279" s="8" t="str">
        <f>IF(EXACT(1,raw[[#This Row],[English]]),"English",IF(EXACT(1,raw[[#This Row],[Spanish]]),"Spanish",IF(EXACT(1,raw[[#This Row],[Both]]),"Both","BAD_INPUT")))</f>
        <v>Spanish</v>
      </c>
      <c r="D279" s="10">
        <f>YEAR(raw[[#This Row],[Date]])</f>
        <v>2013</v>
      </c>
      <c r="E279" s="10">
        <f>MONTH(raw[[#This Row],[Date]])</f>
        <v>1</v>
      </c>
      <c r="F279" s="4"/>
      <c r="G279" s="4">
        <v>1</v>
      </c>
      <c r="H279" s="4"/>
      <c r="I279" t="e">
        <f>VLOOKUP(raw[[#This Row],[Song Title]],#REF!,1,FALSE)</f>
        <v>#REF!</v>
      </c>
      <c r="J279">
        <f>SUM(raw[[#This Row],[English]:[Both]])</f>
        <v>1</v>
      </c>
      <c r="K279" s="1" t="b">
        <f>IF(EXACT(raw[[#This Row],[Date]],VLOOKUP(raw[[#This Row],[Song Title]],raw[],2,FALSE)),TRUE,FALSE)</f>
        <v>0</v>
      </c>
      <c r="L279">
        <f>COUNTIFS(raw[Song Title],raw[[#This Row],[Song Title]],raw[Date],CONCATENATE("&lt;",raw[[#This Row],[Date]]))</f>
        <v>5</v>
      </c>
      <c r="M279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279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279" s="2">
        <f>((3*raw[[#This Row],[Count Played W/I Last Year]])+raw[[#This Row],[Count Played W/I 2 years]])/4</f>
        <v>5</v>
      </c>
    </row>
    <row r="280" spans="1:15" x14ac:dyDescent="0.2">
      <c r="A280" s="4" t="s">
        <v>13</v>
      </c>
      <c r="B280" s="8">
        <v>41287</v>
      </c>
      <c r="C280" s="8" t="str">
        <f>IF(EXACT(1,raw[[#This Row],[English]]),"English",IF(EXACT(1,raw[[#This Row],[Spanish]]),"Spanish",IF(EXACT(1,raw[[#This Row],[Both]]),"Both","BAD_INPUT")))</f>
        <v>Spanish</v>
      </c>
      <c r="D280" s="10">
        <f>YEAR(raw[[#This Row],[Date]])</f>
        <v>2013</v>
      </c>
      <c r="E280" s="10">
        <f>MONTH(raw[[#This Row],[Date]])</f>
        <v>1</v>
      </c>
      <c r="F280" s="4"/>
      <c r="G280" s="4">
        <v>1</v>
      </c>
      <c r="H280" s="4"/>
      <c r="I280" t="e">
        <f>VLOOKUP(raw[[#This Row],[Song Title]],#REF!,1,FALSE)</f>
        <v>#REF!</v>
      </c>
      <c r="J280">
        <f>SUM(raw[[#This Row],[English]:[Both]])</f>
        <v>1</v>
      </c>
      <c r="K280" s="1" t="b">
        <f>IF(EXACT(raw[[#This Row],[Date]],VLOOKUP(raw[[#This Row],[Song Title]],raw[],2,FALSE)),TRUE,FALSE)</f>
        <v>0</v>
      </c>
      <c r="L280">
        <f>COUNTIFS(raw[Song Title],raw[[#This Row],[Song Title]],raw[Date],CONCATENATE("&lt;",raw[[#This Row],[Date]]))</f>
        <v>3</v>
      </c>
      <c r="M280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280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280" s="2">
        <f>((3*raw[[#This Row],[Count Played W/I Last Year]])+raw[[#This Row],[Count Played W/I 2 years]])/4</f>
        <v>3</v>
      </c>
    </row>
    <row r="281" spans="1:15" x14ac:dyDescent="0.2">
      <c r="A281" s="4" t="s">
        <v>128</v>
      </c>
      <c r="B281" s="8">
        <v>41287</v>
      </c>
      <c r="C281" s="8" t="str">
        <f>IF(EXACT(1,raw[[#This Row],[English]]),"English",IF(EXACT(1,raw[[#This Row],[Spanish]]),"Spanish",IF(EXACT(1,raw[[#This Row],[Both]]),"Both","BAD_INPUT")))</f>
        <v>English</v>
      </c>
      <c r="D281" s="10">
        <f>YEAR(raw[[#This Row],[Date]])</f>
        <v>2013</v>
      </c>
      <c r="E281" s="10">
        <f>MONTH(raw[[#This Row],[Date]])</f>
        <v>1</v>
      </c>
      <c r="F281" s="4">
        <v>1</v>
      </c>
      <c r="G281" s="4"/>
      <c r="H281" s="4"/>
      <c r="I281" t="e">
        <f>VLOOKUP(raw[[#This Row],[Song Title]],#REF!,1,FALSE)</f>
        <v>#REF!</v>
      </c>
      <c r="J281">
        <f>SUM(raw[[#This Row],[English]:[Both]])</f>
        <v>1</v>
      </c>
      <c r="K281" s="1" t="b">
        <f>IF(EXACT(raw[[#This Row],[Date]],VLOOKUP(raw[[#This Row],[Song Title]],raw[],2,FALSE)),TRUE,FALSE)</f>
        <v>1</v>
      </c>
      <c r="L281">
        <f>COUNTIFS(raw[Song Title],raw[[#This Row],[Song Title]],raw[Date],CONCATENATE("&lt;",raw[[#This Row],[Date]]))</f>
        <v>0</v>
      </c>
      <c r="M281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281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281" s="2">
        <f>((3*raw[[#This Row],[Count Played W/I Last Year]])+raw[[#This Row],[Count Played W/I 2 years]])/4</f>
        <v>0</v>
      </c>
    </row>
    <row r="282" spans="1:15" x14ac:dyDescent="0.2">
      <c r="A282" s="4" t="s">
        <v>109</v>
      </c>
      <c r="B282" s="8">
        <v>41294</v>
      </c>
      <c r="C282" s="8" t="str">
        <f>IF(EXACT(1,raw[[#This Row],[English]]),"English",IF(EXACT(1,raw[[#This Row],[Spanish]]),"Spanish",IF(EXACT(1,raw[[#This Row],[Both]]),"Both","BAD_INPUT")))</f>
        <v>English</v>
      </c>
      <c r="D282" s="10">
        <f>YEAR(raw[[#This Row],[Date]])</f>
        <v>2013</v>
      </c>
      <c r="E282" s="10">
        <f>MONTH(raw[[#This Row],[Date]])</f>
        <v>1</v>
      </c>
      <c r="F282" s="4">
        <v>1</v>
      </c>
      <c r="G282" s="4"/>
      <c r="H282" s="4"/>
      <c r="I282" t="e">
        <f>VLOOKUP(raw[[#This Row],[Song Title]],#REF!,1,FALSE)</f>
        <v>#REF!</v>
      </c>
      <c r="J282">
        <f>SUM(raw[[#This Row],[English]:[Both]])</f>
        <v>1</v>
      </c>
      <c r="K282" s="1" t="b">
        <f>IF(EXACT(raw[[#This Row],[Date]],VLOOKUP(raw[[#This Row],[Song Title]],raw[],2,FALSE)),TRUE,FALSE)</f>
        <v>0</v>
      </c>
      <c r="L282">
        <f>COUNTIFS(raw[Song Title],raw[[#This Row],[Song Title]],raw[Date],CONCATENATE("&lt;",raw[[#This Row],[Date]]))</f>
        <v>2</v>
      </c>
      <c r="M282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282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282" s="2">
        <f>((3*raw[[#This Row],[Count Played W/I Last Year]])+raw[[#This Row],[Count Played W/I 2 years]])/4</f>
        <v>2</v>
      </c>
    </row>
    <row r="283" spans="1:15" x14ac:dyDescent="0.2">
      <c r="A283" s="4" t="s">
        <v>131</v>
      </c>
      <c r="B283" s="8">
        <v>41294</v>
      </c>
      <c r="C283" s="8" t="str">
        <f>IF(EXACT(1,raw[[#This Row],[English]]),"English",IF(EXACT(1,raw[[#This Row],[Spanish]]),"Spanish",IF(EXACT(1,raw[[#This Row],[Both]]),"Both","BAD_INPUT")))</f>
        <v>Spanish</v>
      </c>
      <c r="D283" s="10">
        <f>YEAR(raw[[#This Row],[Date]])</f>
        <v>2013</v>
      </c>
      <c r="E283" s="10">
        <f>MONTH(raw[[#This Row],[Date]])</f>
        <v>1</v>
      </c>
      <c r="F283" s="4"/>
      <c r="G283" s="4">
        <v>1</v>
      </c>
      <c r="H283" s="4"/>
      <c r="I283" t="e">
        <f>VLOOKUP(raw[[#This Row],[Song Title]],#REF!,1,FALSE)</f>
        <v>#REF!</v>
      </c>
      <c r="J283">
        <f>SUM(raw[[#This Row],[English]:[Both]])</f>
        <v>1</v>
      </c>
      <c r="K283" s="1" t="b">
        <f>IF(EXACT(raw[[#This Row],[Date]],VLOOKUP(raw[[#This Row],[Song Title]],raw[],2,FALSE)),TRUE,FALSE)</f>
        <v>1</v>
      </c>
      <c r="L283">
        <f>COUNTIFS(raw[Song Title],raw[[#This Row],[Song Title]],raw[Date],CONCATENATE("&lt;",raw[[#This Row],[Date]]))</f>
        <v>0</v>
      </c>
      <c r="M283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283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283" s="2">
        <f>((3*raw[[#This Row],[Count Played W/I Last Year]])+raw[[#This Row],[Count Played W/I 2 years]])/4</f>
        <v>0</v>
      </c>
    </row>
    <row r="284" spans="1:15" x14ac:dyDescent="0.2">
      <c r="A284" s="4" t="s">
        <v>129</v>
      </c>
      <c r="B284" s="8">
        <v>41294</v>
      </c>
      <c r="C284" s="8" t="str">
        <f>IF(EXACT(1,raw[[#This Row],[English]]),"English",IF(EXACT(1,raw[[#This Row],[Spanish]]),"Spanish",IF(EXACT(1,raw[[#This Row],[Both]]),"Both","BAD_INPUT")))</f>
        <v>Spanish</v>
      </c>
      <c r="D284" s="10">
        <f>YEAR(raw[[#This Row],[Date]])</f>
        <v>2013</v>
      </c>
      <c r="E284" s="10">
        <f>MONTH(raw[[#This Row],[Date]])</f>
        <v>1</v>
      </c>
      <c r="F284" s="4"/>
      <c r="G284" s="4">
        <v>1</v>
      </c>
      <c r="H284" s="4"/>
      <c r="I284" t="e">
        <f>VLOOKUP(raw[[#This Row],[Song Title]],#REF!,1,FALSE)</f>
        <v>#REF!</v>
      </c>
      <c r="J284">
        <f>SUM(raw[[#This Row],[English]:[Both]])</f>
        <v>1</v>
      </c>
      <c r="K284" s="1" t="b">
        <f>IF(EXACT(raw[[#This Row],[Date]],VLOOKUP(raw[[#This Row],[Song Title]],raw[],2,FALSE)),TRUE,FALSE)</f>
        <v>1</v>
      </c>
      <c r="L284">
        <f>COUNTIFS(raw[Song Title],raw[[#This Row],[Song Title]],raw[Date],CONCATENATE("&lt;",raw[[#This Row],[Date]]))</f>
        <v>0</v>
      </c>
      <c r="M284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284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284" s="2">
        <f>((3*raw[[#This Row],[Count Played W/I Last Year]])+raw[[#This Row],[Count Played W/I 2 years]])/4</f>
        <v>0</v>
      </c>
    </row>
    <row r="285" spans="1:15" x14ac:dyDescent="0.2">
      <c r="A285" s="4" t="s">
        <v>53</v>
      </c>
      <c r="B285" s="8">
        <v>41294</v>
      </c>
      <c r="C285" s="8" t="str">
        <f>IF(EXACT(1,raw[[#This Row],[English]]),"English",IF(EXACT(1,raw[[#This Row],[Spanish]]),"Spanish",IF(EXACT(1,raw[[#This Row],[Both]]),"Both","BAD_INPUT")))</f>
        <v>Spanish</v>
      </c>
      <c r="D285" s="10">
        <f>YEAR(raw[[#This Row],[Date]])</f>
        <v>2013</v>
      </c>
      <c r="E285" s="10">
        <f>MONTH(raw[[#This Row],[Date]])</f>
        <v>1</v>
      </c>
      <c r="F285" s="4"/>
      <c r="G285" s="4">
        <v>1</v>
      </c>
      <c r="H285" s="4"/>
      <c r="I285" t="e">
        <f>VLOOKUP(raw[[#This Row],[Song Title]],#REF!,1,FALSE)</f>
        <v>#REF!</v>
      </c>
      <c r="J285">
        <f>SUM(raw[[#This Row],[English]:[Both]])</f>
        <v>1</v>
      </c>
      <c r="K285" s="1" t="b">
        <f>IF(EXACT(raw[[#This Row],[Date]],VLOOKUP(raw[[#This Row],[Song Title]],raw[],2,FALSE)),TRUE,FALSE)</f>
        <v>0</v>
      </c>
      <c r="L285">
        <f>COUNTIFS(raw[Song Title],raw[[#This Row],[Song Title]],raw[Date],CONCATENATE("&lt;",raw[[#This Row],[Date]]))</f>
        <v>6</v>
      </c>
      <c r="M285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285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285" s="2">
        <f>((3*raw[[#This Row],[Count Played W/I Last Year]])+raw[[#This Row],[Count Played W/I 2 years]])/4</f>
        <v>6</v>
      </c>
    </row>
    <row r="286" spans="1:15" x14ac:dyDescent="0.2">
      <c r="A286" s="4" t="s">
        <v>130</v>
      </c>
      <c r="B286" s="8">
        <v>41294</v>
      </c>
      <c r="C286" s="8" t="str">
        <f>IF(EXACT(1,raw[[#This Row],[English]]),"English",IF(EXACT(1,raw[[#This Row],[Spanish]]),"Spanish",IF(EXACT(1,raw[[#This Row],[Both]]),"Both","BAD_INPUT")))</f>
        <v>English</v>
      </c>
      <c r="D286" s="10">
        <f>YEAR(raw[[#This Row],[Date]])</f>
        <v>2013</v>
      </c>
      <c r="E286" s="10">
        <f>MONTH(raw[[#This Row],[Date]])</f>
        <v>1</v>
      </c>
      <c r="F286" s="4">
        <v>1</v>
      </c>
      <c r="G286" s="4"/>
      <c r="H286" s="4"/>
      <c r="I286" t="e">
        <f>VLOOKUP(raw[[#This Row],[Song Title]],#REF!,1,FALSE)</f>
        <v>#REF!</v>
      </c>
      <c r="J286">
        <f>SUM(raw[[#This Row],[English]:[Both]])</f>
        <v>1</v>
      </c>
      <c r="K286" s="1" t="b">
        <f>IF(EXACT(raw[[#This Row],[Date]],VLOOKUP(raw[[#This Row],[Song Title]],raw[],2,FALSE)),TRUE,FALSE)</f>
        <v>1</v>
      </c>
      <c r="L286">
        <f>COUNTIFS(raw[Song Title],raw[[#This Row],[Song Title]],raw[Date],CONCATENATE("&lt;",raw[[#This Row],[Date]]))</f>
        <v>0</v>
      </c>
      <c r="M286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286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286" s="2">
        <f>((3*raw[[#This Row],[Count Played W/I Last Year]])+raw[[#This Row],[Count Played W/I 2 years]])/4</f>
        <v>0</v>
      </c>
    </row>
    <row r="287" spans="1:15" x14ac:dyDescent="0.2">
      <c r="A287" s="4" t="s">
        <v>96</v>
      </c>
      <c r="B287" s="8">
        <v>41301</v>
      </c>
      <c r="C287" s="8" t="str">
        <f>IF(EXACT(1,raw[[#This Row],[English]]),"English",IF(EXACT(1,raw[[#This Row],[Spanish]]),"Spanish",IF(EXACT(1,raw[[#This Row],[Both]]),"Both","BAD_INPUT")))</f>
        <v>Spanish</v>
      </c>
      <c r="D287" s="10">
        <f>YEAR(raw[[#This Row],[Date]])</f>
        <v>2013</v>
      </c>
      <c r="E287" s="10">
        <f>MONTH(raw[[#This Row],[Date]])</f>
        <v>1</v>
      </c>
      <c r="F287" s="4"/>
      <c r="G287" s="4">
        <v>1</v>
      </c>
      <c r="H287" s="4"/>
      <c r="I287" t="e">
        <f>VLOOKUP(raw[[#This Row],[Song Title]],#REF!,1,FALSE)</f>
        <v>#REF!</v>
      </c>
      <c r="J287">
        <f>SUM(raw[[#This Row],[English]:[Both]])</f>
        <v>1</v>
      </c>
      <c r="K287" s="1" t="b">
        <f>IF(EXACT(raw[[#This Row],[Date]],VLOOKUP(raw[[#This Row],[Song Title]],raw[],2,FALSE)),TRUE,FALSE)</f>
        <v>0</v>
      </c>
      <c r="L287">
        <f>COUNTIFS(raw[Song Title],raw[[#This Row],[Song Title]],raw[Date],CONCATENATE("&lt;",raw[[#This Row],[Date]]))</f>
        <v>3</v>
      </c>
      <c r="M287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287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287" s="2">
        <f>((3*raw[[#This Row],[Count Played W/I Last Year]])+raw[[#This Row],[Count Played W/I 2 years]])/4</f>
        <v>3</v>
      </c>
    </row>
    <row r="288" spans="1:15" x14ac:dyDescent="0.2">
      <c r="A288" s="4" t="s">
        <v>129</v>
      </c>
      <c r="B288" s="8">
        <v>41301</v>
      </c>
      <c r="C288" s="8" t="str">
        <f>IF(EXACT(1,raw[[#This Row],[English]]),"English",IF(EXACT(1,raw[[#This Row],[Spanish]]),"Spanish",IF(EXACT(1,raw[[#This Row],[Both]]),"Both","BAD_INPUT")))</f>
        <v>Spanish</v>
      </c>
      <c r="D288" s="10">
        <f>YEAR(raw[[#This Row],[Date]])</f>
        <v>2013</v>
      </c>
      <c r="E288" s="10">
        <f>MONTH(raw[[#This Row],[Date]])</f>
        <v>1</v>
      </c>
      <c r="F288" s="4"/>
      <c r="G288" s="4">
        <v>1</v>
      </c>
      <c r="H288" s="4"/>
      <c r="I288" t="e">
        <f>VLOOKUP(raw[[#This Row],[Song Title]],#REF!,1,FALSE)</f>
        <v>#REF!</v>
      </c>
      <c r="J288">
        <f>SUM(raw[[#This Row],[English]:[Both]])</f>
        <v>1</v>
      </c>
      <c r="K288" s="1" t="b">
        <f>IF(EXACT(raw[[#This Row],[Date]],VLOOKUP(raw[[#This Row],[Song Title]],raw[],2,FALSE)),TRUE,FALSE)</f>
        <v>0</v>
      </c>
      <c r="L288">
        <f>COUNTIFS(raw[Song Title],raw[[#This Row],[Song Title]],raw[Date],CONCATENATE("&lt;",raw[[#This Row],[Date]]))</f>
        <v>1</v>
      </c>
      <c r="M288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288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288" s="2">
        <f>((3*raw[[#This Row],[Count Played W/I Last Year]])+raw[[#This Row],[Count Played W/I 2 years]])/4</f>
        <v>1</v>
      </c>
    </row>
    <row r="289" spans="1:15" x14ac:dyDescent="0.2">
      <c r="A289" s="4" t="s">
        <v>118</v>
      </c>
      <c r="B289" s="8">
        <v>41301</v>
      </c>
      <c r="C289" s="8" t="str">
        <f>IF(EXACT(1,raw[[#This Row],[English]]),"English",IF(EXACT(1,raw[[#This Row],[Spanish]]),"Spanish",IF(EXACT(1,raw[[#This Row],[Both]]),"Both","BAD_INPUT")))</f>
        <v>Both</v>
      </c>
      <c r="D289" s="10">
        <f>YEAR(raw[[#This Row],[Date]])</f>
        <v>2013</v>
      </c>
      <c r="E289" s="10">
        <f>MONTH(raw[[#This Row],[Date]])</f>
        <v>1</v>
      </c>
      <c r="F289" s="4"/>
      <c r="G289" s="4"/>
      <c r="H289" s="4">
        <v>1</v>
      </c>
      <c r="I289" t="e">
        <f>VLOOKUP(raw[[#This Row],[Song Title]],#REF!,1,FALSE)</f>
        <v>#REF!</v>
      </c>
      <c r="J289">
        <f>SUM(raw[[#This Row],[English]:[Both]])</f>
        <v>1</v>
      </c>
      <c r="K289" s="1" t="b">
        <f>IF(EXACT(raw[[#This Row],[Date]],VLOOKUP(raw[[#This Row],[Song Title]],raw[],2,FALSE)),TRUE,FALSE)</f>
        <v>0</v>
      </c>
      <c r="L289">
        <f>COUNTIFS(raw[Song Title],raw[[#This Row],[Song Title]],raw[Date],CONCATENATE("&lt;",raw[[#This Row],[Date]]))</f>
        <v>1</v>
      </c>
      <c r="M289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289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289" s="2">
        <f>((3*raw[[#This Row],[Count Played W/I Last Year]])+raw[[#This Row],[Count Played W/I 2 years]])/4</f>
        <v>1</v>
      </c>
    </row>
    <row r="290" spans="1:15" x14ac:dyDescent="0.2">
      <c r="A290" s="4" t="s">
        <v>120</v>
      </c>
      <c r="B290" s="8">
        <v>41301</v>
      </c>
      <c r="C290" s="8" t="str">
        <f>IF(EXACT(1,raw[[#This Row],[English]]),"English",IF(EXACT(1,raw[[#This Row],[Spanish]]),"Spanish",IF(EXACT(1,raw[[#This Row],[Both]]),"Both","BAD_INPUT")))</f>
        <v>English</v>
      </c>
      <c r="D290" s="10">
        <f>YEAR(raw[[#This Row],[Date]])</f>
        <v>2013</v>
      </c>
      <c r="E290" s="10">
        <f>MONTH(raw[[#This Row],[Date]])</f>
        <v>1</v>
      </c>
      <c r="F290" s="4">
        <v>1</v>
      </c>
      <c r="G290" s="4"/>
      <c r="H290" s="4"/>
      <c r="I290" t="e">
        <f>VLOOKUP(raw[[#This Row],[Song Title]],#REF!,1,FALSE)</f>
        <v>#REF!</v>
      </c>
      <c r="J290">
        <f>SUM(raw[[#This Row],[English]:[Both]])</f>
        <v>1</v>
      </c>
      <c r="K290" s="1" t="b">
        <f>IF(EXACT(raw[[#This Row],[Date]],VLOOKUP(raw[[#This Row],[Song Title]],raw[],2,FALSE)),TRUE,FALSE)</f>
        <v>0</v>
      </c>
      <c r="L290">
        <f>COUNTIFS(raw[Song Title],raw[[#This Row],[Song Title]],raw[Date],CONCATENATE("&lt;",raw[[#This Row],[Date]]))</f>
        <v>2</v>
      </c>
      <c r="M290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290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290" s="2">
        <f>((3*raw[[#This Row],[Count Played W/I Last Year]])+raw[[#This Row],[Count Played W/I 2 years]])/4</f>
        <v>2</v>
      </c>
    </row>
    <row r="291" spans="1:15" x14ac:dyDescent="0.2">
      <c r="A291" s="4" t="s">
        <v>132</v>
      </c>
      <c r="B291" s="8">
        <v>41301</v>
      </c>
      <c r="C291" s="8" t="str">
        <f>IF(EXACT(1,raw[[#This Row],[English]]),"English",IF(EXACT(1,raw[[#This Row],[Spanish]]),"Spanish",IF(EXACT(1,raw[[#This Row],[Both]]),"Both","BAD_INPUT")))</f>
        <v>English</v>
      </c>
      <c r="D291" s="10">
        <f>YEAR(raw[[#This Row],[Date]])</f>
        <v>2013</v>
      </c>
      <c r="E291" s="10">
        <f>MONTH(raw[[#This Row],[Date]])</f>
        <v>1</v>
      </c>
      <c r="F291" s="4">
        <v>1</v>
      </c>
      <c r="G291" s="4"/>
      <c r="H291" s="4"/>
      <c r="I291" t="e">
        <f>VLOOKUP(raw[[#This Row],[Song Title]],#REF!,1,FALSE)</f>
        <v>#REF!</v>
      </c>
      <c r="J291">
        <f>SUM(raw[[#This Row],[English]:[Both]])</f>
        <v>1</v>
      </c>
      <c r="K291" s="1" t="b">
        <f>IF(EXACT(raw[[#This Row],[Date]],VLOOKUP(raw[[#This Row],[Song Title]],raw[],2,FALSE)),TRUE,FALSE)</f>
        <v>1</v>
      </c>
      <c r="L291">
        <f>COUNTIFS(raw[Song Title],raw[[#This Row],[Song Title]],raw[Date],CONCATENATE("&lt;",raw[[#This Row],[Date]]))</f>
        <v>0</v>
      </c>
      <c r="M291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291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291" s="2">
        <f>((3*raw[[#This Row],[Count Played W/I Last Year]])+raw[[#This Row],[Count Played W/I 2 years]])/4</f>
        <v>0</v>
      </c>
    </row>
    <row r="292" spans="1:15" x14ac:dyDescent="0.2">
      <c r="A292" s="4" t="s">
        <v>85</v>
      </c>
      <c r="B292" s="8">
        <v>41308</v>
      </c>
      <c r="C292" s="8" t="str">
        <f>IF(EXACT(1,raw[[#This Row],[English]]),"English",IF(EXACT(1,raw[[#This Row],[Spanish]]),"Spanish",IF(EXACT(1,raw[[#This Row],[Both]]),"Both","BAD_INPUT")))</f>
        <v>Both</v>
      </c>
      <c r="D292" s="10">
        <f>YEAR(raw[[#This Row],[Date]])</f>
        <v>2013</v>
      </c>
      <c r="E292" s="10">
        <f>MONTH(raw[[#This Row],[Date]])</f>
        <v>2</v>
      </c>
      <c r="F292" s="4"/>
      <c r="G292" s="4"/>
      <c r="H292" s="4">
        <v>1</v>
      </c>
      <c r="I292" t="e">
        <f>VLOOKUP(raw[[#This Row],[Song Title]],#REF!,1,FALSE)</f>
        <v>#REF!</v>
      </c>
      <c r="J292">
        <f>SUM(raw[[#This Row],[English]:[Both]])</f>
        <v>1</v>
      </c>
      <c r="K292" s="1" t="b">
        <f>IF(EXACT(raw[[#This Row],[Date]],VLOOKUP(raw[[#This Row],[Song Title]],raw[],2,FALSE)),TRUE,FALSE)</f>
        <v>0</v>
      </c>
      <c r="L292">
        <f>COUNTIFS(raw[Song Title],raw[[#This Row],[Song Title]],raw[Date],CONCATENATE("&lt;",raw[[#This Row],[Date]]))</f>
        <v>1</v>
      </c>
      <c r="M292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292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292" s="2">
        <f>((3*raw[[#This Row],[Count Played W/I Last Year]])+raw[[#This Row],[Count Played W/I 2 years]])/4</f>
        <v>1</v>
      </c>
    </row>
    <row r="293" spans="1:15" x14ac:dyDescent="0.2">
      <c r="A293" s="4" t="s">
        <v>133</v>
      </c>
      <c r="B293" s="8">
        <v>41308</v>
      </c>
      <c r="C293" s="8" t="str">
        <f>IF(EXACT(1,raw[[#This Row],[English]]),"English",IF(EXACT(1,raw[[#This Row],[Spanish]]),"Spanish",IF(EXACT(1,raw[[#This Row],[Both]]),"Both","BAD_INPUT")))</f>
        <v>Both</v>
      </c>
      <c r="D293" s="10">
        <f>YEAR(raw[[#This Row],[Date]])</f>
        <v>2013</v>
      </c>
      <c r="E293" s="10">
        <f>MONTH(raw[[#This Row],[Date]])</f>
        <v>2</v>
      </c>
      <c r="F293" s="4"/>
      <c r="G293" s="4"/>
      <c r="H293" s="4">
        <v>1</v>
      </c>
      <c r="I293" t="e">
        <f>VLOOKUP(raw[[#This Row],[Song Title]],#REF!,1,FALSE)</f>
        <v>#REF!</v>
      </c>
      <c r="J293">
        <f>SUM(raw[[#This Row],[English]:[Both]])</f>
        <v>1</v>
      </c>
      <c r="K293" s="1" t="b">
        <f>IF(EXACT(raw[[#This Row],[Date]],VLOOKUP(raw[[#This Row],[Song Title]],raw[],2,FALSE)),TRUE,FALSE)</f>
        <v>1</v>
      </c>
      <c r="L293">
        <f>COUNTIFS(raw[Song Title],raw[[#This Row],[Song Title]],raw[Date],CONCATENATE("&lt;",raw[[#This Row],[Date]]))</f>
        <v>0</v>
      </c>
      <c r="M293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293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293" s="2">
        <f>((3*raw[[#This Row],[Count Played W/I Last Year]])+raw[[#This Row],[Count Played W/I 2 years]])/4</f>
        <v>0</v>
      </c>
    </row>
    <row r="294" spans="1:15" x14ac:dyDescent="0.2">
      <c r="A294" s="4" t="s">
        <v>103</v>
      </c>
      <c r="B294" s="8">
        <v>41308</v>
      </c>
      <c r="C294" s="8" t="str">
        <f>IF(EXACT(1,raw[[#This Row],[English]]),"English",IF(EXACT(1,raw[[#This Row],[Spanish]]),"Spanish",IF(EXACT(1,raw[[#This Row],[Both]]),"Both","BAD_INPUT")))</f>
        <v>Both</v>
      </c>
      <c r="D294" s="10">
        <f>YEAR(raw[[#This Row],[Date]])</f>
        <v>2013</v>
      </c>
      <c r="E294" s="10">
        <f>MONTH(raw[[#This Row],[Date]])</f>
        <v>2</v>
      </c>
      <c r="F294" s="4"/>
      <c r="G294" s="4"/>
      <c r="H294" s="4">
        <v>1</v>
      </c>
      <c r="I294" t="e">
        <f>VLOOKUP(raw[[#This Row],[Song Title]],#REF!,1,FALSE)</f>
        <v>#REF!</v>
      </c>
      <c r="J294">
        <f>SUM(raw[[#This Row],[English]:[Both]])</f>
        <v>1</v>
      </c>
      <c r="K294" s="1" t="b">
        <f>IF(EXACT(raw[[#This Row],[Date]],VLOOKUP(raw[[#This Row],[Song Title]],raw[],2,FALSE)),TRUE,FALSE)</f>
        <v>0</v>
      </c>
      <c r="L294">
        <f>COUNTIFS(raw[Song Title],raw[[#This Row],[Song Title]],raw[Date],CONCATENATE("&lt;",raw[[#This Row],[Date]]))</f>
        <v>4</v>
      </c>
      <c r="M294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294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294" s="2">
        <f>((3*raw[[#This Row],[Count Played W/I Last Year]])+raw[[#This Row],[Count Played W/I 2 years]])/4</f>
        <v>4</v>
      </c>
    </row>
    <row r="295" spans="1:15" x14ac:dyDescent="0.2">
      <c r="A295" s="4" t="s">
        <v>39</v>
      </c>
      <c r="B295" s="8">
        <v>41308</v>
      </c>
      <c r="C295" s="8" t="str">
        <f>IF(EXACT(1,raw[[#This Row],[English]]),"English",IF(EXACT(1,raw[[#This Row],[Spanish]]),"Spanish",IF(EXACT(1,raw[[#This Row],[Both]]),"Both","BAD_INPUT")))</f>
        <v>Both</v>
      </c>
      <c r="D295" s="10">
        <f>YEAR(raw[[#This Row],[Date]])</f>
        <v>2013</v>
      </c>
      <c r="E295" s="10">
        <f>MONTH(raw[[#This Row],[Date]])</f>
        <v>2</v>
      </c>
      <c r="F295" s="4"/>
      <c r="G295" s="4"/>
      <c r="H295" s="4">
        <v>1</v>
      </c>
      <c r="I295" t="e">
        <f>VLOOKUP(raw[[#This Row],[Song Title]],#REF!,1,FALSE)</f>
        <v>#REF!</v>
      </c>
      <c r="J295">
        <f>SUM(raw[[#This Row],[English]:[Both]])</f>
        <v>1</v>
      </c>
      <c r="K295" s="1" t="b">
        <f>IF(EXACT(raw[[#This Row],[Date]],VLOOKUP(raw[[#This Row],[Song Title]],raw[],2,FALSE)),TRUE,FALSE)</f>
        <v>0</v>
      </c>
      <c r="L295">
        <f>COUNTIFS(raw[Song Title],raw[[#This Row],[Song Title]],raw[Date],CONCATENATE("&lt;",raw[[#This Row],[Date]]))</f>
        <v>3</v>
      </c>
      <c r="M295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295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295" s="2">
        <f>((3*raw[[#This Row],[Count Played W/I Last Year]])+raw[[#This Row],[Count Played W/I 2 years]])/4</f>
        <v>3</v>
      </c>
    </row>
    <row r="296" spans="1:15" x14ac:dyDescent="0.2">
      <c r="A296" s="4" t="s">
        <v>12</v>
      </c>
      <c r="B296" s="8">
        <v>41308</v>
      </c>
      <c r="C296" s="8" t="str">
        <f>IF(EXACT(1,raw[[#This Row],[English]]),"English",IF(EXACT(1,raw[[#This Row],[Spanish]]),"Spanish",IF(EXACT(1,raw[[#This Row],[Both]]),"Both","BAD_INPUT")))</f>
        <v>Spanish</v>
      </c>
      <c r="D296" s="10">
        <f>YEAR(raw[[#This Row],[Date]])</f>
        <v>2013</v>
      </c>
      <c r="E296" s="10">
        <f>MONTH(raw[[#This Row],[Date]])</f>
        <v>2</v>
      </c>
      <c r="F296" s="4"/>
      <c r="G296" s="4">
        <v>1</v>
      </c>
      <c r="H296" s="4"/>
      <c r="I296" t="e">
        <f>VLOOKUP(raw[[#This Row],[Song Title]],#REF!,1,FALSE)</f>
        <v>#REF!</v>
      </c>
      <c r="J296">
        <f>SUM(raw[[#This Row],[English]:[Both]])</f>
        <v>1</v>
      </c>
      <c r="K296" s="1" t="b">
        <f>IF(EXACT(raw[[#This Row],[Date]],VLOOKUP(raw[[#This Row],[Song Title]],raw[],2,FALSE)),TRUE,FALSE)</f>
        <v>0</v>
      </c>
      <c r="L296">
        <f>COUNTIFS(raw[Song Title],raw[[#This Row],[Song Title]],raw[Date],CONCATENATE("&lt;",raw[[#This Row],[Date]]))</f>
        <v>2</v>
      </c>
      <c r="M296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296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296" s="2">
        <f>((3*raw[[#This Row],[Count Played W/I Last Year]])+raw[[#This Row],[Count Played W/I 2 years]])/4</f>
        <v>1.25</v>
      </c>
    </row>
    <row r="297" spans="1:15" x14ac:dyDescent="0.2">
      <c r="A297" s="4" t="s">
        <v>137</v>
      </c>
      <c r="B297" s="8">
        <v>41315</v>
      </c>
      <c r="C297" s="8" t="str">
        <f>IF(EXACT(1,raw[[#This Row],[English]]),"English",IF(EXACT(1,raw[[#This Row],[Spanish]]),"Spanish",IF(EXACT(1,raw[[#This Row],[Both]]),"Both","BAD_INPUT")))</f>
        <v>English</v>
      </c>
      <c r="D297" s="10">
        <f>YEAR(raw[[#This Row],[Date]])</f>
        <v>2013</v>
      </c>
      <c r="E297" s="10">
        <f>MONTH(raw[[#This Row],[Date]])</f>
        <v>2</v>
      </c>
      <c r="F297" s="4">
        <v>1</v>
      </c>
      <c r="G297" s="4"/>
      <c r="H297" s="4"/>
      <c r="I297" t="e">
        <f>VLOOKUP(raw[[#This Row],[Song Title]],#REF!,1,FALSE)</f>
        <v>#REF!</v>
      </c>
      <c r="J297">
        <f>SUM(raw[[#This Row],[English]:[Both]])</f>
        <v>1</v>
      </c>
      <c r="K297" s="1" t="b">
        <f>IF(EXACT(raw[[#This Row],[Date]],VLOOKUP(raw[[#This Row],[Song Title]],raw[],2,FALSE)),TRUE,FALSE)</f>
        <v>1</v>
      </c>
      <c r="L297">
        <f>COUNTIFS(raw[Song Title],raw[[#This Row],[Song Title]],raw[Date],CONCATENATE("&lt;",raw[[#This Row],[Date]]))</f>
        <v>0</v>
      </c>
      <c r="M297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297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297" s="2">
        <f>((3*raw[[#This Row],[Count Played W/I Last Year]])+raw[[#This Row],[Count Played W/I 2 years]])/4</f>
        <v>0</v>
      </c>
    </row>
    <row r="298" spans="1:15" x14ac:dyDescent="0.2">
      <c r="A298" s="4" t="s">
        <v>81</v>
      </c>
      <c r="B298" s="8">
        <v>41315</v>
      </c>
      <c r="C298" s="8" t="str">
        <f>IF(EXACT(1,raw[[#This Row],[English]]),"English",IF(EXACT(1,raw[[#This Row],[Spanish]]),"Spanish",IF(EXACT(1,raw[[#This Row],[Both]]),"Both","BAD_INPUT")))</f>
        <v>English</v>
      </c>
      <c r="D298" s="10">
        <f>YEAR(raw[[#This Row],[Date]])</f>
        <v>2013</v>
      </c>
      <c r="E298" s="10">
        <f>MONTH(raw[[#This Row],[Date]])</f>
        <v>2</v>
      </c>
      <c r="F298" s="4">
        <v>1</v>
      </c>
      <c r="G298" s="4"/>
      <c r="H298" s="4"/>
      <c r="I298" t="e">
        <f>VLOOKUP(raw[[#This Row],[Song Title]],#REF!,1,FALSE)</f>
        <v>#REF!</v>
      </c>
      <c r="J298">
        <f>SUM(raw[[#This Row],[English]:[Both]])</f>
        <v>1</v>
      </c>
      <c r="K298" s="1" t="b">
        <f>IF(EXACT(raw[[#This Row],[Date]],VLOOKUP(raw[[#This Row],[Song Title]],raw[],2,FALSE)),TRUE,FALSE)</f>
        <v>0</v>
      </c>
      <c r="L298">
        <f>COUNTIFS(raw[Song Title],raw[[#This Row],[Song Title]],raw[Date],CONCATENATE("&lt;",raw[[#This Row],[Date]]))</f>
        <v>2</v>
      </c>
      <c r="M298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298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298" s="2">
        <f>((3*raw[[#This Row],[Count Played W/I Last Year]])+raw[[#This Row],[Count Played W/I 2 years]])/4</f>
        <v>2</v>
      </c>
    </row>
    <row r="299" spans="1:15" x14ac:dyDescent="0.2">
      <c r="A299" s="4" t="s">
        <v>54</v>
      </c>
      <c r="B299" s="8">
        <v>41315</v>
      </c>
      <c r="C299" s="8" t="str">
        <f>IF(EXACT(1,raw[[#This Row],[English]]),"English",IF(EXACT(1,raw[[#This Row],[Spanish]]),"Spanish",IF(EXACT(1,raw[[#This Row],[Both]]),"Both","BAD_INPUT")))</f>
        <v>Spanish</v>
      </c>
      <c r="D299" s="10">
        <f>YEAR(raw[[#This Row],[Date]])</f>
        <v>2013</v>
      </c>
      <c r="E299" s="10">
        <f>MONTH(raw[[#This Row],[Date]])</f>
        <v>2</v>
      </c>
      <c r="F299" s="4"/>
      <c r="G299" s="4">
        <v>1</v>
      </c>
      <c r="H299" s="4"/>
      <c r="I299" t="e">
        <f>VLOOKUP(raw[[#This Row],[Song Title]],#REF!,1,FALSE)</f>
        <v>#REF!</v>
      </c>
      <c r="J299">
        <f>SUM(raw[[#This Row],[English]:[Both]])</f>
        <v>1</v>
      </c>
      <c r="K299" s="1" t="b">
        <f>IF(EXACT(raw[[#This Row],[Date]],VLOOKUP(raw[[#This Row],[Song Title]],raw[],2,FALSE)),TRUE,FALSE)</f>
        <v>0</v>
      </c>
      <c r="L299">
        <f>COUNTIFS(raw[Song Title],raw[[#This Row],[Song Title]],raw[Date],CONCATENATE("&lt;",raw[[#This Row],[Date]]))</f>
        <v>1</v>
      </c>
      <c r="M299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299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299" s="2">
        <f>((3*raw[[#This Row],[Count Played W/I Last Year]])+raw[[#This Row],[Count Played W/I 2 years]])/4</f>
        <v>1</v>
      </c>
    </row>
    <row r="300" spans="1:15" x14ac:dyDescent="0.2">
      <c r="A300" s="4" t="s">
        <v>43</v>
      </c>
      <c r="B300" s="8">
        <v>41315</v>
      </c>
      <c r="C300" s="8" t="str">
        <f>IF(EXACT(1,raw[[#This Row],[English]]),"English",IF(EXACT(1,raw[[#This Row],[Spanish]]),"Spanish",IF(EXACT(1,raw[[#This Row],[Both]]),"Both","BAD_INPUT")))</f>
        <v>Spanish</v>
      </c>
      <c r="D300" s="10">
        <f>YEAR(raw[[#This Row],[Date]])</f>
        <v>2013</v>
      </c>
      <c r="E300" s="10">
        <f>MONTH(raw[[#This Row],[Date]])</f>
        <v>2</v>
      </c>
      <c r="F300" s="4"/>
      <c r="G300" s="4">
        <v>1</v>
      </c>
      <c r="H300" s="4"/>
      <c r="I300" t="e">
        <f>VLOOKUP(raw[[#This Row],[Song Title]],#REF!,1,FALSE)</f>
        <v>#REF!</v>
      </c>
      <c r="J300">
        <f>SUM(raw[[#This Row],[English]:[Both]])</f>
        <v>1</v>
      </c>
      <c r="K300" s="1" t="b">
        <f>IF(EXACT(raw[[#This Row],[Date]],VLOOKUP(raw[[#This Row],[Song Title]],raw[],2,FALSE)),TRUE,FALSE)</f>
        <v>0</v>
      </c>
      <c r="L300">
        <f>COUNTIFS(raw[Song Title],raw[[#This Row],[Song Title]],raw[Date],CONCATENATE("&lt;",raw[[#This Row],[Date]]))</f>
        <v>7</v>
      </c>
      <c r="M300">
        <f>COUNTIFS(raw[Song Title],raw[[#This Row],[Song Title]],raw[Date],CONCATENATE("&lt;",raw[[#This Row],[Date]]),raw[Date],CONCATENATE("&gt;=",DATE(raw[[#This Row],[Year]]-1,raw[[#This Row],[Month]],raw[[#This Row],[English]])))</f>
        <v>7</v>
      </c>
      <c r="N300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300" s="2">
        <f>((3*raw[[#This Row],[Count Played W/I Last Year]])+raw[[#This Row],[Count Played W/I 2 years]])/4</f>
        <v>7</v>
      </c>
    </row>
    <row r="301" spans="1:15" x14ac:dyDescent="0.2">
      <c r="A301" s="4" t="s">
        <v>97</v>
      </c>
      <c r="B301" s="8">
        <v>41315</v>
      </c>
      <c r="C301" s="8" t="str">
        <f>IF(EXACT(1,raw[[#This Row],[English]]),"English",IF(EXACT(1,raw[[#This Row],[Spanish]]),"Spanish",IF(EXACT(1,raw[[#This Row],[Both]]),"Both","BAD_INPUT")))</f>
        <v>Spanish</v>
      </c>
      <c r="D301" s="10">
        <f>YEAR(raw[[#This Row],[Date]])</f>
        <v>2013</v>
      </c>
      <c r="E301" s="10">
        <f>MONTH(raw[[#This Row],[Date]])</f>
        <v>2</v>
      </c>
      <c r="F301" s="4"/>
      <c r="G301" s="4">
        <v>1</v>
      </c>
      <c r="H301" s="4"/>
      <c r="I301" t="e">
        <f>VLOOKUP(raw[[#This Row],[Song Title]],#REF!,1,FALSE)</f>
        <v>#REF!</v>
      </c>
      <c r="J301">
        <f>SUM(raw[[#This Row],[English]:[Both]])</f>
        <v>1</v>
      </c>
      <c r="K301" s="1" t="b">
        <f>IF(EXACT(raw[[#This Row],[Date]],VLOOKUP(raw[[#This Row],[Song Title]],raw[],2,FALSE)),TRUE,FALSE)</f>
        <v>0</v>
      </c>
      <c r="L301">
        <f>COUNTIFS(raw[Song Title],raw[[#This Row],[Song Title]],raw[Date],CONCATENATE("&lt;",raw[[#This Row],[Date]]))</f>
        <v>4</v>
      </c>
      <c r="M301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301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301" s="2">
        <f>((3*raw[[#This Row],[Count Played W/I Last Year]])+raw[[#This Row],[Count Played W/I 2 years]])/4</f>
        <v>4</v>
      </c>
    </row>
    <row r="302" spans="1:15" x14ac:dyDescent="0.2">
      <c r="A302" s="4" t="s">
        <v>134</v>
      </c>
      <c r="B302" s="8">
        <v>41322</v>
      </c>
      <c r="C302" s="8" t="str">
        <f>IF(EXACT(1,raw[[#This Row],[English]]),"English",IF(EXACT(1,raw[[#This Row],[Spanish]]),"Spanish",IF(EXACT(1,raw[[#This Row],[Both]]),"Both","BAD_INPUT")))</f>
        <v>English</v>
      </c>
      <c r="D302" s="10">
        <f>YEAR(raw[[#This Row],[Date]])</f>
        <v>2013</v>
      </c>
      <c r="E302" s="10">
        <f>MONTH(raw[[#This Row],[Date]])</f>
        <v>2</v>
      </c>
      <c r="F302" s="4">
        <v>1</v>
      </c>
      <c r="G302" s="4"/>
      <c r="H302" s="4"/>
      <c r="I302" t="e">
        <f>VLOOKUP(raw[[#This Row],[Song Title]],#REF!,1,FALSE)</f>
        <v>#REF!</v>
      </c>
      <c r="J302">
        <f>SUM(raw[[#This Row],[English]:[Both]])</f>
        <v>1</v>
      </c>
      <c r="K302" s="1" t="b">
        <f>IF(EXACT(raw[[#This Row],[Date]],VLOOKUP(raw[[#This Row],[Song Title]],raw[],2,FALSE)),TRUE,FALSE)</f>
        <v>1</v>
      </c>
      <c r="L302">
        <f>COUNTIFS(raw[Song Title],raw[[#This Row],[Song Title]],raw[Date],CONCATENATE("&lt;",raw[[#This Row],[Date]]))</f>
        <v>0</v>
      </c>
      <c r="M302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302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302" s="2">
        <f>((3*raw[[#This Row],[Count Played W/I Last Year]])+raw[[#This Row],[Count Played W/I 2 years]])/4</f>
        <v>0</v>
      </c>
    </row>
    <row r="303" spans="1:15" x14ac:dyDescent="0.2">
      <c r="A303" s="4" t="s">
        <v>120</v>
      </c>
      <c r="B303" s="8">
        <v>41322</v>
      </c>
      <c r="C303" s="8" t="str">
        <f>IF(EXACT(1,raw[[#This Row],[English]]),"English",IF(EXACT(1,raw[[#This Row],[Spanish]]),"Spanish",IF(EXACT(1,raw[[#This Row],[Both]]),"Both","BAD_INPUT")))</f>
        <v>English</v>
      </c>
      <c r="D303" s="10">
        <f>YEAR(raw[[#This Row],[Date]])</f>
        <v>2013</v>
      </c>
      <c r="E303" s="10">
        <f>MONTH(raw[[#This Row],[Date]])</f>
        <v>2</v>
      </c>
      <c r="F303" s="4">
        <v>1</v>
      </c>
      <c r="G303" s="4"/>
      <c r="H303" s="4"/>
      <c r="I303" t="e">
        <f>VLOOKUP(raw[[#This Row],[Song Title]],#REF!,1,FALSE)</f>
        <v>#REF!</v>
      </c>
      <c r="J303">
        <f>SUM(raw[[#This Row],[English]:[Both]])</f>
        <v>1</v>
      </c>
      <c r="K303" s="1" t="b">
        <f>IF(EXACT(raw[[#This Row],[Date]],VLOOKUP(raw[[#This Row],[Song Title]],raw[],2,FALSE)),TRUE,FALSE)</f>
        <v>0</v>
      </c>
      <c r="L303">
        <f>COUNTIFS(raw[Song Title],raw[[#This Row],[Song Title]],raw[Date],CONCATENATE("&lt;",raw[[#This Row],[Date]]))</f>
        <v>3</v>
      </c>
      <c r="M303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303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303" s="2">
        <f>((3*raw[[#This Row],[Count Played W/I Last Year]])+raw[[#This Row],[Count Played W/I 2 years]])/4</f>
        <v>3</v>
      </c>
    </row>
    <row r="304" spans="1:15" x14ac:dyDescent="0.2">
      <c r="A304" s="4" t="s">
        <v>135</v>
      </c>
      <c r="B304" s="8">
        <v>41322</v>
      </c>
      <c r="C304" s="8" t="str">
        <f>IF(EXACT(1,raw[[#This Row],[English]]),"English",IF(EXACT(1,raw[[#This Row],[Spanish]]),"Spanish",IF(EXACT(1,raw[[#This Row],[Both]]),"Both","BAD_INPUT")))</f>
        <v>English</v>
      </c>
      <c r="D304" s="10">
        <f>YEAR(raw[[#This Row],[Date]])</f>
        <v>2013</v>
      </c>
      <c r="E304" s="10">
        <f>MONTH(raw[[#This Row],[Date]])</f>
        <v>2</v>
      </c>
      <c r="F304" s="4">
        <v>1</v>
      </c>
      <c r="G304" s="4"/>
      <c r="H304" s="4"/>
      <c r="I304" t="e">
        <f>VLOOKUP(raw[[#This Row],[Song Title]],#REF!,1,FALSE)</f>
        <v>#REF!</v>
      </c>
      <c r="J304">
        <f>SUM(raw[[#This Row],[English]:[Both]])</f>
        <v>1</v>
      </c>
      <c r="K304" s="1" t="b">
        <f>IF(EXACT(raw[[#This Row],[Date]],VLOOKUP(raw[[#This Row],[Song Title]],raw[],2,FALSE)),TRUE,FALSE)</f>
        <v>1</v>
      </c>
      <c r="L304">
        <f>COUNTIFS(raw[Song Title],raw[[#This Row],[Song Title]],raw[Date],CONCATENATE("&lt;",raw[[#This Row],[Date]]))</f>
        <v>0</v>
      </c>
      <c r="M304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304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304" s="2">
        <f>((3*raw[[#This Row],[Count Played W/I Last Year]])+raw[[#This Row],[Count Played W/I 2 years]])/4</f>
        <v>0</v>
      </c>
    </row>
    <row r="305" spans="1:15" x14ac:dyDescent="0.2">
      <c r="A305" s="4" t="s">
        <v>136</v>
      </c>
      <c r="B305" s="8">
        <v>41322</v>
      </c>
      <c r="C305" s="8" t="str">
        <f>IF(EXACT(1,raw[[#This Row],[English]]),"English",IF(EXACT(1,raw[[#This Row],[Spanish]]),"Spanish",IF(EXACT(1,raw[[#This Row],[Both]]),"Both","BAD_INPUT")))</f>
        <v>Spanish</v>
      </c>
      <c r="D305" s="10">
        <f>YEAR(raw[[#This Row],[Date]])</f>
        <v>2013</v>
      </c>
      <c r="E305" s="10">
        <f>MONTH(raw[[#This Row],[Date]])</f>
        <v>2</v>
      </c>
      <c r="F305" s="4"/>
      <c r="G305" s="4">
        <v>1</v>
      </c>
      <c r="H305" s="4"/>
      <c r="I305" t="e">
        <f>VLOOKUP(raw[[#This Row],[Song Title]],#REF!,1,FALSE)</f>
        <v>#REF!</v>
      </c>
      <c r="J305">
        <f>SUM(raw[[#This Row],[English]:[Both]])</f>
        <v>1</v>
      </c>
      <c r="K305" s="1" t="b">
        <f>IF(EXACT(raw[[#This Row],[Date]],VLOOKUP(raw[[#This Row],[Song Title]],raw[],2,FALSE)),TRUE,FALSE)</f>
        <v>1</v>
      </c>
      <c r="L305">
        <f>COUNTIFS(raw[Song Title],raw[[#This Row],[Song Title]],raw[Date],CONCATENATE("&lt;",raw[[#This Row],[Date]]))</f>
        <v>0</v>
      </c>
      <c r="M305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305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305" s="2">
        <f>((3*raw[[#This Row],[Count Played W/I Last Year]])+raw[[#This Row],[Count Played W/I 2 years]])/4</f>
        <v>0</v>
      </c>
    </row>
    <row r="306" spans="1:15" x14ac:dyDescent="0.2">
      <c r="A306" s="4" t="s">
        <v>106</v>
      </c>
      <c r="B306" s="8">
        <v>41322</v>
      </c>
      <c r="C306" s="8" t="str">
        <f>IF(EXACT(1,raw[[#This Row],[English]]),"English",IF(EXACT(1,raw[[#This Row],[Spanish]]),"Spanish",IF(EXACT(1,raw[[#This Row],[Both]]),"Both","BAD_INPUT")))</f>
        <v>Spanish</v>
      </c>
      <c r="D306" s="10">
        <f>YEAR(raw[[#This Row],[Date]])</f>
        <v>2013</v>
      </c>
      <c r="E306" s="10">
        <f>MONTH(raw[[#This Row],[Date]])</f>
        <v>2</v>
      </c>
      <c r="F306" s="4"/>
      <c r="G306" s="4">
        <v>1</v>
      </c>
      <c r="H306" s="4"/>
      <c r="I306" t="e">
        <f>VLOOKUP(raw[[#This Row],[Song Title]],#REF!,1,FALSE)</f>
        <v>#REF!</v>
      </c>
      <c r="J306">
        <f>SUM(raw[[#This Row],[English]:[Both]])</f>
        <v>1</v>
      </c>
      <c r="K306" s="1" t="b">
        <f>IF(EXACT(raw[[#This Row],[Date]],VLOOKUP(raw[[#This Row],[Song Title]],raw[],2,FALSE)),TRUE,FALSE)</f>
        <v>0</v>
      </c>
      <c r="L306">
        <f>COUNTIFS(raw[Song Title],raw[[#This Row],[Song Title]],raw[Date],CONCATENATE("&lt;",raw[[#This Row],[Date]]))</f>
        <v>4</v>
      </c>
      <c r="M306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306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306" s="2">
        <f>((3*raw[[#This Row],[Count Played W/I Last Year]])+raw[[#This Row],[Count Played W/I 2 years]])/4</f>
        <v>4</v>
      </c>
    </row>
    <row r="307" spans="1:15" x14ac:dyDescent="0.2">
      <c r="A307" s="4" t="s">
        <v>80</v>
      </c>
      <c r="B307" s="8">
        <v>41329</v>
      </c>
      <c r="C307" s="8" t="str">
        <f>IF(EXACT(1,raw[[#This Row],[English]]),"English",IF(EXACT(1,raw[[#This Row],[Spanish]]),"Spanish",IF(EXACT(1,raw[[#This Row],[Both]]),"Both","BAD_INPUT")))</f>
        <v>Spanish</v>
      </c>
      <c r="D307" s="10">
        <f>YEAR(raw[[#This Row],[Date]])</f>
        <v>2013</v>
      </c>
      <c r="E307" s="10">
        <f>MONTH(raw[[#This Row],[Date]])</f>
        <v>2</v>
      </c>
      <c r="F307" s="4"/>
      <c r="G307" s="4">
        <v>1</v>
      </c>
      <c r="H307" s="4"/>
      <c r="I307" t="e">
        <f>VLOOKUP(raw[[#This Row],[Song Title]],#REF!,1,FALSE)</f>
        <v>#REF!</v>
      </c>
      <c r="J307">
        <f>SUM(raw[[#This Row],[English]:[Both]])</f>
        <v>1</v>
      </c>
      <c r="K307" s="1" t="b">
        <f>IF(EXACT(raw[[#This Row],[Date]],VLOOKUP(raw[[#This Row],[Song Title]],raw[],2,FALSE)),TRUE,FALSE)</f>
        <v>0</v>
      </c>
      <c r="L307">
        <f>COUNTIFS(raw[Song Title],raw[[#This Row],[Song Title]],raw[Date],CONCATENATE("&lt;",raw[[#This Row],[Date]]))</f>
        <v>2</v>
      </c>
      <c r="M307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307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307" s="2">
        <f>((3*raw[[#This Row],[Count Played W/I Last Year]])+raw[[#This Row],[Count Played W/I 2 years]])/4</f>
        <v>2</v>
      </c>
    </row>
    <row r="308" spans="1:15" x14ac:dyDescent="0.2">
      <c r="A308" s="4" t="s">
        <v>139</v>
      </c>
      <c r="B308" s="8">
        <v>41329</v>
      </c>
      <c r="C308" s="8" t="str">
        <f>IF(EXACT(1,raw[[#This Row],[English]]),"English",IF(EXACT(1,raw[[#This Row],[Spanish]]),"Spanish",IF(EXACT(1,raw[[#This Row],[Both]]),"Both","BAD_INPUT")))</f>
        <v>Both</v>
      </c>
      <c r="D308" s="10">
        <f>YEAR(raw[[#This Row],[Date]])</f>
        <v>2013</v>
      </c>
      <c r="E308" s="10">
        <f>MONTH(raw[[#This Row],[Date]])</f>
        <v>2</v>
      </c>
      <c r="F308" s="4"/>
      <c r="G308" s="4"/>
      <c r="H308" s="4">
        <v>1</v>
      </c>
      <c r="I308" t="e">
        <f>VLOOKUP(raw[[#This Row],[Song Title]],#REF!,1,FALSE)</f>
        <v>#REF!</v>
      </c>
      <c r="J308">
        <f>SUM(raw[[#This Row],[English]:[Both]])</f>
        <v>1</v>
      </c>
      <c r="K308" s="1" t="b">
        <f>IF(EXACT(raw[[#This Row],[Date]],VLOOKUP(raw[[#This Row],[Song Title]],raw[],2,FALSE)),TRUE,FALSE)</f>
        <v>1</v>
      </c>
      <c r="L308">
        <f>COUNTIFS(raw[Song Title],raw[[#This Row],[Song Title]],raw[Date],CONCATENATE("&lt;",raw[[#This Row],[Date]]))</f>
        <v>0</v>
      </c>
      <c r="M308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308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308" s="2">
        <f>((3*raw[[#This Row],[Count Played W/I Last Year]])+raw[[#This Row],[Count Played W/I 2 years]])/4</f>
        <v>0</v>
      </c>
    </row>
    <row r="309" spans="1:15" x14ac:dyDescent="0.2">
      <c r="A309" s="4" t="s">
        <v>133</v>
      </c>
      <c r="B309" s="8">
        <v>41329</v>
      </c>
      <c r="C309" s="8" t="str">
        <f>IF(EXACT(1,raw[[#This Row],[English]]),"English",IF(EXACT(1,raw[[#This Row],[Spanish]]),"Spanish",IF(EXACT(1,raw[[#This Row],[Both]]),"Both","BAD_INPUT")))</f>
        <v>Both</v>
      </c>
      <c r="D309" s="10">
        <f>YEAR(raw[[#This Row],[Date]])</f>
        <v>2013</v>
      </c>
      <c r="E309" s="10">
        <f>MONTH(raw[[#This Row],[Date]])</f>
        <v>2</v>
      </c>
      <c r="F309" s="4"/>
      <c r="G309" s="4"/>
      <c r="H309" s="4">
        <v>1</v>
      </c>
      <c r="I309" t="e">
        <f>VLOOKUP(raw[[#This Row],[Song Title]],#REF!,1,FALSE)</f>
        <v>#REF!</v>
      </c>
      <c r="J309">
        <f>SUM(raw[[#This Row],[English]:[Both]])</f>
        <v>1</v>
      </c>
      <c r="K309" s="1" t="b">
        <f>IF(EXACT(raw[[#This Row],[Date]],VLOOKUP(raw[[#This Row],[Song Title]],raw[],2,FALSE)),TRUE,FALSE)</f>
        <v>0</v>
      </c>
      <c r="L309">
        <f>COUNTIFS(raw[Song Title],raw[[#This Row],[Song Title]],raw[Date],CONCATENATE("&lt;",raw[[#This Row],[Date]]))</f>
        <v>1</v>
      </c>
      <c r="M309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309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309" s="2">
        <f>((3*raw[[#This Row],[Count Played W/I Last Year]])+raw[[#This Row],[Count Played W/I 2 years]])/4</f>
        <v>1</v>
      </c>
    </row>
    <row r="310" spans="1:15" x14ac:dyDescent="0.2">
      <c r="A310" s="4" t="s">
        <v>104</v>
      </c>
      <c r="B310" s="8">
        <v>41329</v>
      </c>
      <c r="C310" s="8" t="str">
        <f>IF(EXACT(1,raw[[#This Row],[English]]),"English",IF(EXACT(1,raw[[#This Row],[Spanish]]),"Spanish",IF(EXACT(1,raw[[#This Row],[Both]]),"Both","BAD_INPUT")))</f>
        <v>Spanish</v>
      </c>
      <c r="D310" s="10">
        <f>YEAR(raw[[#This Row],[Date]])</f>
        <v>2013</v>
      </c>
      <c r="E310" s="10">
        <f>MONTH(raw[[#This Row],[Date]])</f>
        <v>2</v>
      </c>
      <c r="F310" s="4"/>
      <c r="G310" s="4">
        <v>1</v>
      </c>
      <c r="H310" s="4"/>
      <c r="I310" t="e">
        <f>VLOOKUP(raw[[#This Row],[Song Title]],#REF!,1,FALSE)</f>
        <v>#REF!</v>
      </c>
      <c r="J310">
        <f>SUM(raw[[#This Row],[English]:[Both]])</f>
        <v>1</v>
      </c>
      <c r="K310" s="1" t="b">
        <f>IF(EXACT(raw[[#This Row],[Date]],VLOOKUP(raw[[#This Row],[Song Title]],raw[],2,FALSE)),TRUE,FALSE)</f>
        <v>0</v>
      </c>
      <c r="L310">
        <f>COUNTIFS(raw[Song Title],raw[[#This Row],[Song Title]],raw[Date],CONCATENATE("&lt;",raw[[#This Row],[Date]]))</f>
        <v>1</v>
      </c>
      <c r="M310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310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310" s="2">
        <f>((3*raw[[#This Row],[Count Played W/I Last Year]])+raw[[#This Row],[Count Played W/I 2 years]])/4</f>
        <v>1</v>
      </c>
    </row>
    <row r="311" spans="1:15" x14ac:dyDescent="0.2">
      <c r="A311" s="4" t="s">
        <v>138</v>
      </c>
      <c r="B311" s="8">
        <v>41329</v>
      </c>
      <c r="C311" s="8" t="str">
        <f>IF(EXACT(1,raw[[#This Row],[English]]),"English",IF(EXACT(1,raw[[#This Row],[Spanish]]),"Spanish",IF(EXACT(1,raw[[#This Row],[Both]]),"Both","BAD_INPUT")))</f>
        <v>English</v>
      </c>
      <c r="D311" s="10">
        <f>YEAR(raw[[#This Row],[Date]])</f>
        <v>2013</v>
      </c>
      <c r="E311" s="10">
        <f>MONTH(raw[[#This Row],[Date]])</f>
        <v>2</v>
      </c>
      <c r="F311" s="4">
        <v>1</v>
      </c>
      <c r="G311" s="4"/>
      <c r="H311" s="4"/>
      <c r="I311" t="e">
        <f>VLOOKUP(raw[[#This Row],[Song Title]],#REF!,1,FALSE)</f>
        <v>#REF!</v>
      </c>
      <c r="J311">
        <f>SUM(raw[[#This Row],[English]:[Both]])</f>
        <v>1</v>
      </c>
      <c r="K311" s="1" t="b">
        <f>IF(EXACT(raw[[#This Row],[Date]],VLOOKUP(raw[[#This Row],[Song Title]],raw[],2,FALSE)),TRUE,FALSE)</f>
        <v>1</v>
      </c>
      <c r="L311">
        <f>COUNTIFS(raw[Song Title],raw[[#This Row],[Song Title]],raw[Date],CONCATENATE("&lt;",raw[[#This Row],[Date]]))</f>
        <v>0</v>
      </c>
      <c r="M311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311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311" s="2">
        <f>((3*raw[[#This Row],[Count Played W/I Last Year]])+raw[[#This Row],[Count Played W/I 2 years]])/4</f>
        <v>0</v>
      </c>
    </row>
    <row r="312" spans="1:15" x14ac:dyDescent="0.2">
      <c r="A312" s="4" t="s">
        <v>109</v>
      </c>
      <c r="B312" s="8">
        <v>41336</v>
      </c>
      <c r="C312" s="8" t="str">
        <f>IF(EXACT(1,raw[[#This Row],[English]]),"English",IF(EXACT(1,raw[[#This Row],[Spanish]]),"Spanish",IF(EXACT(1,raw[[#This Row],[Both]]),"Both","BAD_INPUT")))</f>
        <v>English</v>
      </c>
      <c r="D312" s="10">
        <f>YEAR(raw[[#This Row],[Date]])</f>
        <v>2013</v>
      </c>
      <c r="E312" s="10">
        <f>MONTH(raw[[#This Row],[Date]])</f>
        <v>3</v>
      </c>
      <c r="F312" s="4">
        <v>1</v>
      </c>
      <c r="G312" s="4"/>
      <c r="H312" s="4"/>
      <c r="I312" t="e">
        <f>VLOOKUP(raw[[#This Row],[Song Title]],#REF!,1,FALSE)</f>
        <v>#REF!</v>
      </c>
      <c r="J312">
        <f>SUM(raw[[#This Row],[English]:[Both]])</f>
        <v>1</v>
      </c>
      <c r="K312" s="1" t="b">
        <f>IF(EXACT(raw[[#This Row],[Date]],VLOOKUP(raw[[#This Row],[Song Title]],raw[],2,FALSE)),TRUE,FALSE)</f>
        <v>0</v>
      </c>
      <c r="L312">
        <f>COUNTIFS(raw[Song Title],raw[[#This Row],[Song Title]],raw[Date],CONCATENATE("&lt;",raw[[#This Row],[Date]]))</f>
        <v>3</v>
      </c>
      <c r="M312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312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312" s="2">
        <f>((3*raw[[#This Row],[Count Played W/I Last Year]])+raw[[#This Row],[Count Played W/I 2 years]])/4</f>
        <v>3</v>
      </c>
    </row>
    <row r="313" spans="1:15" x14ac:dyDescent="0.2">
      <c r="A313" s="4" t="s">
        <v>100</v>
      </c>
      <c r="B313" s="8">
        <v>41336</v>
      </c>
      <c r="C313" s="8" t="str">
        <f>IF(EXACT(1,raw[[#This Row],[English]]),"English",IF(EXACT(1,raw[[#This Row],[Spanish]]),"Spanish",IF(EXACT(1,raw[[#This Row],[Both]]),"Both","BAD_INPUT")))</f>
        <v>Both</v>
      </c>
      <c r="D313" s="10">
        <f>YEAR(raw[[#This Row],[Date]])</f>
        <v>2013</v>
      </c>
      <c r="E313" s="10">
        <f>MONTH(raw[[#This Row],[Date]])</f>
        <v>3</v>
      </c>
      <c r="F313" s="4"/>
      <c r="G313" s="4"/>
      <c r="H313" s="4">
        <v>1</v>
      </c>
      <c r="I313" t="e">
        <f>VLOOKUP(raw[[#This Row],[Song Title]],#REF!,1,FALSE)</f>
        <v>#REF!</v>
      </c>
      <c r="J313">
        <f>SUM(raw[[#This Row],[English]:[Both]])</f>
        <v>1</v>
      </c>
      <c r="K313" s="1" t="b">
        <f>IF(EXACT(raw[[#This Row],[Date]],VLOOKUP(raw[[#This Row],[Song Title]],raw[],2,FALSE)),TRUE,FALSE)</f>
        <v>0</v>
      </c>
      <c r="L313">
        <f>COUNTIFS(raw[Song Title],raw[[#This Row],[Song Title]],raw[Date],CONCATENATE("&lt;",raw[[#This Row],[Date]]))</f>
        <v>4</v>
      </c>
      <c r="M313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313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313" s="2">
        <f>((3*raw[[#This Row],[Count Played W/I Last Year]])+raw[[#This Row],[Count Played W/I 2 years]])/4</f>
        <v>4</v>
      </c>
    </row>
    <row r="314" spans="1:15" x14ac:dyDescent="0.2">
      <c r="A314" s="4" t="s">
        <v>140</v>
      </c>
      <c r="B314" s="8">
        <v>41336</v>
      </c>
      <c r="C314" s="8" t="str">
        <f>IF(EXACT(1,raw[[#This Row],[English]]),"English",IF(EXACT(1,raw[[#This Row],[Spanish]]),"Spanish",IF(EXACT(1,raw[[#This Row],[Both]]),"Both","BAD_INPUT")))</f>
        <v>Both</v>
      </c>
      <c r="D314" s="10">
        <f>YEAR(raw[[#This Row],[Date]])</f>
        <v>2013</v>
      </c>
      <c r="E314" s="10">
        <f>MONTH(raw[[#This Row],[Date]])</f>
        <v>3</v>
      </c>
      <c r="F314" s="4"/>
      <c r="G314" s="4"/>
      <c r="H314" s="4">
        <v>1</v>
      </c>
      <c r="I314" t="e">
        <f>VLOOKUP(raw[[#This Row],[Song Title]],#REF!,1,FALSE)</f>
        <v>#REF!</v>
      </c>
      <c r="J314">
        <f>SUM(raw[[#This Row],[English]:[Both]])</f>
        <v>1</v>
      </c>
      <c r="K314" s="1" t="b">
        <f>IF(EXACT(raw[[#This Row],[Date]],VLOOKUP(raw[[#This Row],[Song Title]],raw[],2,FALSE)),TRUE,FALSE)</f>
        <v>1</v>
      </c>
      <c r="L314">
        <f>COUNTIFS(raw[Song Title],raw[[#This Row],[Song Title]],raw[Date],CONCATENATE("&lt;",raw[[#This Row],[Date]]))</f>
        <v>0</v>
      </c>
      <c r="M314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314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314" s="2">
        <f>((3*raw[[#This Row],[Count Played W/I Last Year]])+raw[[#This Row],[Count Played W/I 2 years]])/4</f>
        <v>0</v>
      </c>
    </row>
    <row r="315" spans="1:15" x14ac:dyDescent="0.2">
      <c r="A315" s="4" t="s">
        <v>142</v>
      </c>
      <c r="B315" s="8">
        <v>41336</v>
      </c>
      <c r="C315" s="8" t="str">
        <f>IF(EXACT(1,raw[[#This Row],[English]]),"English",IF(EXACT(1,raw[[#This Row],[Spanish]]),"Spanish",IF(EXACT(1,raw[[#This Row],[Both]]),"Both","BAD_INPUT")))</f>
        <v>Both</v>
      </c>
      <c r="D315" s="10">
        <f>YEAR(raw[[#This Row],[Date]])</f>
        <v>2013</v>
      </c>
      <c r="E315" s="10">
        <f>MONTH(raw[[#This Row],[Date]])</f>
        <v>3</v>
      </c>
      <c r="F315" s="4"/>
      <c r="G315" s="4"/>
      <c r="H315" s="4">
        <v>1</v>
      </c>
      <c r="I315" t="e">
        <f>VLOOKUP(raw[[#This Row],[Song Title]],#REF!,1,FALSE)</f>
        <v>#REF!</v>
      </c>
      <c r="J315">
        <f>SUM(raw[[#This Row],[English]:[Both]])</f>
        <v>1</v>
      </c>
      <c r="K315" s="1" t="b">
        <f>IF(EXACT(raw[[#This Row],[Date]],VLOOKUP(raw[[#This Row],[Song Title]],raw[],2,FALSE)),TRUE,FALSE)</f>
        <v>1</v>
      </c>
      <c r="L315">
        <f>COUNTIFS(raw[Song Title],raw[[#This Row],[Song Title]],raw[Date],CONCATENATE("&lt;",raw[[#This Row],[Date]]))</f>
        <v>0</v>
      </c>
      <c r="M315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315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315" s="2">
        <f>((3*raw[[#This Row],[Count Played W/I Last Year]])+raw[[#This Row],[Count Played W/I 2 years]])/4</f>
        <v>0</v>
      </c>
    </row>
    <row r="316" spans="1:15" x14ac:dyDescent="0.2">
      <c r="A316" s="4" t="s">
        <v>141</v>
      </c>
      <c r="B316" s="8">
        <v>41336</v>
      </c>
      <c r="C316" s="8" t="str">
        <f>IF(EXACT(1,raw[[#This Row],[English]]),"English",IF(EXACT(1,raw[[#This Row],[Spanish]]),"Spanish",IF(EXACT(1,raw[[#This Row],[Both]]),"Both","BAD_INPUT")))</f>
        <v>Spanish</v>
      </c>
      <c r="D316" s="10">
        <f>YEAR(raw[[#This Row],[Date]])</f>
        <v>2013</v>
      </c>
      <c r="E316" s="10">
        <f>MONTH(raw[[#This Row],[Date]])</f>
        <v>3</v>
      </c>
      <c r="F316" s="4"/>
      <c r="G316" s="4">
        <v>1</v>
      </c>
      <c r="H316" s="4"/>
      <c r="I316" t="e">
        <f>VLOOKUP(raw[[#This Row],[Song Title]],#REF!,1,FALSE)</f>
        <v>#REF!</v>
      </c>
      <c r="J316">
        <f>SUM(raw[[#This Row],[English]:[Both]])</f>
        <v>1</v>
      </c>
      <c r="K316" s="1" t="b">
        <f>IF(EXACT(raw[[#This Row],[Date]],VLOOKUP(raw[[#This Row],[Song Title]],raw[],2,FALSE)),TRUE,FALSE)</f>
        <v>1</v>
      </c>
      <c r="L316">
        <f>COUNTIFS(raw[Song Title],raw[[#This Row],[Song Title]],raw[Date],CONCATENATE("&lt;",raw[[#This Row],[Date]]))</f>
        <v>0</v>
      </c>
      <c r="M316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316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316" s="2">
        <f>((3*raw[[#This Row],[Count Played W/I Last Year]])+raw[[#This Row],[Count Played W/I 2 years]])/4</f>
        <v>0</v>
      </c>
    </row>
    <row r="317" spans="1:15" x14ac:dyDescent="0.2">
      <c r="A317" s="4" t="s">
        <v>72</v>
      </c>
      <c r="B317" s="8">
        <v>41343</v>
      </c>
      <c r="C317" s="8" t="str">
        <f>IF(EXACT(1,raw[[#This Row],[English]]),"English",IF(EXACT(1,raw[[#This Row],[Spanish]]),"Spanish",IF(EXACT(1,raw[[#This Row],[Both]]),"Both","BAD_INPUT")))</f>
        <v>English</v>
      </c>
      <c r="D317" s="10">
        <f>YEAR(raw[[#This Row],[Date]])</f>
        <v>2013</v>
      </c>
      <c r="E317" s="10">
        <f>MONTH(raw[[#This Row],[Date]])</f>
        <v>3</v>
      </c>
      <c r="F317" s="4">
        <v>1</v>
      </c>
      <c r="G317" s="4"/>
      <c r="H317" s="4"/>
      <c r="I317" t="e">
        <f>VLOOKUP(raw[[#This Row],[Song Title]],#REF!,1,FALSE)</f>
        <v>#REF!</v>
      </c>
      <c r="J317">
        <f>SUM(raw[[#This Row],[English]:[Both]])</f>
        <v>1</v>
      </c>
      <c r="K317" s="1" t="b">
        <f>IF(EXACT(raw[[#This Row],[Date]],VLOOKUP(raw[[#This Row],[Song Title]],raw[],2,FALSE)),TRUE,FALSE)</f>
        <v>0</v>
      </c>
      <c r="L317">
        <f>COUNTIFS(raw[Song Title],raw[[#This Row],[Song Title]],raw[Date],CONCATENATE("&lt;",raw[[#This Row],[Date]]))</f>
        <v>2</v>
      </c>
      <c r="M317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317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317" s="2">
        <f>((3*raw[[#This Row],[Count Played W/I Last Year]])+raw[[#This Row],[Count Played W/I 2 years]])/4</f>
        <v>2</v>
      </c>
    </row>
    <row r="318" spans="1:15" x14ac:dyDescent="0.2">
      <c r="A318" s="4" t="s">
        <v>57</v>
      </c>
      <c r="B318" s="8">
        <v>41343</v>
      </c>
      <c r="C318" s="8" t="str">
        <f>IF(EXACT(1,raw[[#This Row],[English]]),"English",IF(EXACT(1,raw[[#This Row],[Spanish]]),"Spanish",IF(EXACT(1,raw[[#This Row],[Both]]),"Both","BAD_INPUT")))</f>
        <v>English</v>
      </c>
      <c r="D318" s="10">
        <f>YEAR(raw[[#This Row],[Date]])</f>
        <v>2013</v>
      </c>
      <c r="E318" s="10">
        <f>MONTH(raw[[#This Row],[Date]])</f>
        <v>3</v>
      </c>
      <c r="F318" s="4">
        <v>1</v>
      </c>
      <c r="G318" s="4"/>
      <c r="H318" s="4"/>
      <c r="I318" t="e">
        <f>VLOOKUP(raw[[#This Row],[Song Title]],#REF!,1,FALSE)</f>
        <v>#REF!</v>
      </c>
      <c r="J318">
        <f>SUM(raw[[#This Row],[English]:[Both]])</f>
        <v>1</v>
      </c>
      <c r="K318" s="1" t="b">
        <f>IF(EXACT(raw[[#This Row],[Date]],VLOOKUP(raw[[#This Row],[Song Title]],raw[],2,FALSE)),TRUE,FALSE)</f>
        <v>0</v>
      </c>
      <c r="L318">
        <f>COUNTIFS(raw[Song Title],raw[[#This Row],[Song Title]],raw[Date],CONCATENATE("&lt;",raw[[#This Row],[Date]]))</f>
        <v>1</v>
      </c>
      <c r="M318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318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318" s="2">
        <f>((3*raw[[#This Row],[Count Played W/I Last Year]])+raw[[#This Row],[Count Played W/I 2 years]])/4</f>
        <v>1</v>
      </c>
    </row>
    <row r="319" spans="1:15" x14ac:dyDescent="0.2">
      <c r="A319" s="4" t="s">
        <v>143</v>
      </c>
      <c r="B319" s="8">
        <v>41343</v>
      </c>
      <c r="C319" s="8" t="str">
        <f>IF(EXACT(1,raw[[#This Row],[English]]),"English",IF(EXACT(1,raw[[#This Row],[Spanish]]),"Spanish",IF(EXACT(1,raw[[#This Row],[Both]]),"Both","BAD_INPUT")))</f>
        <v>Spanish</v>
      </c>
      <c r="D319" s="10">
        <f>YEAR(raw[[#This Row],[Date]])</f>
        <v>2013</v>
      </c>
      <c r="E319" s="10">
        <f>MONTH(raw[[#This Row],[Date]])</f>
        <v>3</v>
      </c>
      <c r="F319" s="4"/>
      <c r="G319" s="4">
        <v>1</v>
      </c>
      <c r="H319" s="4"/>
      <c r="I319" t="e">
        <f>VLOOKUP(raw[[#This Row],[Song Title]],#REF!,1,FALSE)</f>
        <v>#REF!</v>
      </c>
      <c r="J319">
        <f>SUM(raw[[#This Row],[English]:[Both]])</f>
        <v>1</v>
      </c>
      <c r="K319" s="1" t="b">
        <f>IF(EXACT(raw[[#This Row],[Date]],VLOOKUP(raw[[#This Row],[Song Title]],raw[],2,FALSE)),TRUE,FALSE)</f>
        <v>1</v>
      </c>
      <c r="L319">
        <f>COUNTIFS(raw[Song Title],raw[[#This Row],[Song Title]],raw[Date],CONCATENATE("&lt;",raw[[#This Row],[Date]]))</f>
        <v>0</v>
      </c>
      <c r="M319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319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319" s="2">
        <f>((3*raw[[#This Row],[Count Played W/I Last Year]])+raw[[#This Row],[Count Played W/I 2 years]])/4</f>
        <v>0</v>
      </c>
    </row>
    <row r="320" spans="1:15" x14ac:dyDescent="0.2">
      <c r="A320" s="4" t="s">
        <v>28</v>
      </c>
      <c r="B320" s="8">
        <v>41343</v>
      </c>
      <c r="C320" s="8" t="str">
        <f>IF(EXACT(1,raw[[#This Row],[English]]),"English",IF(EXACT(1,raw[[#This Row],[Spanish]]),"Spanish",IF(EXACT(1,raw[[#This Row],[Both]]),"Both","BAD_INPUT")))</f>
        <v>Spanish</v>
      </c>
      <c r="D320" s="10">
        <f>YEAR(raw[[#This Row],[Date]])</f>
        <v>2013</v>
      </c>
      <c r="E320" s="10">
        <f>MONTH(raw[[#This Row],[Date]])</f>
        <v>3</v>
      </c>
      <c r="F320" s="4"/>
      <c r="G320" s="4">
        <v>1</v>
      </c>
      <c r="H320" s="4"/>
      <c r="I320" t="e">
        <f>VLOOKUP(raw[[#This Row],[Song Title]],#REF!,1,FALSE)</f>
        <v>#REF!</v>
      </c>
      <c r="J320">
        <f>SUM(raw[[#This Row],[English]:[Both]])</f>
        <v>1</v>
      </c>
      <c r="K320" s="1" t="b">
        <f>IF(EXACT(raw[[#This Row],[Date]],VLOOKUP(raw[[#This Row],[Song Title]],raw[],2,FALSE)),TRUE,FALSE)</f>
        <v>0</v>
      </c>
      <c r="L320">
        <f>COUNTIFS(raw[Song Title],raw[[#This Row],[Song Title]],raw[Date],CONCATENATE("&lt;",raw[[#This Row],[Date]]))</f>
        <v>3</v>
      </c>
      <c r="M320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320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320" s="2">
        <f>((3*raw[[#This Row],[Count Played W/I Last Year]])+raw[[#This Row],[Count Played W/I 2 years]])/4</f>
        <v>1.5</v>
      </c>
    </row>
    <row r="321" spans="1:15" x14ac:dyDescent="0.2">
      <c r="A321" s="4" t="s">
        <v>104</v>
      </c>
      <c r="B321" s="8">
        <v>41343</v>
      </c>
      <c r="C321" s="8" t="str">
        <f>IF(EXACT(1,raw[[#This Row],[English]]),"English",IF(EXACT(1,raw[[#This Row],[Spanish]]),"Spanish",IF(EXACT(1,raw[[#This Row],[Both]]),"Both","BAD_INPUT")))</f>
        <v>Spanish</v>
      </c>
      <c r="D321" s="10">
        <f>YEAR(raw[[#This Row],[Date]])</f>
        <v>2013</v>
      </c>
      <c r="E321" s="10">
        <f>MONTH(raw[[#This Row],[Date]])</f>
        <v>3</v>
      </c>
      <c r="F321" s="4"/>
      <c r="G321" s="4">
        <v>1</v>
      </c>
      <c r="H321" s="4"/>
      <c r="I321" t="e">
        <f>VLOOKUP(raw[[#This Row],[Song Title]],#REF!,1,FALSE)</f>
        <v>#REF!</v>
      </c>
      <c r="J321">
        <f>SUM(raw[[#This Row],[English]:[Both]])</f>
        <v>1</v>
      </c>
      <c r="K321" s="1" t="b">
        <f>IF(EXACT(raw[[#This Row],[Date]],VLOOKUP(raw[[#This Row],[Song Title]],raw[],2,FALSE)),TRUE,FALSE)</f>
        <v>0</v>
      </c>
      <c r="L321">
        <f>COUNTIFS(raw[Song Title],raw[[#This Row],[Song Title]],raw[Date],CONCATENATE("&lt;",raw[[#This Row],[Date]]))</f>
        <v>2</v>
      </c>
      <c r="M321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321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321" s="2">
        <f>((3*raw[[#This Row],[Count Played W/I Last Year]])+raw[[#This Row],[Count Played W/I 2 years]])/4</f>
        <v>2</v>
      </c>
    </row>
    <row r="322" spans="1:15" x14ac:dyDescent="0.2">
      <c r="A322" s="4" t="s">
        <v>63</v>
      </c>
      <c r="B322" s="8">
        <v>41350</v>
      </c>
      <c r="C322" s="8" t="str">
        <f>IF(EXACT(1,raw[[#This Row],[English]]),"English",IF(EXACT(1,raw[[#This Row],[Spanish]]),"Spanish",IF(EXACT(1,raw[[#This Row],[Both]]),"Both","BAD_INPUT")))</f>
        <v>English</v>
      </c>
      <c r="D322" s="10">
        <f>YEAR(raw[[#This Row],[Date]])</f>
        <v>2013</v>
      </c>
      <c r="E322" s="10">
        <f>MONTH(raw[[#This Row],[Date]])</f>
        <v>3</v>
      </c>
      <c r="F322" s="4">
        <v>1</v>
      </c>
      <c r="G322" s="4"/>
      <c r="H322" s="4"/>
      <c r="I322" t="e">
        <f>VLOOKUP(raw[[#This Row],[Song Title]],#REF!,1,FALSE)</f>
        <v>#REF!</v>
      </c>
      <c r="J322">
        <f>SUM(raw[[#This Row],[English]:[Both]])</f>
        <v>1</v>
      </c>
      <c r="K322" s="1" t="b">
        <f>IF(EXACT(raw[[#This Row],[Date]],VLOOKUP(raw[[#This Row],[Song Title]],raw[],2,FALSE)),TRUE,FALSE)</f>
        <v>0</v>
      </c>
      <c r="L322">
        <f>COUNTIFS(raw[Song Title],raw[[#This Row],[Song Title]],raw[Date],CONCATENATE("&lt;",raw[[#This Row],[Date]]))</f>
        <v>2</v>
      </c>
      <c r="M322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322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322" s="2">
        <f>((3*raw[[#This Row],[Count Played W/I Last Year]])+raw[[#This Row],[Count Played W/I 2 years]])/4</f>
        <v>2</v>
      </c>
    </row>
    <row r="323" spans="1:15" x14ac:dyDescent="0.2">
      <c r="A323" s="4" t="s">
        <v>4</v>
      </c>
      <c r="B323" s="8">
        <v>41350</v>
      </c>
      <c r="C323" s="8" t="str">
        <f>IF(EXACT(1,raw[[#This Row],[English]]),"English",IF(EXACT(1,raw[[#This Row],[Spanish]]),"Spanish",IF(EXACT(1,raw[[#This Row],[Both]]),"Both","BAD_INPUT")))</f>
        <v>English</v>
      </c>
      <c r="D323" s="10">
        <f>YEAR(raw[[#This Row],[Date]])</f>
        <v>2013</v>
      </c>
      <c r="E323" s="10">
        <f>MONTH(raw[[#This Row],[Date]])</f>
        <v>3</v>
      </c>
      <c r="F323" s="4">
        <v>1</v>
      </c>
      <c r="G323" s="4"/>
      <c r="H323" s="4"/>
      <c r="I323" t="e">
        <f>VLOOKUP(raw[[#This Row],[Song Title]],#REF!,1,FALSE)</f>
        <v>#REF!</v>
      </c>
      <c r="J323">
        <f>SUM(raw[[#This Row],[English]:[Both]])</f>
        <v>1</v>
      </c>
      <c r="K323" s="1" t="b">
        <f>IF(EXACT(raw[[#This Row],[Date]],VLOOKUP(raw[[#This Row],[Song Title]],raw[],2,FALSE)),TRUE,FALSE)</f>
        <v>0</v>
      </c>
      <c r="L323">
        <f>COUNTIFS(raw[Song Title],raw[[#This Row],[Song Title]],raw[Date],CONCATENATE("&lt;",raw[[#This Row],[Date]]))</f>
        <v>4</v>
      </c>
      <c r="M323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323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323" s="2">
        <f>((3*raw[[#This Row],[Count Played W/I Last Year]])+raw[[#This Row],[Count Played W/I 2 years]])/4</f>
        <v>1.75</v>
      </c>
    </row>
    <row r="324" spans="1:15" x14ac:dyDescent="0.2">
      <c r="A324" s="4" t="s">
        <v>34</v>
      </c>
      <c r="B324" s="8">
        <v>41350</v>
      </c>
      <c r="C324" s="8" t="str">
        <f>IF(EXACT(1,raw[[#This Row],[English]]),"English",IF(EXACT(1,raw[[#This Row],[Spanish]]),"Spanish",IF(EXACT(1,raw[[#This Row],[Both]]),"Both","BAD_INPUT")))</f>
        <v>Spanish</v>
      </c>
      <c r="D324" s="10">
        <f>YEAR(raw[[#This Row],[Date]])</f>
        <v>2013</v>
      </c>
      <c r="E324" s="10">
        <f>MONTH(raw[[#This Row],[Date]])</f>
        <v>3</v>
      </c>
      <c r="F324" s="4"/>
      <c r="G324" s="4">
        <v>1</v>
      </c>
      <c r="H324" s="4"/>
      <c r="I324" t="e">
        <f>VLOOKUP(raw[[#This Row],[Song Title]],#REF!,1,FALSE)</f>
        <v>#REF!</v>
      </c>
      <c r="J324">
        <f>SUM(raw[[#This Row],[English]:[Both]])</f>
        <v>1</v>
      </c>
      <c r="K324" s="1" t="b">
        <f>IF(EXACT(raw[[#This Row],[Date]],VLOOKUP(raw[[#This Row],[Song Title]],raw[],2,FALSE)),TRUE,FALSE)</f>
        <v>0</v>
      </c>
      <c r="L324">
        <f>COUNTIFS(raw[Song Title],raw[[#This Row],[Song Title]],raw[Date],CONCATENATE("&lt;",raw[[#This Row],[Date]]))</f>
        <v>1</v>
      </c>
      <c r="M324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324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324" s="2">
        <f>((3*raw[[#This Row],[Count Played W/I Last Year]])+raw[[#This Row],[Count Played W/I 2 years]])/4</f>
        <v>1</v>
      </c>
    </row>
    <row r="325" spans="1:15" x14ac:dyDescent="0.2">
      <c r="A325" s="4" t="s">
        <v>143</v>
      </c>
      <c r="B325" s="8">
        <v>41350</v>
      </c>
      <c r="C325" s="8" t="str">
        <f>IF(EXACT(1,raw[[#This Row],[English]]),"English",IF(EXACT(1,raw[[#This Row],[Spanish]]),"Spanish",IF(EXACT(1,raw[[#This Row],[Both]]),"Both","BAD_INPUT")))</f>
        <v>Spanish</v>
      </c>
      <c r="D325" s="10">
        <f>YEAR(raw[[#This Row],[Date]])</f>
        <v>2013</v>
      </c>
      <c r="E325" s="10">
        <f>MONTH(raw[[#This Row],[Date]])</f>
        <v>3</v>
      </c>
      <c r="F325" s="4"/>
      <c r="G325" s="4">
        <v>1</v>
      </c>
      <c r="H325" s="4"/>
      <c r="I325" t="e">
        <f>VLOOKUP(raw[[#This Row],[Song Title]],#REF!,1,FALSE)</f>
        <v>#REF!</v>
      </c>
      <c r="J325">
        <f>SUM(raw[[#This Row],[English]:[Both]])</f>
        <v>1</v>
      </c>
      <c r="K325" s="1" t="b">
        <f>IF(EXACT(raw[[#This Row],[Date]],VLOOKUP(raw[[#This Row],[Song Title]],raw[],2,FALSE)),TRUE,FALSE)</f>
        <v>0</v>
      </c>
      <c r="L325">
        <f>COUNTIFS(raw[Song Title],raw[[#This Row],[Song Title]],raw[Date],CONCATENATE("&lt;",raw[[#This Row],[Date]]))</f>
        <v>1</v>
      </c>
      <c r="M325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325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325" s="2">
        <f>((3*raw[[#This Row],[Count Played W/I Last Year]])+raw[[#This Row],[Count Played W/I 2 years]])/4</f>
        <v>1</v>
      </c>
    </row>
    <row r="326" spans="1:15" x14ac:dyDescent="0.2">
      <c r="A326" s="4" t="s">
        <v>135</v>
      </c>
      <c r="B326" s="8">
        <v>41350</v>
      </c>
      <c r="C326" s="8" t="str">
        <f>IF(EXACT(1,raw[[#This Row],[English]]),"English",IF(EXACT(1,raw[[#This Row],[Spanish]]),"Spanish",IF(EXACT(1,raw[[#This Row],[Both]]),"Both","BAD_INPUT")))</f>
        <v>English</v>
      </c>
      <c r="D326" s="10">
        <f>YEAR(raw[[#This Row],[Date]])</f>
        <v>2013</v>
      </c>
      <c r="E326" s="10">
        <f>MONTH(raw[[#This Row],[Date]])</f>
        <v>3</v>
      </c>
      <c r="F326" s="4">
        <v>1</v>
      </c>
      <c r="G326" s="4"/>
      <c r="H326" s="4"/>
      <c r="I326" t="e">
        <f>VLOOKUP(raw[[#This Row],[Song Title]],#REF!,1,FALSE)</f>
        <v>#REF!</v>
      </c>
      <c r="J326">
        <f>SUM(raw[[#This Row],[English]:[Both]])</f>
        <v>1</v>
      </c>
      <c r="K326" s="1" t="b">
        <f>IF(EXACT(raw[[#This Row],[Date]],VLOOKUP(raw[[#This Row],[Song Title]],raw[],2,FALSE)),TRUE,FALSE)</f>
        <v>0</v>
      </c>
      <c r="L326">
        <f>COUNTIFS(raw[Song Title],raw[[#This Row],[Song Title]],raw[Date],CONCATENATE("&lt;",raw[[#This Row],[Date]]))</f>
        <v>1</v>
      </c>
      <c r="M326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326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326" s="2">
        <f>((3*raw[[#This Row],[Count Played W/I Last Year]])+raw[[#This Row],[Count Played W/I 2 years]])/4</f>
        <v>1</v>
      </c>
    </row>
    <row r="327" spans="1:15" x14ac:dyDescent="0.2">
      <c r="A327" s="4" t="s">
        <v>77</v>
      </c>
      <c r="B327" s="8">
        <v>41357</v>
      </c>
      <c r="C327" s="8" t="str">
        <f>IF(EXACT(1,raw[[#This Row],[English]]),"English",IF(EXACT(1,raw[[#This Row],[Spanish]]),"Spanish",IF(EXACT(1,raw[[#This Row],[Both]]),"Both","BAD_INPUT")))</f>
        <v>English</v>
      </c>
      <c r="D327" s="10">
        <f>YEAR(raw[[#This Row],[Date]])</f>
        <v>2013</v>
      </c>
      <c r="E327" s="10">
        <f>MONTH(raw[[#This Row],[Date]])</f>
        <v>3</v>
      </c>
      <c r="F327" s="4">
        <v>1</v>
      </c>
      <c r="G327" s="4"/>
      <c r="H327" s="4"/>
      <c r="I327" t="e">
        <f>VLOOKUP(raw[[#This Row],[Song Title]],#REF!,1,FALSE)</f>
        <v>#REF!</v>
      </c>
      <c r="J327">
        <f>SUM(raw[[#This Row],[English]:[Both]])</f>
        <v>1</v>
      </c>
      <c r="K327" s="1" t="b">
        <f>IF(EXACT(raw[[#This Row],[Date]],VLOOKUP(raw[[#This Row],[Song Title]],raw[],2,FALSE)),TRUE,FALSE)</f>
        <v>0</v>
      </c>
      <c r="L327">
        <f>COUNTIFS(raw[Song Title],raw[[#This Row],[Song Title]],raw[Date],CONCATENATE("&lt;",raw[[#This Row],[Date]]))</f>
        <v>1</v>
      </c>
      <c r="M327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327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327" s="2">
        <f>((3*raw[[#This Row],[Count Played W/I Last Year]])+raw[[#This Row],[Count Played W/I 2 years]])/4</f>
        <v>1</v>
      </c>
    </row>
    <row r="328" spans="1:15" x14ac:dyDescent="0.2">
      <c r="A328" s="4" t="s">
        <v>144</v>
      </c>
      <c r="B328" s="8">
        <v>41357</v>
      </c>
      <c r="C328" s="8" t="str">
        <f>IF(EXACT(1,raw[[#This Row],[English]]),"English",IF(EXACT(1,raw[[#This Row],[Spanish]]),"Spanish",IF(EXACT(1,raw[[#This Row],[Both]]),"Both","BAD_INPUT")))</f>
        <v>Both</v>
      </c>
      <c r="D328" s="10">
        <f>YEAR(raw[[#This Row],[Date]])</f>
        <v>2013</v>
      </c>
      <c r="E328" s="10">
        <f>MONTH(raw[[#This Row],[Date]])</f>
        <v>3</v>
      </c>
      <c r="F328" s="4"/>
      <c r="G328" s="4"/>
      <c r="H328" s="4">
        <v>1</v>
      </c>
      <c r="I328" t="e">
        <f>VLOOKUP(raw[[#This Row],[Song Title]],#REF!,1,FALSE)</f>
        <v>#REF!</v>
      </c>
      <c r="J328">
        <f>SUM(raw[[#This Row],[English]:[Both]])</f>
        <v>1</v>
      </c>
      <c r="K328" s="1" t="b">
        <f>IF(EXACT(raw[[#This Row],[Date]],VLOOKUP(raw[[#This Row],[Song Title]],raw[],2,FALSE)),TRUE,FALSE)</f>
        <v>1</v>
      </c>
      <c r="L328">
        <f>COUNTIFS(raw[Song Title],raw[[#This Row],[Song Title]],raw[Date],CONCATENATE("&lt;",raw[[#This Row],[Date]]))</f>
        <v>0</v>
      </c>
      <c r="M328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328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328" s="2">
        <f>((3*raw[[#This Row],[Count Played W/I Last Year]])+raw[[#This Row],[Count Played W/I 2 years]])/4</f>
        <v>0</v>
      </c>
    </row>
    <row r="329" spans="1:15" x14ac:dyDescent="0.2">
      <c r="A329" s="4" t="s">
        <v>145</v>
      </c>
      <c r="B329" s="8">
        <v>41357</v>
      </c>
      <c r="C329" s="8" t="str">
        <f>IF(EXACT(1,raw[[#This Row],[English]]),"English",IF(EXACT(1,raw[[#This Row],[Spanish]]),"Spanish",IF(EXACT(1,raw[[#This Row],[Both]]),"Both","BAD_INPUT")))</f>
        <v>English</v>
      </c>
      <c r="D329" s="10">
        <f>YEAR(raw[[#This Row],[Date]])</f>
        <v>2013</v>
      </c>
      <c r="E329" s="10">
        <f>MONTH(raw[[#This Row],[Date]])</f>
        <v>3</v>
      </c>
      <c r="F329" s="4">
        <v>1</v>
      </c>
      <c r="G329" s="4"/>
      <c r="H329" s="4"/>
      <c r="I329" t="e">
        <f>VLOOKUP(raw[[#This Row],[Song Title]],#REF!,1,FALSE)</f>
        <v>#REF!</v>
      </c>
      <c r="J329">
        <f>SUM(raw[[#This Row],[English]:[Both]])</f>
        <v>1</v>
      </c>
      <c r="K329" s="1" t="b">
        <f>IF(EXACT(raw[[#This Row],[Date]],VLOOKUP(raw[[#This Row],[Song Title]],raw[],2,FALSE)),TRUE,FALSE)</f>
        <v>1</v>
      </c>
      <c r="L329">
        <f>COUNTIFS(raw[Song Title],raw[[#This Row],[Song Title]],raw[Date],CONCATENATE("&lt;",raw[[#This Row],[Date]]))</f>
        <v>0</v>
      </c>
      <c r="M329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329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329" s="2">
        <f>((3*raw[[#This Row],[Count Played W/I Last Year]])+raw[[#This Row],[Count Played W/I 2 years]])/4</f>
        <v>0</v>
      </c>
    </row>
    <row r="330" spans="1:15" x14ac:dyDescent="0.2">
      <c r="A330" s="4" t="s">
        <v>26</v>
      </c>
      <c r="B330" s="8">
        <v>41357</v>
      </c>
      <c r="C330" s="8" t="str">
        <f>IF(EXACT(1,raw[[#This Row],[English]]),"English",IF(EXACT(1,raw[[#This Row],[Spanish]]),"Spanish",IF(EXACT(1,raw[[#This Row],[Both]]),"Both","BAD_INPUT")))</f>
        <v>Spanish</v>
      </c>
      <c r="D330" s="10">
        <f>YEAR(raw[[#This Row],[Date]])</f>
        <v>2013</v>
      </c>
      <c r="E330" s="10">
        <f>MONTH(raw[[#This Row],[Date]])</f>
        <v>3</v>
      </c>
      <c r="F330" s="4"/>
      <c r="G330" s="4">
        <v>1</v>
      </c>
      <c r="H330" s="4"/>
      <c r="I330" t="e">
        <f>VLOOKUP(raw[[#This Row],[Song Title]],#REF!,1,FALSE)</f>
        <v>#REF!</v>
      </c>
      <c r="J330">
        <f>SUM(raw[[#This Row],[English]:[Both]])</f>
        <v>1</v>
      </c>
      <c r="K330" s="1" t="b">
        <f>IF(EXACT(raw[[#This Row],[Date]],VLOOKUP(raw[[#This Row],[Song Title]],raw[],2,FALSE)),TRUE,FALSE)</f>
        <v>0</v>
      </c>
      <c r="L330">
        <f>COUNTIFS(raw[Song Title],raw[[#This Row],[Song Title]],raw[Date],CONCATENATE("&lt;",raw[[#This Row],[Date]]))</f>
        <v>1</v>
      </c>
      <c r="M330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330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330" s="2">
        <f>((3*raw[[#This Row],[Count Played W/I Last Year]])+raw[[#This Row],[Count Played W/I 2 years]])/4</f>
        <v>0.25</v>
      </c>
    </row>
    <row r="331" spans="1:15" x14ac:dyDescent="0.2">
      <c r="A331" s="4" t="s">
        <v>53</v>
      </c>
      <c r="B331" s="8">
        <v>41357</v>
      </c>
      <c r="C331" s="8" t="str">
        <f>IF(EXACT(1,raw[[#This Row],[English]]),"English",IF(EXACT(1,raw[[#This Row],[Spanish]]),"Spanish",IF(EXACT(1,raw[[#This Row],[Both]]),"Both","BAD_INPUT")))</f>
        <v>Spanish</v>
      </c>
      <c r="D331" s="10">
        <f>YEAR(raw[[#This Row],[Date]])</f>
        <v>2013</v>
      </c>
      <c r="E331" s="10">
        <f>MONTH(raw[[#This Row],[Date]])</f>
        <v>3</v>
      </c>
      <c r="F331" s="4"/>
      <c r="G331" s="4">
        <v>1</v>
      </c>
      <c r="H331" s="4"/>
      <c r="I331" t="e">
        <f>VLOOKUP(raw[[#This Row],[Song Title]],#REF!,1,FALSE)</f>
        <v>#REF!</v>
      </c>
      <c r="J331">
        <f>SUM(raw[[#This Row],[English]:[Both]])</f>
        <v>1</v>
      </c>
      <c r="K331" s="1" t="b">
        <f>IF(EXACT(raw[[#This Row],[Date]],VLOOKUP(raw[[#This Row],[Song Title]],raw[],2,FALSE)),TRUE,FALSE)</f>
        <v>0</v>
      </c>
      <c r="L331">
        <f>COUNTIFS(raw[Song Title],raw[[#This Row],[Song Title]],raw[Date],CONCATENATE("&lt;",raw[[#This Row],[Date]]))</f>
        <v>7</v>
      </c>
      <c r="M331">
        <f>COUNTIFS(raw[Song Title],raw[[#This Row],[Song Title]],raw[Date],CONCATENATE("&lt;",raw[[#This Row],[Date]]),raw[Date],CONCATENATE("&gt;=",DATE(raw[[#This Row],[Year]]-1,raw[[#This Row],[Month]],raw[[#This Row],[English]])))</f>
        <v>7</v>
      </c>
      <c r="N331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331" s="2">
        <f>((3*raw[[#This Row],[Count Played W/I Last Year]])+raw[[#This Row],[Count Played W/I 2 years]])/4</f>
        <v>7</v>
      </c>
    </row>
    <row r="332" spans="1:15" x14ac:dyDescent="0.2">
      <c r="A332" s="4" t="s">
        <v>63</v>
      </c>
      <c r="B332" s="8">
        <v>41364</v>
      </c>
      <c r="C332" s="8" t="str">
        <f>IF(EXACT(1,raw[[#This Row],[English]]),"English",IF(EXACT(1,raw[[#This Row],[Spanish]]),"Spanish",IF(EXACT(1,raw[[#This Row],[Both]]),"Both","BAD_INPUT")))</f>
        <v>English</v>
      </c>
      <c r="D332" s="10">
        <f>YEAR(raw[[#This Row],[Date]])</f>
        <v>2013</v>
      </c>
      <c r="E332" s="10">
        <f>MONTH(raw[[#This Row],[Date]])</f>
        <v>3</v>
      </c>
      <c r="F332" s="4">
        <v>1</v>
      </c>
      <c r="G332" s="4"/>
      <c r="H332" s="4"/>
      <c r="I332" t="e">
        <f>VLOOKUP(raw[[#This Row],[Song Title]],#REF!,1,FALSE)</f>
        <v>#REF!</v>
      </c>
      <c r="J332">
        <f>SUM(raw[[#This Row],[English]:[Both]])</f>
        <v>1</v>
      </c>
      <c r="K332" s="1" t="b">
        <f>IF(EXACT(raw[[#This Row],[Date]],VLOOKUP(raw[[#This Row],[Song Title]],raw[],2,FALSE)),TRUE,FALSE)</f>
        <v>0</v>
      </c>
      <c r="L332">
        <f>COUNTIFS(raw[Song Title],raw[[#This Row],[Song Title]],raw[Date],CONCATENATE("&lt;",raw[[#This Row],[Date]]))</f>
        <v>3</v>
      </c>
      <c r="M332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332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332" s="2">
        <f>((3*raw[[#This Row],[Count Played W/I Last Year]])+raw[[#This Row],[Count Played W/I 2 years]])/4</f>
        <v>3</v>
      </c>
    </row>
    <row r="333" spans="1:15" x14ac:dyDescent="0.2">
      <c r="A333" s="4" t="s">
        <v>41</v>
      </c>
      <c r="B333" s="8">
        <v>41364</v>
      </c>
      <c r="C333" s="8" t="str">
        <f>IF(EXACT(1,raw[[#This Row],[English]]),"English",IF(EXACT(1,raw[[#This Row],[Spanish]]),"Spanish",IF(EXACT(1,raw[[#This Row],[Both]]),"Both","BAD_INPUT")))</f>
        <v>English</v>
      </c>
      <c r="D333" s="10">
        <f>YEAR(raw[[#This Row],[Date]])</f>
        <v>2013</v>
      </c>
      <c r="E333" s="10">
        <f>MONTH(raw[[#This Row],[Date]])</f>
        <v>3</v>
      </c>
      <c r="F333" s="4">
        <v>1</v>
      </c>
      <c r="G333" s="4"/>
      <c r="H333" s="4"/>
      <c r="I333" t="e">
        <f>VLOOKUP(raw[[#This Row],[Song Title]],#REF!,1,FALSE)</f>
        <v>#REF!</v>
      </c>
      <c r="J333">
        <f>SUM(raw[[#This Row],[English]:[Both]])</f>
        <v>1</v>
      </c>
      <c r="K333" s="1" t="b">
        <f>IF(EXACT(raw[[#This Row],[Date]],VLOOKUP(raw[[#This Row],[Song Title]],raw[],2,FALSE)),TRUE,FALSE)</f>
        <v>0</v>
      </c>
      <c r="L333">
        <f>COUNTIFS(raw[Song Title],raw[[#This Row],[Song Title]],raw[Date],CONCATENATE("&lt;",raw[[#This Row],[Date]]))</f>
        <v>1</v>
      </c>
      <c r="M333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333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333" s="2">
        <f>((3*raw[[#This Row],[Count Played W/I Last Year]])+raw[[#This Row],[Count Played W/I 2 years]])/4</f>
        <v>1</v>
      </c>
    </row>
    <row r="334" spans="1:15" x14ac:dyDescent="0.2">
      <c r="A334" s="4" t="s">
        <v>146</v>
      </c>
      <c r="B334" s="8">
        <v>41364</v>
      </c>
      <c r="C334" s="8" t="str">
        <f>IF(EXACT(1,raw[[#This Row],[English]]),"English",IF(EXACT(1,raw[[#This Row],[Spanish]]),"Spanish",IF(EXACT(1,raw[[#This Row],[Both]]),"Both","BAD_INPUT")))</f>
        <v>English</v>
      </c>
      <c r="D334" s="10">
        <f>YEAR(raw[[#This Row],[Date]])</f>
        <v>2013</v>
      </c>
      <c r="E334" s="10">
        <f>MONTH(raw[[#This Row],[Date]])</f>
        <v>3</v>
      </c>
      <c r="F334" s="4">
        <v>1</v>
      </c>
      <c r="G334" s="4"/>
      <c r="H334" s="4"/>
      <c r="I334" t="e">
        <f>VLOOKUP(raw[[#This Row],[Song Title]],#REF!,1,FALSE)</f>
        <v>#REF!</v>
      </c>
      <c r="J334">
        <f>SUM(raw[[#This Row],[English]:[Both]])</f>
        <v>1</v>
      </c>
      <c r="K334" s="1" t="b">
        <f>IF(EXACT(raw[[#This Row],[Date]],VLOOKUP(raw[[#This Row],[Song Title]],raw[],2,FALSE)),TRUE,FALSE)</f>
        <v>1</v>
      </c>
      <c r="L334">
        <f>COUNTIFS(raw[Song Title],raw[[#This Row],[Song Title]],raw[Date],CONCATENATE("&lt;",raw[[#This Row],[Date]]))</f>
        <v>0</v>
      </c>
      <c r="M334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334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334" s="2">
        <f>((3*raw[[#This Row],[Count Played W/I Last Year]])+raw[[#This Row],[Count Played W/I 2 years]])/4</f>
        <v>0</v>
      </c>
    </row>
    <row r="335" spans="1:15" x14ac:dyDescent="0.2">
      <c r="A335" s="4" t="s">
        <v>38</v>
      </c>
      <c r="B335" s="8">
        <v>41364</v>
      </c>
      <c r="C335" s="8" t="str">
        <f>IF(EXACT(1,raw[[#This Row],[English]]),"English",IF(EXACT(1,raw[[#This Row],[Spanish]]),"Spanish",IF(EXACT(1,raw[[#This Row],[Both]]),"Both","BAD_INPUT")))</f>
        <v>Spanish</v>
      </c>
      <c r="D335" s="10">
        <f>YEAR(raw[[#This Row],[Date]])</f>
        <v>2013</v>
      </c>
      <c r="E335" s="10">
        <f>MONTH(raw[[#This Row],[Date]])</f>
        <v>3</v>
      </c>
      <c r="F335" s="4"/>
      <c r="G335" s="4">
        <v>1</v>
      </c>
      <c r="H335" s="4"/>
      <c r="I335" t="e">
        <f>VLOOKUP(raw[[#This Row],[Song Title]],#REF!,1,FALSE)</f>
        <v>#REF!</v>
      </c>
      <c r="J335">
        <f>SUM(raw[[#This Row],[English]:[Both]])</f>
        <v>1</v>
      </c>
      <c r="K335" s="1" t="b">
        <f>IF(EXACT(raw[[#This Row],[Date]],VLOOKUP(raw[[#This Row],[Song Title]],raw[],2,FALSE)),TRUE,FALSE)</f>
        <v>0</v>
      </c>
      <c r="L335">
        <f>COUNTIFS(raw[Song Title],raw[[#This Row],[Song Title]],raw[Date],CONCATENATE("&lt;",raw[[#This Row],[Date]]))</f>
        <v>4</v>
      </c>
      <c r="M335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335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335" s="2">
        <f>((3*raw[[#This Row],[Count Played W/I Last Year]])+raw[[#This Row],[Count Played W/I 2 years]])/4</f>
        <v>4</v>
      </c>
    </row>
    <row r="336" spans="1:15" x14ac:dyDescent="0.2">
      <c r="A336" s="4" t="s">
        <v>75</v>
      </c>
      <c r="B336" s="8">
        <v>41364</v>
      </c>
      <c r="C336" s="8" t="str">
        <f>IF(EXACT(1,raw[[#This Row],[English]]),"English",IF(EXACT(1,raw[[#This Row],[Spanish]]),"Spanish",IF(EXACT(1,raw[[#This Row],[Both]]),"Both","BAD_INPUT")))</f>
        <v>Spanish</v>
      </c>
      <c r="D336" s="10">
        <f>YEAR(raw[[#This Row],[Date]])</f>
        <v>2013</v>
      </c>
      <c r="E336" s="10">
        <f>MONTH(raw[[#This Row],[Date]])</f>
        <v>3</v>
      </c>
      <c r="F336" s="4"/>
      <c r="G336" s="4">
        <v>1</v>
      </c>
      <c r="H336" s="4"/>
      <c r="I336" t="e">
        <f>VLOOKUP(raw[[#This Row],[Song Title]],#REF!,1,FALSE)</f>
        <v>#REF!</v>
      </c>
      <c r="J336">
        <f>SUM(raw[[#This Row],[English]:[Both]])</f>
        <v>1</v>
      </c>
      <c r="K336" s="1" t="b">
        <f>IF(EXACT(raw[[#This Row],[Date]],VLOOKUP(raw[[#This Row],[Song Title]],raw[],2,FALSE)),TRUE,FALSE)</f>
        <v>0</v>
      </c>
      <c r="L336">
        <f>COUNTIFS(raw[Song Title],raw[[#This Row],[Song Title]],raw[Date],CONCATENATE("&lt;",raw[[#This Row],[Date]]))</f>
        <v>2</v>
      </c>
      <c r="M336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336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336" s="2">
        <f>((3*raw[[#This Row],[Count Played W/I Last Year]])+raw[[#This Row],[Count Played W/I 2 years]])/4</f>
        <v>2</v>
      </c>
    </row>
    <row r="337" spans="1:15" x14ac:dyDescent="0.2">
      <c r="A337" s="4" t="s">
        <v>148</v>
      </c>
      <c r="B337" s="8">
        <v>41371</v>
      </c>
      <c r="C337" s="8" t="str">
        <f>IF(EXACT(1,raw[[#This Row],[English]]),"English",IF(EXACT(1,raw[[#This Row],[Spanish]]),"Spanish",IF(EXACT(1,raw[[#This Row],[Both]]),"Both","BAD_INPUT")))</f>
        <v>English</v>
      </c>
      <c r="D337" s="10">
        <f>YEAR(raw[[#This Row],[Date]])</f>
        <v>2013</v>
      </c>
      <c r="E337" s="10">
        <f>MONTH(raw[[#This Row],[Date]])</f>
        <v>4</v>
      </c>
      <c r="F337" s="4">
        <v>1</v>
      </c>
      <c r="G337" s="4"/>
      <c r="H337" s="4"/>
      <c r="I337" t="e">
        <f>VLOOKUP(raw[[#This Row],[Song Title]],#REF!,1,FALSE)</f>
        <v>#REF!</v>
      </c>
      <c r="J337">
        <f>SUM(raw[[#This Row],[English]:[Both]])</f>
        <v>1</v>
      </c>
      <c r="K337" s="1" t="b">
        <f>IF(EXACT(raw[[#This Row],[Date]],VLOOKUP(raw[[#This Row],[Song Title]],raw[],2,FALSE)),TRUE,FALSE)</f>
        <v>1</v>
      </c>
      <c r="L337">
        <f>COUNTIFS(raw[Song Title],raw[[#This Row],[Song Title]],raw[Date],CONCATENATE("&lt;",raw[[#This Row],[Date]]))</f>
        <v>0</v>
      </c>
      <c r="M337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337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337" s="2">
        <f>((3*raw[[#This Row],[Count Played W/I Last Year]])+raw[[#This Row],[Count Played W/I 2 years]])/4</f>
        <v>0</v>
      </c>
    </row>
    <row r="338" spans="1:15" x14ac:dyDescent="0.2">
      <c r="A338" s="4" t="s">
        <v>147</v>
      </c>
      <c r="B338" s="8">
        <v>41371</v>
      </c>
      <c r="C338" s="8" t="str">
        <f>IF(EXACT(1,raw[[#This Row],[English]]),"English",IF(EXACT(1,raw[[#This Row],[Spanish]]),"Spanish",IF(EXACT(1,raw[[#This Row],[Both]]),"Both","BAD_INPUT")))</f>
        <v>English</v>
      </c>
      <c r="D338" s="10">
        <f>YEAR(raw[[#This Row],[Date]])</f>
        <v>2013</v>
      </c>
      <c r="E338" s="10">
        <f>MONTH(raw[[#This Row],[Date]])</f>
        <v>4</v>
      </c>
      <c r="F338" s="4">
        <v>1</v>
      </c>
      <c r="G338" s="4"/>
      <c r="H338" s="4"/>
      <c r="I338" t="e">
        <f>VLOOKUP(raw[[#This Row],[Song Title]],#REF!,1,FALSE)</f>
        <v>#REF!</v>
      </c>
      <c r="J338">
        <f>SUM(raw[[#This Row],[English]:[Both]])</f>
        <v>1</v>
      </c>
      <c r="K338" s="1" t="b">
        <f>IF(EXACT(raw[[#This Row],[Date]],VLOOKUP(raw[[#This Row],[Song Title]],raw[],2,FALSE)),TRUE,FALSE)</f>
        <v>1</v>
      </c>
      <c r="L338">
        <f>COUNTIFS(raw[Song Title],raw[[#This Row],[Song Title]],raw[Date],CONCATENATE("&lt;",raw[[#This Row],[Date]]))</f>
        <v>0</v>
      </c>
      <c r="M338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338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338" s="2">
        <f>((3*raw[[#This Row],[Count Played W/I Last Year]])+raw[[#This Row],[Count Played W/I 2 years]])/4</f>
        <v>0</v>
      </c>
    </row>
    <row r="339" spans="1:15" x14ac:dyDescent="0.2">
      <c r="A339" s="4" t="s">
        <v>120</v>
      </c>
      <c r="B339" s="8">
        <v>41371</v>
      </c>
      <c r="C339" s="8" t="str">
        <f>IF(EXACT(1,raw[[#This Row],[English]]),"English",IF(EXACT(1,raw[[#This Row],[Spanish]]),"Spanish",IF(EXACT(1,raw[[#This Row],[Both]]),"Both","BAD_INPUT")))</f>
        <v>English</v>
      </c>
      <c r="D339" s="10">
        <f>YEAR(raw[[#This Row],[Date]])</f>
        <v>2013</v>
      </c>
      <c r="E339" s="10">
        <f>MONTH(raw[[#This Row],[Date]])</f>
        <v>4</v>
      </c>
      <c r="F339" s="4">
        <v>1</v>
      </c>
      <c r="G339" s="4"/>
      <c r="H339" s="4"/>
      <c r="I339" t="e">
        <f>VLOOKUP(raw[[#This Row],[Song Title]],#REF!,1,FALSE)</f>
        <v>#REF!</v>
      </c>
      <c r="J339">
        <f>SUM(raw[[#This Row],[English]:[Both]])</f>
        <v>1</v>
      </c>
      <c r="K339" s="1" t="b">
        <f>IF(EXACT(raw[[#This Row],[Date]],VLOOKUP(raw[[#This Row],[Song Title]],raw[],2,FALSE)),TRUE,FALSE)</f>
        <v>0</v>
      </c>
      <c r="L339">
        <f>COUNTIFS(raw[Song Title],raw[[#This Row],[Song Title]],raw[Date],CONCATENATE("&lt;",raw[[#This Row],[Date]]))</f>
        <v>4</v>
      </c>
      <c r="M339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339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339" s="2">
        <f>((3*raw[[#This Row],[Count Played W/I Last Year]])+raw[[#This Row],[Count Played W/I 2 years]])/4</f>
        <v>4</v>
      </c>
    </row>
    <row r="340" spans="1:15" x14ac:dyDescent="0.2">
      <c r="A340" s="4" t="s">
        <v>144</v>
      </c>
      <c r="B340" s="8">
        <v>41371</v>
      </c>
      <c r="C340" s="8" t="str">
        <f>IF(EXACT(1,raw[[#This Row],[English]]),"English",IF(EXACT(1,raw[[#This Row],[Spanish]]),"Spanish",IF(EXACT(1,raw[[#This Row],[Both]]),"Both","BAD_INPUT")))</f>
        <v>Both</v>
      </c>
      <c r="D340" s="10">
        <f>YEAR(raw[[#This Row],[Date]])</f>
        <v>2013</v>
      </c>
      <c r="E340" s="10">
        <f>MONTH(raw[[#This Row],[Date]])</f>
        <v>4</v>
      </c>
      <c r="F340" s="4"/>
      <c r="G340" s="4"/>
      <c r="H340" s="4">
        <v>1</v>
      </c>
      <c r="I340" t="e">
        <f>VLOOKUP(raw[[#This Row],[Song Title]],#REF!,1,FALSE)</f>
        <v>#REF!</v>
      </c>
      <c r="J340">
        <f>SUM(raw[[#This Row],[English]:[Both]])</f>
        <v>1</v>
      </c>
      <c r="K340" s="1" t="b">
        <f>IF(EXACT(raw[[#This Row],[Date]],VLOOKUP(raw[[#This Row],[Song Title]],raw[],2,FALSE)),TRUE,FALSE)</f>
        <v>0</v>
      </c>
      <c r="L340">
        <f>COUNTIFS(raw[Song Title],raw[[#This Row],[Song Title]],raw[Date],CONCATENATE("&lt;",raw[[#This Row],[Date]]))</f>
        <v>1</v>
      </c>
      <c r="M340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340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340" s="2">
        <f>((3*raw[[#This Row],[Count Played W/I Last Year]])+raw[[#This Row],[Count Played W/I 2 years]])/4</f>
        <v>1</v>
      </c>
    </row>
    <row r="341" spans="1:15" x14ac:dyDescent="0.2">
      <c r="A341" s="4" t="s">
        <v>143</v>
      </c>
      <c r="B341" s="8">
        <v>41371</v>
      </c>
      <c r="C341" s="8" t="str">
        <f>IF(EXACT(1,raw[[#This Row],[English]]),"English",IF(EXACT(1,raw[[#This Row],[Spanish]]),"Spanish",IF(EXACT(1,raw[[#This Row],[Both]]),"Both","BAD_INPUT")))</f>
        <v>Spanish</v>
      </c>
      <c r="D341" s="10">
        <f>YEAR(raw[[#This Row],[Date]])</f>
        <v>2013</v>
      </c>
      <c r="E341" s="10">
        <f>MONTH(raw[[#This Row],[Date]])</f>
        <v>4</v>
      </c>
      <c r="F341" s="4"/>
      <c r="G341" s="4">
        <v>1</v>
      </c>
      <c r="H341" s="4"/>
      <c r="I341" t="e">
        <f>VLOOKUP(raw[[#This Row],[Song Title]],#REF!,1,FALSE)</f>
        <v>#REF!</v>
      </c>
      <c r="J341">
        <f>SUM(raw[[#This Row],[English]:[Both]])</f>
        <v>1</v>
      </c>
      <c r="K341" s="1" t="b">
        <f>IF(EXACT(raw[[#This Row],[Date]],VLOOKUP(raw[[#This Row],[Song Title]],raw[],2,FALSE)),TRUE,FALSE)</f>
        <v>0</v>
      </c>
      <c r="L341">
        <f>COUNTIFS(raw[Song Title],raw[[#This Row],[Song Title]],raw[Date],CONCATENATE("&lt;",raw[[#This Row],[Date]]))</f>
        <v>2</v>
      </c>
      <c r="M341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341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341" s="2">
        <f>((3*raw[[#This Row],[Count Played W/I Last Year]])+raw[[#This Row],[Count Played W/I 2 years]])/4</f>
        <v>2</v>
      </c>
    </row>
    <row r="342" spans="1:15" x14ac:dyDescent="0.2">
      <c r="A342" s="4" t="s">
        <v>13</v>
      </c>
      <c r="B342" s="8">
        <v>41371</v>
      </c>
      <c r="C342" s="8" t="str">
        <f>IF(EXACT(1,raw[[#This Row],[English]]),"English",IF(EXACT(1,raw[[#This Row],[Spanish]]),"Spanish",IF(EXACT(1,raw[[#This Row],[Both]]),"Both","BAD_INPUT")))</f>
        <v>Spanish</v>
      </c>
      <c r="D342" s="10">
        <f>YEAR(raw[[#This Row],[Date]])</f>
        <v>2013</v>
      </c>
      <c r="E342" s="10">
        <f>MONTH(raw[[#This Row],[Date]])</f>
        <v>4</v>
      </c>
      <c r="F342" s="4"/>
      <c r="G342" s="4">
        <v>1</v>
      </c>
      <c r="H342" s="4"/>
      <c r="I342" t="e">
        <f>VLOOKUP(raw[[#This Row],[Song Title]],#REF!,1,FALSE)</f>
        <v>#REF!</v>
      </c>
      <c r="J342">
        <f>SUM(raw[[#This Row],[English]:[Both]])</f>
        <v>1</v>
      </c>
      <c r="K342" s="1" t="b">
        <f>IF(EXACT(raw[[#This Row],[Date]],VLOOKUP(raw[[#This Row],[Song Title]],raw[],2,FALSE)),TRUE,FALSE)</f>
        <v>0</v>
      </c>
      <c r="L342">
        <f>COUNTIFS(raw[Song Title],raw[[#This Row],[Song Title]],raw[Date],CONCATENATE("&lt;",raw[[#This Row],[Date]]))</f>
        <v>4</v>
      </c>
      <c r="M342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342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342" s="2">
        <f>((3*raw[[#This Row],[Count Played W/I Last Year]])+raw[[#This Row],[Count Played W/I 2 years]])/4</f>
        <v>3.25</v>
      </c>
    </row>
    <row r="343" spans="1:15" x14ac:dyDescent="0.2">
      <c r="A343" s="4" t="s">
        <v>72</v>
      </c>
      <c r="B343" s="8">
        <v>41378</v>
      </c>
      <c r="C343" s="8" t="str">
        <f>IF(EXACT(1,raw[[#This Row],[English]]),"English",IF(EXACT(1,raw[[#This Row],[Spanish]]),"Spanish",IF(EXACT(1,raw[[#This Row],[Both]]),"Both","BAD_INPUT")))</f>
        <v>English</v>
      </c>
      <c r="D343" s="10">
        <f>YEAR(raw[[#This Row],[Date]])</f>
        <v>2013</v>
      </c>
      <c r="E343" s="10">
        <f>MONTH(raw[[#This Row],[Date]])</f>
        <v>4</v>
      </c>
      <c r="F343" s="4">
        <v>1</v>
      </c>
      <c r="G343" s="4"/>
      <c r="H343" s="4"/>
      <c r="I343" t="e">
        <f>VLOOKUP(raw[[#This Row],[Song Title]],#REF!,1,FALSE)</f>
        <v>#REF!</v>
      </c>
      <c r="J343">
        <f>SUM(raw[[#This Row],[English]:[Both]])</f>
        <v>1</v>
      </c>
      <c r="K343" s="1" t="b">
        <f>IF(EXACT(raw[[#This Row],[Date]],VLOOKUP(raw[[#This Row],[Song Title]],raw[],2,FALSE)),TRUE,FALSE)</f>
        <v>0</v>
      </c>
      <c r="L343">
        <f>COUNTIFS(raw[Song Title],raw[[#This Row],[Song Title]],raw[Date],CONCATENATE("&lt;",raw[[#This Row],[Date]]))</f>
        <v>3</v>
      </c>
      <c r="M343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343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343" s="2">
        <f>((3*raw[[#This Row],[Count Played W/I Last Year]])+raw[[#This Row],[Count Played W/I 2 years]])/4</f>
        <v>3</v>
      </c>
    </row>
    <row r="344" spans="1:15" x14ac:dyDescent="0.2">
      <c r="A344" s="4" t="s">
        <v>63</v>
      </c>
      <c r="B344" s="8">
        <v>41378</v>
      </c>
      <c r="C344" s="8" t="str">
        <f>IF(EXACT(1,raw[[#This Row],[English]]),"English",IF(EXACT(1,raw[[#This Row],[Spanish]]),"Spanish",IF(EXACT(1,raw[[#This Row],[Both]]),"Both","BAD_INPUT")))</f>
        <v>Spanish</v>
      </c>
      <c r="D344" s="10">
        <f>YEAR(raw[[#This Row],[Date]])</f>
        <v>2013</v>
      </c>
      <c r="E344" s="10">
        <f>MONTH(raw[[#This Row],[Date]])</f>
        <v>4</v>
      </c>
      <c r="F344" s="4"/>
      <c r="G344" s="4">
        <v>1</v>
      </c>
      <c r="H344" s="4"/>
      <c r="I344" t="e">
        <f>VLOOKUP(raw[[#This Row],[Song Title]],#REF!,1,FALSE)</f>
        <v>#REF!</v>
      </c>
      <c r="J344">
        <f>SUM(raw[[#This Row],[English]:[Both]])</f>
        <v>1</v>
      </c>
      <c r="K344" s="1" t="b">
        <f>IF(EXACT(raw[[#This Row],[Date]],VLOOKUP(raw[[#This Row],[Song Title]],raw[],2,FALSE)),TRUE,FALSE)</f>
        <v>0</v>
      </c>
      <c r="L344">
        <f>COUNTIFS(raw[Song Title],raw[[#This Row],[Song Title]],raw[Date],CONCATENATE("&lt;",raw[[#This Row],[Date]]))</f>
        <v>4</v>
      </c>
      <c r="M344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344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344" s="2">
        <f>((3*raw[[#This Row],[Count Played W/I Last Year]])+raw[[#This Row],[Count Played W/I 2 years]])/4</f>
        <v>4</v>
      </c>
    </row>
    <row r="345" spans="1:15" x14ac:dyDescent="0.2">
      <c r="A345" s="4" t="s">
        <v>57</v>
      </c>
      <c r="B345" s="8">
        <v>41378</v>
      </c>
      <c r="C345" s="8" t="str">
        <f>IF(EXACT(1,raw[[#This Row],[English]]),"English",IF(EXACT(1,raw[[#This Row],[Spanish]]),"Spanish",IF(EXACT(1,raw[[#This Row],[Both]]),"Both","BAD_INPUT")))</f>
        <v>English</v>
      </c>
      <c r="D345" s="10">
        <f>YEAR(raw[[#This Row],[Date]])</f>
        <v>2013</v>
      </c>
      <c r="E345" s="10">
        <f>MONTH(raw[[#This Row],[Date]])</f>
        <v>4</v>
      </c>
      <c r="F345" s="4">
        <v>1</v>
      </c>
      <c r="G345" s="4"/>
      <c r="H345" s="4"/>
      <c r="I345" t="e">
        <f>VLOOKUP(raw[[#This Row],[Song Title]],#REF!,1,FALSE)</f>
        <v>#REF!</v>
      </c>
      <c r="J345">
        <f>SUM(raw[[#This Row],[English]:[Both]])</f>
        <v>1</v>
      </c>
      <c r="K345" s="1" t="b">
        <f>IF(EXACT(raw[[#This Row],[Date]],VLOOKUP(raw[[#This Row],[Song Title]],raw[],2,FALSE)),TRUE,FALSE)</f>
        <v>0</v>
      </c>
      <c r="L345">
        <f>COUNTIFS(raw[Song Title],raw[[#This Row],[Song Title]],raw[Date],CONCATENATE("&lt;",raw[[#This Row],[Date]]))</f>
        <v>2</v>
      </c>
      <c r="M345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345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345" s="2">
        <f>((3*raw[[#This Row],[Count Played W/I Last Year]])+raw[[#This Row],[Count Played W/I 2 years]])/4</f>
        <v>2</v>
      </c>
    </row>
    <row r="346" spans="1:15" x14ac:dyDescent="0.2">
      <c r="A346" s="4" t="s">
        <v>149</v>
      </c>
      <c r="B346" s="8">
        <v>41378</v>
      </c>
      <c r="C346" s="8" t="str">
        <f>IF(EXACT(1,raw[[#This Row],[English]]),"English",IF(EXACT(1,raw[[#This Row],[Spanish]]),"Spanish",IF(EXACT(1,raw[[#This Row],[Both]]),"Both","BAD_INPUT")))</f>
        <v>Spanish</v>
      </c>
      <c r="D346" s="10">
        <f>YEAR(raw[[#This Row],[Date]])</f>
        <v>2013</v>
      </c>
      <c r="E346" s="10">
        <f>MONTH(raw[[#This Row],[Date]])</f>
        <v>4</v>
      </c>
      <c r="F346" s="4"/>
      <c r="G346" s="4">
        <v>1</v>
      </c>
      <c r="H346" s="4"/>
      <c r="I346" t="e">
        <f>VLOOKUP(raw[[#This Row],[Song Title]],#REF!,1,FALSE)</f>
        <v>#REF!</v>
      </c>
      <c r="J346">
        <f>SUM(raw[[#This Row],[English]:[Both]])</f>
        <v>1</v>
      </c>
      <c r="K346" s="1" t="b">
        <f>IF(EXACT(raw[[#This Row],[Date]],VLOOKUP(raw[[#This Row],[Song Title]],raw[],2,FALSE)),TRUE,FALSE)</f>
        <v>1</v>
      </c>
      <c r="L346">
        <f>COUNTIFS(raw[Song Title],raw[[#This Row],[Song Title]],raw[Date],CONCATENATE("&lt;",raw[[#This Row],[Date]]))</f>
        <v>0</v>
      </c>
      <c r="M346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346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346" s="2">
        <f>((3*raw[[#This Row],[Count Played W/I Last Year]])+raw[[#This Row],[Count Played W/I 2 years]])/4</f>
        <v>0</v>
      </c>
    </row>
    <row r="347" spans="1:15" x14ac:dyDescent="0.2">
      <c r="A347" s="4" t="s">
        <v>150</v>
      </c>
      <c r="B347" s="8">
        <v>41378</v>
      </c>
      <c r="C347" s="8" t="str">
        <f>IF(EXACT(1,raw[[#This Row],[English]]),"English",IF(EXACT(1,raw[[#This Row],[Spanish]]),"Spanish",IF(EXACT(1,raw[[#This Row],[Both]]),"Both","BAD_INPUT")))</f>
        <v>English</v>
      </c>
      <c r="D347" s="10">
        <f>YEAR(raw[[#This Row],[Date]])</f>
        <v>2013</v>
      </c>
      <c r="E347" s="10">
        <f>MONTH(raw[[#This Row],[Date]])</f>
        <v>4</v>
      </c>
      <c r="F347" s="4">
        <v>1</v>
      </c>
      <c r="G347" s="4"/>
      <c r="H347" s="4"/>
      <c r="I347" t="e">
        <f>VLOOKUP(raw[[#This Row],[Song Title]],#REF!,1,FALSE)</f>
        <v>#REF!</v>
      </c>
      <c r="J347">
        <f>SUM(raw[[#This Row],[English]:[Both]])</f>
        <v>1</v>
      </c>
      <c r="K347" s="1" t="b">
        <f>IF(EXACT(raw[[#This Row],[Date]],VLOOKUP(raw[[#This Row],[Song Title]],raw[],2,FALSE)),TRUE,FALSE)</f>
        <v>1</v>
      </c>
      <c r="L347">
        <f>COUNTIFS(raw[Song Title],raw[[#This Row],[Song Title]],raw[Date],CONCATENATE("&lt;",raw[[#This Row],[Date]]))</f>
        <v>0</v>
      </c>
      <c r="M347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347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347" s="2">
        <f>((3*raw[[#This Row],[Count Played W/I Last Year]])+raw[[#This Row],[Count Played W/I 2 years]])/4</f>
        <v>0</v>
      </c>
    </row>
    <row r="348" spans="1:15" x14ac:dyDescent="0.2">
      <c r="A348" s="4" t="s">
        <v>151</v>
      </c>
      <c r="B348" s="8">
        <v>41385</v>
      </c>
      <c r="C348" s="8" t="str">
        <f>IF(EXACT(1,raw[[#This Row],[English]]),"English",IF(EXACT(1,raw[[#This Row],[Spanish]]),"Spanish",IF(EXACT(1,raw[[#This Row],[Both]]),"Both","BAD_INPUT")))</f>
        <v>English</v>
      </c>
      <c r="D348" s="10">
        <f>YEAR(raw[[#This Row],[Date]])</f>
        <v>2013</v>
      </c>
      <c r="E348" s="10">
        <f>MONTH(raw[[#This Row],[Date]])</f>
        <v>4</v>
      </c>
      <c r="F348" s="4">
        <v>1</v>
      </c>
      <c r="G348" s="4"/>
      <c r="H348" s="4"/>
      <c r="I348" t="e">
        <f>VLOOKUP(raw[[#This Row],[Song Title]],#REF!,1,FALSE)</f>
        <v>#REF!</v>
      </c>
      <c r="J348">
        <f>SUM(raw[[#This Row],[English]:[Both]])</f>
        <v>1</v>
      </c>
      <c r="K348" s="1" t="b">
        <f>IF(EXACT(raw[[#This Row],[Date]],VLOOKUP(raw[[#This Row],[Song Title]],raw[],2,FALSE)),TRUE,FALSE)</f>
        <v>1</v>
      </c>
      <c r="L348">
        <f>COUNTIFS(raw[Song Title],raw[[#This Row],[Song Title]],raw[Date],CONCATENATE("&lt;",raw[[#This Row],[Date]]))</f>
        <v>0</v>
      </c>
      <c r="M348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348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348" s="2">
        <f>((3*raw[[#This Row],[Count Played W/I Last Year]])+raw[[#This Row],[Count Played W/I 2 years]])/4</f>
        <v>0</v>
      </c>
    </row>
    <row r="349" spans="1:15" x14ac:dyDescent="0.2">
      <c r="A349" s="4" t="s">
        <v>8</v>
      </c>
      <c r="B349" s="8">
        <v>41385</v>
      </c>
      <c r="C349" s="8" t="str">
        <f>IF(EXACT(1,raw[[#This Row],[English]]),"English",IF(EXACT(1,raw[[#This Row],[Spanish]]),"Spanish",IF(EXACT(1,raw[[#This Row],[Both]]),"Both","BAD_INPUT")))</f>
        <v>Spanish</v>
      </c>
      <c r="D349" s="10">
        <f>YEAR(raw[[#This Row],[Date]])</f>
        <v>2013</v>
      </c>
      <c r="E349" s="10">
        <f>MONTH(raw[[#This Row],[Date]])</f>
        <v>4</v>
      </c>
      <c r="F349" s="4"/>
      <c r="G349" s="4">
        <v>1</v>
      </c>
      <c r="H349" s="4"/>
      <c r="I349" t="e">
        <f>VLOOKUP(raw[[#This Row],[Song Title]],#REF!,1,FALSE)</f>
        <v>#REF!</v>
      </c>
      <c r="J349">
        <f>SUM(raw[[#This Row],[English]:[Both]])</f>
        <v>1</v>
      </c>
      <c r="K349" s="1" t="b">
        <f>IF(EXACT(raw[[#This Row],[Date]],VLOOKUP(raw[[#This Row],[Song Title]],raw[],2,FALSE)),TRUE,FALSE)</f>
        <v>0</v>
      </c>
      <c r="L349">
        <f>COUNTIFS(raw[Song Title],raw[[#This Row],[Song Title]],raw[Date],CONCATENATE("&lt;",raw[[#This Row],[Date]]))</f>
        <v>2</v>
      </c>
      <c r="M349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349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349" s="2">
        <f>((3*raw[[#This Row],[Count Played W/I Last Year]])+raw[[#This Row],[Count Played W/I 2 years]])/4</f>
        <v>0.5</v>
      </c>
    </row>
    <row r="350" spans="1:15" x14ac:dyDescent="0.2">
      <c r="A350" s="4" t="s">
        <v>118</v>
      </c>
      <c r="B350" s="8">
        <v>41385</v>
      </c>
      <c r="C350" s="8" t="str">
        <f>IF(EXACT(1,raw[[#This Row],[English]]),"English",IF(EXACT(1,raw[[#This Row],[Spanish]]),"Spanish",IF(EXACT(1,raw[[#This Row],[Both]]),"Both","BAD_INPUT")))</f>
        <v>Both</v>
      </c>
      <c r="D350" s="10">
        <f>YEAR(raw[[#This Row],[Date]])</f>
        <v>2013</v>
      </c>
      <c r="E350" s="10">
        <f>MONTH(raw[[#This Row],[Date]])</f>
        <v>4</v>
      </c>
      <c r="F350" s="4"/>
      <c r="G350" s="4"/>
      <c r="H350" s="4">
        <v>1</v>
      </c>
      <c r="I350" t="e">
        <f>VLOOKUP(raw[[#This Row],[Song Title]],#REF!,1,FALSE)</f>
        <v>#REF!</v>
      </c>
      <c r="J350">
        <f>SUM(raw[[#This Row],[English]:[Both]])</f>
        <v>1</v>
      </c>
      <c r="K350" s="1" t="b">
        <f>IF(EXACT(raw[[#This Row],[Date]],VLOOKUP(raw[[#This Row],[Song Title]],raw[],2,FALSE)),TRUE,FALSE)</f>
        <v>0</v>
      </c>
      <c r="L350">
        <f>COUNTIFS(raw[Song Title],raw[[#This Row],[Song Title]],raw[Date],CONCATENATE("&lt;",raw[[#This Row],[Date]]))</f>
        <v>2</v>
      </c>
      <c r="M350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350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350" s="2">
        <f>((3*raw[[#This Row],[Count Played W/I Last Year]])+raw[[#This Row],[Count Played W/I 2 years]])/4</f>
        <v>2</v>
      </c>
    </row>
    <row r="351" spans="1:15" x14ac:dyDescent="0.2">
      <c r="A351" s="4" t="s">
        <v>133</v>
      </c>
      <c r="B351" s="8">
        <v>41385</v>
      </c>
      <c r="C351" s="8" t="str">
        <f>IF(EXACT(1,raw[[#This Row],[English]]),"English",IF(EXACT(1,raw[[#This Row],[Spanish]]),"Spanish",IF(EXACT(1,raw[[#This Row],[Both]]),"Both","BAD_INPUT")))</f>
        <v>Both</v>
      </c>
      <c r="D351" s="10">
        <f>YEAR(raw[[#This Row],[Date]])</f>
        <v>2013</v>
      </c>
      <c r="E351" s="10">
        <f>MONTH(raw[[#This Row],[Date]])</f>
        <v>4</v>
      </c>
      <c r="F351" s="4"/>
      <c r="G351" s="4"/>
      <c r="H351" s="4">
        <v>1</v>
      </c>
      <c r="I351" t="e">
        <f>VLOOKUP(raw[[#This Row],[Song Title]],#REF!,1,FALSE)</f>
        <v>#REF!</v>
      </c>
      <c r="J351">
        <f>SUM(raw[[#This Row],[English]:[Both]])</f>
        <v>1</v>
      </c>
      <c r="K351" s="1" t="b">
        <f>IF(EXACT(raw[[#This Row],[Date]],VLOOKUP(raw[[#This Row],[Song Title]],raw[],2,FALSE)),TRUE,FALSE)</f>
        <v>0</v>
      </c>
      <c r="L351">
        <f>COUNTIFS(raw[Song Title],raw[[#This Row],[Song Title]],raw[Date],CONCATENATE("&lt;",raw[[#This Row],[Date]]))</f>
        <v>2</v>
      </c>
      <c r="M351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351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351" s="2">
        <f>((3*raw[[#This Row],[Count Played W/I Last Year]])+raw[[#This Row],[Count Played W/I 2 years]])/4</f>
        <v>2</v>
      </c>
    </row>
    <row r="352" spans="1:15" x14ac:dyDescent="0.2">
      <c r="A352" s="4" t="s">
        <v>149</v>
      </c>
      <c r="B352" s="8">
        <v>41385</v>
      </c>
      <c r="C352" s="8" t="str">
        <f>IF(EXACT(1,raw[[#This Row],[English]]),"English",IF(EXACT(1,raw[[#This Row],[Spanish]]),"Spanish",IF(EXACT(1,raw[[#This Row],[Both]]),"Both","BAD_INPUT")))</f>
        <v>Spanish</v>
      </c>
      <c r="D352" s="10">
        <f>YEAR(raw[[#This Row],[Date]])</f>
        <v>2013</v>
      </c>
      <c r="E352" s="10">
        <f>MONTH(raw[[#This Row],[Date]])</f>
        <v>4</v>
      </c>
      <c r="F352" s="4"/>
      <c r="G352" s="4">
        <v>1</v>
      </c>
      <c r="H352" s="4"/>
      <c r="I352" t="e">
        <f>VLOOKUP(raw[[#This Row],[Song Title]],#REF!,1,FALSE)</f>
        <v>#REF!</v>
      </c>
      <c r="J352">
        <f>SUM(raw[[#This Row],[English]:[Both]])</f>
        <v>1</v>
      </c>
      <c r="K352" s="1" t="b">
        <f>IF(EXACT(raw[[#This Row],[Date]],VLOOKUP(raw[[#This Row],[Song Title]],raw[],2,FALSE)),TRUE,FALSE)</f>
        <v>0</v>
      </c>
      <c r="L352">
        <f>COUNTIFS(raw[Song Title],raw[[#This Row],[Song Title]],raw[Date],CONCATENATE("&lt;",raw[[#This Row],[Date]]))</f>
        <v>1</v>
      </c>
      <c r="M352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352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352" s="2">
        <f>((3*raw[[#This Row],[Count Played W/I Last Year]])+raw[[#This Row],[Count Played W/I 2 years]])/4</f>
        <v>1</v>
      </c>
    </row>
    <row r="353" spans="1:15" x14ac:dyDescent="0.2">
      <c r="A353" s="4" t="s">
        <v>18</v>
      </c>
      <c r="B353" s="8">
        <v>41392</v>
      </c>
      <c r="C353" s="8" t="str">
        <f>IF(EXACT(1,raw[[#This Row],[English]]),"English",IF(EXACT(1,raw[[#This Row],[Spanish]]),"Spanish",IF(EXACT(1,raw[[#This Row],[Both]]),"Both","BAD_INPUT")))</f>
        <v>Spanish</v>
      </c>
      <c r="D353" s="10">
        <f>YEAR(raw[[#This Row],[Date]])</f>
        <v>2013</v>
      </c>
      <c r="E353" s="10">
        <f>MONTH(raw[[#This Row],[Date]])</f>
        <v>4</v>
      </c>
      <c r="F353" s="4"/>
      <c r="G353" s="4">
        <v>1</v>
      </c>
      <c r="H353" s="4"/>
      <c r="I353" t="e">
        <f>VLOOKUP(raw[[#This Row],[Song Title]],#REF!,1,FALSE)</f>
        <v>#REF!</v>
      </c>
      <c r="J353">
        <f>SUM(raw[[#This Row],[English]:[Both]])</f>
        <v>1</v>
      </c>
      <c r="K353" s="1" t="b">
        <f>IF(EXACT(raw[[#This Row],[Date]],VLOOKUP(raw[[#This Row],[Song Title]],raw[],2,FALSE)),TRUE,FALSE)</f>
        <v>0</v>
      </c>
      <c r="L353">
        <f>COUNTIFS(raw[Song Title],raw[[#This Row],[Song Title]],raw[Date],CONCATENATE("&lt;",raw[[#This Row],[Date]]))</f>
        <v>5</v>
      </c>
      <c r="M353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353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353" s="2">
        <f>((3*raw[[#This Row],[Count Played W/I Last Year]])+raw[[#This Row],[Count Played W/I 2 years]])/4</f>
        <v>2.75</v>
      </c>
    </row>
    <row r="354" spans="1:15" x14ac:dyDescent="0.2">
      <c r="A354" s="4" t="s">
        <v>152</v>
      </c>
      <c r="B354" s="8">
        <v>41392</v>
      </c>
      <c r="C354" s="8" t="str">
        <f>IF(EXACT(1,raw[[#This Row],[English]]),"English",IF(EXACT(1,raw[[#This Row],[Spanish]]),"Spanish",IF(EXACT(1,raw[[#This Row],[Both]]),"Both","BAD_INPUT")))</f>
        <v>English</v>
      </c>
      <c r="D354" s="10">
        <f>YEAR(raw[[#This Row],[Date]])</f>
        <v>2013</v>
      </c>
      <c r="E354" s="10">
        <f>MONTH(raw[[#This Row],[Date]])</f>
        <v>4</v>
      </c>
      <c r="F354" s="4">
        <v>1</v>
      </c>
      <c r="G354" s="4"/>
      <c r="H354" s="4"/>
      <c r="I354" t="e">
        <f>VLOOKUP(raw[[#This Row],[Song Title]],#REF!,1,FALSE)</f>
        <v>#REF!</v>
      </c>
      <c r="J354">
        <f>SUM(raw[[#This Row],[English]:[Both]])</f>
        <v>1</v>
      </c>
      <c r="K354" s="1" t="b">
        <f>IF(EXACT(raw[[#This Row],[Date]],VLOOKUP(raw[[#This Row],[Song Title]],raw[],2,FALSE)),TRUE,FALSE)</f>
        <v>1</v>
      </c>
      <c r="L354">
        <f>COUNTIFS(raw[Song Title],raw[[#This Row],[Song Title]],raw[Date],CONCATENATE("&lt;",raw[[#This Row],[Date]]))</f>
        <v>0</v>
      </c>
      <c r="M354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354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354" s="2">
        <f>((3*raw[[#This Row],[Count Played W/I Last Year]])+raw[[#This Row],[Count Played W/I 2 years]])/4</f>
        <v>0</v>
      </c>
    </row>
    <row r="355" spans="1:15" x14ac:dyDescent="0.2">
      <c r="A355" s="4" t="s">
        <v>153</v>
      </c>
      <c r="B355" s="8">
        <v>41392</v>
      </c>
      <c r="C355" s="8" t="str">
        <f>IF(EXACT(1,raw[[#This Row],[English]]),"English",IF(EXACT(1,raw[[#This Row],[Spanish]]),"Spanish",IF(EXACT(1,raw[[#This Row],[Both]]),"Both","BAD_INPUT")))</f>
        <v>English</v>
      </c>
      <c r="D355" s="10">
        <f>YEAR(raw[[#This Row],[Date]])</f>
        <v>2013</v>
      </c>
      <c r="E355" s="10">
        <f>MONTH(raw[[#This Row],[Date]])</f>
        <v>4</v>
      </c>
      <c r="F355" s="4">
        <v>1</v>
      </c>
      <c r="G355" s="4"/>
      <c r="H355" s="4"/>
      <c r="I355" t="e">
        <f>VLOOKUP(raw[[#This Row],[Song Title]],#REF!,1,FALSE)</f>
        <v>#REF!</v>
      </c>
      <c r="J355">
        <f>SUM(raw[[#This Row],[English]:[Both]])</f>
        <v>1</v>
      </c>
      <c r="K355" s="1" t="b">
        <f>IF(EXACT(raw[[#This Row],[Date]],VLOOKUP(raw[[#This Row],[Song Title]],raw[],2,FALSE)),TRUE,FALSE)</f>
        <v>1</v>
      </c>
      <c r="L355">
        <f>COUNTIFS(raw[Song Title],raw[[#This Row],[Song Title]],raw[Date],CONCATENATE("&lt;",raw[[#This Row],[Date]]))</f>
        <v>0</v>
      </c>
      <c r="M355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355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355" s="2">
        <f>((3*raw[[#This Row],[Count Played W/I Last Year]])+raw[[#This Row],[Count Played W/I 2 years]])/4</f>
        <v>0</v>
      </c>
    </row>
    <row r="356" spans="1:15" x14ac:dyDescent="0.2">
      <c r="A356" s="4" t="s">
        <v>136</v>
      </c>
      <c r="B356" s="8">
        <v>41392</v>
      </c>
      <c r="C356" s="8" t="str">
        <f>IF(EXACT(1,raw[[#This Row],[English]]),"English",IF(EXACT(1,raw[[#This Row],[Spanish]]),"Spanish",IF(EXACT(1,raw[[#This Row],[Both]]),"Both","BAD_INPUT")))</f>
        <v>Both</v>
      </c>
      <c r="D356" s="10">
        <f>YEAR(raw[[#This Row],[Date]])</f>
        <v>2013</v>
      </c>
      <c r="E356" s="10">
        <f>MONTH(raw[[#This Row],[Date]])</f>
        <v>4</v>
      </c>
      <c r="F356" s="4"/>
      <c r="G356" s="4"/>
      <c r="H356" s="4">
        <v>1</v>
      </c>
      <c r="I356" t="e">
        <f>VLOOKUP(raw[[#This Row],[Song Title]],#REF!,1,FALSE)</f>
        <v>#REF!</v>
      </c>
      <c r="J356">
        <f>SUM(raw[[#This Row],[English]:[Both]])</f>
        <v>1</v>
      </c>
      <c r="K356" s="1" t="b">
        <f>IF(EXACT(raw[[#This Row],[Date]],VLOOKUP(raw[[#This Row],[Song Title]],raw[],2,FALSE)),TRUE,FALSE)</f>
        <v>0</v>
      </c>
      <c r="L356">
        <f>COUNTIFS(raw[Song Title],raw[[#This Row],[Song Title]],raw[Date],CONCATENATE("&lt;",raw[[#This Row],[Date]]))</f>
        <v>1</v>
      </c>
      <c r="M356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356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356" s="2">
        <f>((3*raw[[#This Row],[Count Played W/I Last Year]])+raw[[#This Row],[Count Played W/I 2 years]])/4</f>
        <v>1</v>
      </c>
    </row>
    <row r="357" spans="1:15" x14ac:dyDescent="0.2">
      <c r="A357" s="4" t="s">
        <v>106</v>
      </c>
      <c r="B357" s="8">
        <v>41392</v>
      </c>
      <c r="C357" s="8" t="str">
        <f>IF(EXACT(1,raw[[#This Row],[English]]),"English",IF(EXACT(1,raw[[#This Row],[Spanish]]),"Spanish",IF(EXACT(1,raw[[#This Row],[Both]]),"Both","BAD_INPUT")))</f>
        <v>Spanish</v>
      </c>
      <c r="D357" s="10">
        <f>YEAR(raw[[#This Row],[Date]])</f>
        <v>2013</v>
      </c>
      <c r="E357" s="10">
        <f>MONTH(raw[[#This Row],[Date]])</f>
        <v>4</v>
      </c>
      <c r="F357" s="4"/>
      <c r="G357" s="4">
        <v>1</v>
      </c>
      <c r="H357" s="4"/>
      <c r="I357" t="e">
        <f>VLOOKUP(raw[[#This Row],[Song Title]],#REF!,1,FALSE)</f>
        <v>#REF!</v>
      </c>
      <c r="J357">
        <f>SUM(raw[[#This Row],[English]:[Both]])</f>
        <v>1</v>
      </c>
      <c r="K357" s="1" t="b">
        <f>IF(EXACT(raw[[#This Row],[Date]],VLOOKUP(raw[[#This Row],[Song Title]],raw[],2,FALSE)),TRUE,FALSE)</f>
        <v>0</v>
      </c>
      <c r="L357">
        <f>COUNTIFS(raw[Song Title],raw[[#This Row],[Song Title]],raw[Date],CONCATENATE("&lt;",raw[[#This Row],[Date]]))</f>
        <v>5</v>
      </c>
      <c r="M357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357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357" s="2">
        <f>((3*raw[[#This Row],[Count Played W/I Last Year]])+raw[[#This Row],[Count Played W/I 2 years]])/4</f>
        <v>5</v>
      </c>
    </row>
    <row r="358" spans="1:15" x14ac:dyDescent="0.2">
      <c r="A358" s="4" t="s">
        <v>161</v>
      </c>
      <c r="B358" s="8">
        <v>41399</v>
      </c>
      <c r="C358" s="8" t="str">
        <f>IF(EXACT(1,raw[[#This Row],[English]]),"English",IF(EXACT(1,raw[[#This Row],[Spanish]]),"Spanish",IF(EXACT(1,raw[[#This Row],[Both]]),"Both","BAD_INPUT")))</f>
        <v>Spanish</v>
      </c>
      <c r="D358" s="10">
        <f>YEAR(raw[[#This Row],[Date]])</f>
        <v>2013</v>
      </c>
      <c r="E358" s="10">
        <f>MONTH(raw[[#This Row],[Date]])</f>
        <v>5</v>
      </c>
      <c r="F358" s="4"/>
      <c r="G358" s="4">
        <v>1</v>
      </c>
      <c r="H358" s="4"/>
      <c r="I358" t="e">
        <f>VLOOKUP(raw[[#This Row],[Song Title]],#REF!,1,FALSE)</f>
        <v>#REF!</v>
      </c>
      <c r="J358">
        <f>SUM(raw[[#This Row],[English]:[Both]])</f>
        <v>1</v>
      </c>
      <c r="K358" s="1" t="b">
        <f>IF(EXACT(raw[[#This Row],[Date]],VLOOKUP(raw[[#This Row],[Song Title]],raw[],2,FALSE)),TRUE,FALSE)</f>
        <v>1</v>
      </c>
      <c r="L358">
        <f>COUNTIFS(raw[Song Title],raw[[#This Row],[Song Title]],raw[Date],CONCATENATE("&lt;",raw[[#This Row],[Date]]))</f>
        <v>0</v>
      </c>
      <c r="M358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358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358" s="2">
        <f>((3*raw[[#This Row],[Count Played W/I Last Year]])+raw[[#This Row],[Count Played W/I 2 years]])/4</f>
        <v>0</v>
      </c>
    </row>
    <row r="359" spans="1:15" x14ac:dyDescent="0.2">
      <c r="A359" s="4" t="s">
        <v>56</v>
      </c>
      <c r="B359" s="8">
        <v>41399</v>
      </c>
      <c r="C359" s="8" t="str">
        <f>IF(EXACT(1,raw[[#This Row],[English]]),"English",IF(EXACT(1,raw[[#This Row],[Spanish]]),"Spanish",IF(EXACT(1,raw[[#This Row],[Both]]),"Both","BAD_INPUT")))</f>
        <v>Spanish</v>
      </c>
      <c r="D359" s="10">
        <f>YEAR(raw[[#This Row],[Date]])</f>
        <v>2013</v>
      </c>
      <c r="E359" s="10">
        <f>MONTH(raw[[#This Row],[Date]])</f>
        <v>5</v>
      </c>
      <c r="F359" s="4"/>
      <c r="G359" s="4">
        <v>1</v>
      </c>
      <c r="H359" s="4"/>
      <c r="I359" t="e">
        <f>VLOOKUP(raw[[#This Row],[Song Title]],#REF!,1,FALSE)</f>
        <v>#REF!</v>
      </c>
      <c r="J359">
        <f>SUM(raw[[#This Row],[English]:[Both]])</f>
        <v>1</v>
      </c>
      <c r="K359" s="1" t="b">
        <f>IF(EXACT(raw[[#This Row],[Date]],VLOOKUP(raw[[#This Row],[Song Title]],raw[],2,FALSE)),TRUE,FALSE)</f>
        <v>0</v>
      </c>
      <c r="L359">
        <f>COUNTIFS(raw[Song Title],raw[[#This Row],[Song Title]],raw[Date],CONCATENATE("&lt;",raw[[#This Row],[Date]]))</f>
        <v>2</v>
      </c>
      <c r="M359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359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359" s="2">
        <f>((3*raw[[#This Row],[Count Played W/I Last Year]])+raw[[#This Row],[Count Played W/I 2 years]])/4</f>
        <v>2</v>
      </c>
    </row>
    <row r="360" spans="1:15" x14ac:dyDescent="0.2">
      <c r="A360" s="4" t="s">
        <v>107</v>
      </c>
      <c r="B360" s="8">
        <v>41399</v>
      </c>
      <c r="C360" s="8" t="str">
        <f>IF(EXACT(1,raw[[#This Row],[English]]),"English",IF(EXACT(1,raw[[#This Row],[Spanish]]),"Spanish",IF(EXACT(1,raw[[#This Row],[Both]]),"Both","BAD_INPUT")))</f>
        <v>English</v>
      </c>
      <c r="D360" s="10">
        <f>YEAR(raw[[#This Row],[Date]])</f>
        <v>2013</v>
      </c>
      <c r="E360" s="10">
        <f>MONTH(raw[[#This Row],[Date]])</f>
        <v>5</v>
      </c>
      <c r="F360" s="4">
        <v>1</v>
      </c>
      <c r="G360" s="4"/>
      <c r="H360" s="4"/>
      <c r="I360" t="e">
        <f>VLOOKUP(raw[[#This Row],[Song Title]],#REF!,1,FALSE)</f>
        <v>#REF!</v>
      </c>
      <c r="J360">
        <f>SUM(raw[[#This Row],[English]:[Both]])</f>
        <v>1</v>
      </c>
      <c r="K360" s="1" t="b">
        <f>IF(EXACT(raw[[#This Row],[Date]],VLOOKUP(raw[[#This Row],[Song Title]],raw[],2,FALSE)),TRUE,FALSE)</f>
        <v>0</v>
      </c>
      <c r="L360">
        <f>COUNTIFS(raw[Song Title],raw[[#This Row],[Song Title]],raw[Date],CONCATENATE("&lt;",raw[[#This Row],[Date]]))</f>
        <v>1</v>
      </c>
      <c r="M360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360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360" s="2">
        <f>((3*raw[[#This Row],[Count Played W/I Last Year]])+raw[[#This Row],[Count Played W/I 2 years]])/4</f>
        <v>0.25</v>
      </c>
    </row>
    <row r="361" spans="1:15" x14ac:dyDescent="0.2">
      <c r="A361" s="4" t="s">
        <v>22</v>
      </c>
      <c r="B361" s="8">
        <v>41399</v>
      </c>
      <c r="C361" s="8" t="str">
        <f>IF(EXACT(1,raw[[#This Row],[English]]),"English",IF(EXACT(1,raw[[#This Row],[Spanish]]),"Spanish",IF(EXACT(1,raw[[#This Row],[Both]]),"Both","BAD_INPUT")))</f>
        <v>English</v>
      </c>
      <c r="D361" s="10">
        <f>YEAR(raw[[#This Row],[Date]])</f>
        <v>2013</v>
      </c>
      <c r="E361" s="10">
        <f>MONTH(raw[[#This Row],[Date]])</f>
        <v>5</v>
      </c>
      <c r="F361" s="4">
        <v>1</v>
      </c>
      <c r="G361" s="4"/>
      <c r="H361" s="4"/>
      <c r="I361" t="e">
        <f>VLOOKUP(raw[[#This Row],[Song Title]],#REF!,1,FALSE)</f>
        <v>#REF!</v>
      </c>
      <c r="J361">
        <f>SUM(raw[[#This Row],[English]:[Both]])</f>
        <v>1</v>
      </c>
      <c r="K361" s="1" t="b">
        <f>IF(EXACT(raw[[#This Row],[Date]],VLOOKUP(raw[[#This Row],[Song Title]],raw[],2,FALSE)),TRUE,FALSE)</f>
        <v>0</v>
      </c>
      <c r="L361">
        <f>COUNTIFS(raw[Song Title],raw[[#This Row],[Song Title]],raw[Date],CONCATENATE("&lt;",raw[[#This Row],[Date]]))</f>
        <v>4</v>
      </c>
      <c r="M361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361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361" s="2">
        <f>((3*raw[[#This Row],[Count Played W/I Last Year]])+raw[[#This Row],[Count Played W/I 2 years]])/4</f>
        <v>2.5</v>
      </c>
    </row>
    <row r="362" spans="1:15" x14ac:dyDescent="0.2">
      <c r="A362" s="4" t="s">
        <v>53</v>
      </c>
      <c r="B362" s="8">
        <v>41399</v>
      </c>
      <c r="C362" s="8" t="str">
        <f>IF(EXACT(1,raw[[#This Row],[English]]),"English",IF(EXACT(1,raw[[#This Row],[Spanish]]),"Spanish",IF(EXACT(1,raw[[#This Row],[Both]]),"Both","BAD_INPUT")))</f>
        <v>Both</v>
      </c>
      <c r="D362" s="10">
        <f>YEAR(raw[[#This Row],[Date]])</f>
        <v>2013</v>
      </c>
      <c r="E362" s="10">
        <f>MONTH(raw[[#This Row],[Date]])</f>
        <v>5</v>
      </c>
      <c r="F362" s="4"/>
      <c r="G362" s="4"/>
      <c r="H362" s="4">
        <v>1</v>
      </c>
      <c r="I362" t="e">
        <f>VLOOKUP(raw[[#This Row],[Song Title]],#REF!,1,FALSE)</f>
        <v>#REF!</v>
      </c>
      <c r="J362">
        <f>SUM(raw[[#This Row],[English]:[Both]])</f>
        <v>1</v>
      </c>
      <c r="K362" s="1" t="b">
        <f>IF(EXACT(raw[[#This Row],[Date]],VLOOKUP(raw[[#This Row],[Song Title]],raw[],2,FALSE)),TRUE,FALSE)</f>
        <v>0</v>
      </c>
      <c r="L362">
        <f>COUNTIFS(raw[Song Title],raw[[#This Row],[Song Title]],raw[Date],CONCATENATE("&lt;",raw[[#This Row],[Date]]))</f>
        <v>8</v>
      </c>
      <c r="M362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362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362" s="2">
        <f>((3*raw[[#This Row],[Count Played W/I Last Year]])+raw[[#This Row],[Count Played W/I 2 years]])/4</f>
        <v>6.5</v>
      </c>
    </row>
    <row r="363" spans="1:15" x14ac:dyDescent="0.2">
      <c r="A363" s="4" t="s">
        <v>219</v>
      </c>
      <c r="B363" s="8">
        <v>41406</v>
      </c>
      <c r="C363" s="8" t="str">
        <f>IF(EXACT(1,raw[[#This Row],[English]]),"English",IF(EXACT(1,raw[[#This Row],[Spanish]]),"Spanish",IF(EXACT(1,raw[[#This Row],[Both]]),"Both","BAD_INPUT")))</f>
        <v>Spanish</v>
      </c>
      <c r="D363" s="10">
        <f>YEAR(raw[[#This Row],[Date]])</f>
        <v>2013</v>
      </c>
      <c r="E363" s="10">
        <f>MONTH(raw[[#This Row],[Date]])</f>
        <v>5</v>
      </c>
      <c r="F363" s="4"/>
      <c r="G363" s="4">
        <v>1</v>
      </c>
      <c r="H363" s="4"/>
      <c r="I363" t="e">
        <f>VLOOKUP(raw[[#This Row],[Song Title]],#REF!,1,FALSE)</f>
        <v>#REF!</v>
      </c>
      <c r="J363">
        <f>SUM(raw[[#This Row],[English]:[Both]])</f>
        <v>1</v>
      </c>
      <c r="K363" s="1" t="b">
        <f>IF(EXACT(raw[[#This Row],[Date]],VLOOKUP(raw[[#This Row],[Song Title]],raw[],2,FALSE)),TRUE,FALSE)</f>
        <v>1</v>
      </c>
      <c r="L363">
        <f>COUNTIFS(raw[Song Title],raw[[#This Row],[Song Title]],raw[Date],CONCATENATE("&lt;",raw[[#This Row],[Date]]))</f>
        <v>0</v>
      </c>
      <c r="M363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363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363" s="2">
        <f>((3*raw[[#This Row],[Count Played W/I Last Year]])+raw[[#This Row],[Count Played W/I 2 years]])/4</f>
        <v>0</v>
      </c>
    </row>
    <row r="364" spans="1:15" x14ac:dyDescent="0.2">
      <c r="A364" s="4" t="s">
        <v>154</v>
      </c>
      <c r="B364" s="8">
        <v>41406</v>
      </c>
      <c r="C364" s="8" t="str">
        <f>IF(EXACT(1,raw[[#This Row],[English]]),"English",IF(EXACT(1,raw[[#This Row],[Spanish]]),"Spanish",IF(EXACT(1,raw[[#This Row],[Both]]),"Both","BAD_INPUT")))</f>
        <v>English</v>
      </c>
      <c r="D364" s="10">
        <f>YEAR(raw[[#This Row],[Date]])</f>
        <v>2013</v>
      </c>
      <c r="E364" s="10">
        <f>MONTH(raw[[#This Row],[Date]])</f>
        <v>5</v>
      </c>
      <c r="F364" s="4">
        <v>1</v>
      </c>
      <c r="G364" s="4"/>
      <c r="H364" s="4"/>
      <c r="I364" t="e">
        <f>VLOOKUP(raw[[#This Row],[Song Title]],#REF!,1,FALSE)</f>
        <v>#REF!</v>
      </c>
      <c r="J364">
        <f>SUM(raw[[#This Row],[English]:[Both]])</f>
        <v>1</v>
      </c>
      <c r="K364" s="1" t="b">
        <f>IF(EXACT(raw[[#This Row],[Date]],VLOOKUP(raw[[#This Row],[Song Title]],raw[],2,FALSE)),TRUE,FALSE)</f>
        <v>1</v>
      </c>
      <c r="L364">
        <f>COUNTIFS(raw[Song Title],raw[[#This Row],[Song Title]],raw[Date],CONCATENATE("&lt;",raw[[#This Row],[Date]]))</f>
        <v>0</v>
      </c>
      <c r="M364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364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364" s="2">
        <f>((3*raw[[#This Row],[Count Played W/I Last Year]])+raw[[#This Row],[Count Played W/I 2 years]])/4</f>
        <v>0</v>
      </c>
    </row>
    <row r="365" spans="1:15" x14ac:dyDescent="0.2">
      <c r="A365" s="4" t="s">
        <v>146</v>
      </c>
      <c r="B365" s="8">
        <v>41406</v>
      </c>
      <c r="C365" s="8" t="str">
        <f>IF(EXACT(1,raw[[#This Row],[English]]),"English",IF(EXACT(1,raw[[#This Row],[Spanish]]),"Spanish",IF(EXACT(1,raw[[#This Row],[Both]]),"Both","BAD_INPUT")))</f>
        <v>English</v>
      </c>
      <c r="D365" s="10">
        <f>YEAR(raw[[#This Row],[Date]])</f>
        <v>2013</v>
      </c>
      <c r="E365" s="10">
        <f>MONTH(raw[[#This Row],[Date]])</f>
        <v>5</v>
      </c>
      <c r="F365" s="4">
        <v>1</v>
      </c>
      <c r="G365" s="4"/>
      <c r="H365" s="4"/>
      <c r="I365" t="e">
        <f>VLOOKUP(raw[[#This Row],[Song Title]],#REF!,1,FALSE)</f>
        <v>#REF!</v>
      </c>
      <c r="J365">
        <f>SUM(raw[[#This Row],[English]:[Both]])</f>
        <v>1</v>
      </c>
      <c r="K365" s="1" t="b">
        <f>IF(EXACT(raw[[#This Row],[Date]],VLOOKUP(raw[[#This Row],[Song Title]],raw[],2,FALSE)),TRUE,FALSE)</f>
        <v>0</v>
      </c>
      <c r="L365">
        <f>COUNTIFS(raw[Song Title],raw[[#This Row],[Song Title]],raw[Date],CONCATENATE("&lt;",raw[[#This Row],[Date]]))</f>
        <v>1</v>
      </c>
      <c r="M365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365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365" s="2">
        <f>((3*raw[[#This Row],[Count Played W/I Last Year]])+raw[[#This Row],[Count Played W/I 2 years]])/4</f>
        <v>1</v>
      </c>
    </row>
    <row r="366" spans="1:15" x14ac:dyDescent="0.2">
      <c r="A366" s="4" t="s">
        <v>28</v>
      </c>
      <c r="B366" s="8">
        <v>41406</v>
      </c>
      <c r="C366" s="8" t="str">
        <f>IF(EXACT(1,raw[[#This Row],[English]]),"English",IF(EXACT(1,raw[[#This Row],[Spanish]]),"Spanish",IF(EXACT(1,raw[[#This Row],[Both]]),"Both","BAD_INPUT")))</f>
        <v>Spanish</v>
      </c>
      <c r="D366" s="10">
        <f>YEAR(raw[[#This Row],[Date]])</f>
        <v>2013</v>
      </c>
      <c r="E366" s="10">
        <f>MONTH(raw[[#This Row],[Date]])</f>
        <v>5</v>
      </c>
      <c r="F366" s="4"/>
      <c r="G366" s="4">
        <v>1</v>
      </c>
      <c r="H366" s="4"/>
      <c r="I366" t="e">
        <f>VLOOKUP(raw[[#This Row],[Song Title]],#REF!,1,FALSE)</f>
        <v>#REF!</v>
      </c>
      <c r="J366">
        <f>SUM(raw[[#This Row],[English]:[Both]])</f>
        <v>1</v>
      </c>
      <c r="K366" s="1" t="b">
        <f>IF(EXACT(raw[[#This Row],[Date]],VLOOKUP(raw[[#This Row],[Song Title]],raw[],2,FALSE)),TRUE,FALSE)</f>
        <v>0</v>
      </c>
      <c r="L366">
        <f>COUNTIFS(raw[Song Title],raw[[#This Row],[Song Title]],raw[Date],CONCATENATE("&lt;",raw[[#This Row],[Date]]))</f>
        <v>4</v>
      </c>
      <c r="M366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366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366" s="2">
        <f>((3*raw[[#This Row],[Count Played W/I Last Year]])+raw[[#This Row],[Count Played W/I 2 years]])/4</f>
        <v>2.5</v>
      </c>
    </row>
    <row r="367" spans="1:15" x14ac:dyDescent="0.2">
      <c r="A367" s="4" t="s">
        <v>101</v>
      </c>
      <c r="B367" s="8">
        <v>41406</v>
      </c>
      <c r="C367" s="8" t="str">
        <f>IF(EXACT(1,raw[[#This Row],[English]]),"English",IF(EXACT(1,raw[[#This Row],[Spanish]]),"Spanish",IF(EXACT(1,raw[[#This Row],[Both]]),"Both","BAD_INPUT")))</f>
        <v>Both</v>
      </c>
      <c r="D367" s="10">
        <f>YEAR(raw[[#This Row],[Date]])</f>
        <v>2013</v>
      </c>
      <c r="E367" s="10">
        <f>MONTH(raw[[#This Row],[Date]])</f>
        <v>5</v>
      </c>
      <c r="F367" s="4"/>
      <c r="G367" s="4"/>
      <c r="H367" s="4">
        <v>1</v>
      </c>
      <c r="I367" t="e">
        <f>VLOOKUP(raw[[#This Row],[Song Title]],#REF!,1,FALSE)</f>
        <v>#REF!</v>
      </c>
      <c r="J367">
        <f>SUM(raw[[#This Row],[English]:[Both]])</f>
        <v>1</v>
      </c>
      <c r="K367" s="1" t="b">
        <f>IF(EXACT(raw[[#This Row],[Date]],VLOOKUP(raw[[#This Row],[Song Title]],raw[],2,FALSE)),TRUE,FALSE)</f>
        <v>0</v>
      </c>
      <c r="L367">
        <f>COUNTIFS(raw[Song Title],raw[[#This Row],[Song Title]],raw[Date],CONCATENATE("&lt;",raw[[#This Row],[Date]]))</f>
        <v>3</v>
      </c>
      <c r="M367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367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367" s="2">
        <f>((3*raw[[#This Row],[Count Played W/I Last Year]])+raw[[#This Row],[Count Played W/I 2 years]])/4</f>
        <v>3</v>
      </c>
    </row>
    <row r="368" spans="1:15" x14ac:dyDescent="0.2">
      <c r="A368" s="4" t="s">
        <v>145</v>
      </c>
      <c r="B368" s="8">
        <v>41413</v>
      </c>
      <c r="C368" s="8" t="str">
        <f>IF(EXACT(1,raw[[#This Row],[English]]),"English",IF(EXACT(1,raw[[#This Row],[Spanish]]),"Spanish",IF(EXACT(1,raw[[#This Row],[Both]]),"Both","BAD_INPUT")))</f>
        <v>English</v>
      </c>
      <c r="D368" s="10">
        <f>YEAR(raw[[#This Row],[Date]])</f>
        <v>2013</v>
      </c>
      <c r="E368" s="10">
        <f>MONTH(raw[[#This Row],[Date]])</f>
        <v>5</v>
      </c>
      <c r="F368" s="4">
        <v>1</v>
      </c>
      <c r="G368" s="4"/>
      <c r="H368" s="4"/>
      <c r="I368" t="e">
        <f>VLOOKUP(raw[[#This Row],[Song Title]],#REF!,1,FALSE)</f>
        <v>#REF!</v>
      </c>
      <c r="J368">
        <f>SUM(raw[[#This Row],[English]:[Both]])</f>
        <v>1</v>
      </c>
      <c r="K368" s="1" t="b">
        <f>IF(EXACT(raw[[#This Row],[Date]],VLOOKUP(raw[[#This Row],[Song Title]],raw[],2,FALSE)),TRUE,FALSE)</f>
        <v>0</v>
      </c>
      <c r="L368">
        <f>COUNTIFS(raw[Song Title],raw[[#This Row],[Song Title]],raw[Date],CONCATENATE("&lt;",raw[[#This Row],[Date]]))</f>
        <v>1</v>
      </c>
      <c r="M368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368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368" s="2">
        <f>((3*raw[[#This Row],[Count Played W/I Last Year]])+raw[[#This Row],[Count Played W/I 2 years]])/4</f>
        <v>1</v>
      </c>
    </row>
    <row r="369" spans="1:15" x14ac:dyDescent="0.2">
      <c r="A369" s="4" t="s">
        <v>4</v>
      </c>
      <c r="B369" s="8">
        <v>41413</v>
      </c>
      <c r="C369" s="8" t="str">
        <f>IF(EXACT(1,raw[[#This Row],[English]]),"English",IF(EXACT(1,raw[[#This Row],[Spanish]]),"Spanish",IF(EXACT(1,raw[[#This Row],[Both]]),"Both","BAD_INPUT")))</f>
        <v>English</v>
      </c>
      <c r="D369" s="10">
        <f>YEAR(raw[[#This Row],[Date]])</f>
        <v>2013</v>
      </c>
      <c r="E369" s="10">
        <f>MONTH(raw[[#This Row],[Date]])</f>
        <v>5</v>
      </c>
      <c r="F369" s="4">
        <v>1</v>
      </c>
      <c r="G369" s="4"/>
      <c r="H369" s="4"/>
      <c r="I369" t="e">
        <f>VLOOKUP(raw[[#This Row],[Song Title]],#REF!,1,FALSE)</f>
        <v>#REF!</v>
      </c>
      <c r="J369">
        <f>SUM(raw[[#This Row],[English]:[Both]])</f>
        <v>1</v>
      </c>
      <c r="K369" s="1" t="b">
        <f>IF(EXACT(raw[[#This Row],[Date]],VLOOKUP(raw[[#This Row],[Song Title]],raw[],2,FALSE)),TRUE,FALSE)</f>
        <v>0</v>
      </c>
      <c r="L369">
        <f>COUNTIFS(raw[Song Title],raw[[#This Row],[Song Title]],raw[Date],CONCATENATE("&lt;",raw[[#This Row],[Date]]))</f>
        <v>5</v>
      </c>
      <c r="M369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369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369" s="2">
        <f>((3*raw[[#This Row],[Count Played W/I Last Year]])+raw[[#This Row],[Count Played W/I 2 years]])/4</f>
        <v>2.75</v>
      </c>
    </row>
    <row r="370" spans="1:15" x14ac:dyDescent="0.2">
      <c r="A370" s="4" t="s">
        <v>105</v>
      </c>
      <c r="B370" s="8">
        <v>41413</v>
      </c>
      <c r="C370" s="8" t="str">
        <f>IF(EXACT(1,raw[[#This Row],[English]]),"English",IF(EXACT(1,raw[[#This Row],[Spanish]]),"Spanish",IF(EXACT(1,raw[[#This Row],[Both]]),"Both","BAD_INPUT")))</f>
        <v>Both</v>
      </c>
      <c r="D370" s="10">
        <f>YEAR(raw[[#This Row],[Date]])</f>
        <v>2013</v>
      </c>
      <c r="E370" s="10">
        <f>MONTH(raw[[#This Row],[Date]])</f>
        <v>5</v>
      </c>
      <c r="F370" s="4"/>
      <c r="G370" s="4"/>
      <c r="H370" s="4">
        <v>1</v>
      </c>
      <c r="I370" t="e">
        <f>VLOOKUP(raw[[#This Row],[Song Title]],#REF!,1,FALSE)</f>
        <v>#REF!</v>
      </c>
      <c r="J370">
        <f>SUM(raw[[#This Row],[English]:[Both]])</f>
        <v>1</v>
      </c>
      <c r="K370" s="1" t="b">
        <f>IF(EXACT(raw[[#This Row],[Date]],VLOOKUP(raw[[#This Row],[Song Title]],raw[],2,FALSE)),TRUE,FALSE)</f>
        <v>0</v>
      </c>
      <c r="L370">
        <f>COUNTIFS(raw[Song Title],raw[[#This Row],[Song Title]],raw[Date],CONCATENATE("&lt;",raw[[#This Row],[Date]]))</f>
        <v>5</v>
      </c>
      <c r="M370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370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370" s="2">
        <f>((3*raw[[#This Row],[Count Played W/I Last Year]])+raw[[#This Row],[Count Played W/I 2 years]])/4</f>
        <v>3.5</v>
      </c>
    </row>
    <row r="371" spans="1:15" x14ac:dyDescent="0.2">
      <c r="A371" s="4" t="s">
        <v>13</v>
      </c>
      <c r="B371" s="8">
        <v>41413</v>
      </c>
      <c r="C371" s="8" t="str">
        <f>IF(EXACT(1,raw[[#This Row],[English]]),"English",IF(EXACT(1,raw[[#This Row],[Spanish]]),"Spanish",IF(EXACT(1,raw[[#This Row],[Both]]),"Both","BAD_INPUT")))</f>
        <v>Spanish</v>
      </c>
      <c r="D371" s="10">
        <f>YEAR(raw[[#This Row],[Date]])</f>
        <v>2013</v>
      </c>
      <c r="E371" s="10">
        <f>MONTH(raw[[#This Row],[Date]])</f>
        <v>5</v>
      </c>
      <c r="F371" s="4"/>
      <c r="G371" s="4">
        <v>1</v>
      </c>
      <c r="H371" s="4"/>
      <c r="I371" t="e">
        <f>VLOOKUP(raw[[#This Row],[Song Title]],#REF!,1,FALSE)</f>
        <v>#REF!</v>
      </c>
      <c r="J371">
        <f>SUM(raw[[#This Row],[English]:[Both]])</f>
        <v>1</v>
      </c>
      <c r="K371" s="1" t="b">
        <f>IF(EXACT(raw[[#This Row],[Date]],VLOOKUP(raw[[#This Row],[Song Title]],raw[],2,FALSE)),TRUE,FALSE)</f>
        <v>0</v>
      </c>
      <c r="L371">
        <f>COUNTIFS(raw[Song Title],raw[[#This Row],[Song Title]],raw[Date],CONCATENATE("&lt;",raw[[#This Row],[Date]]))</f>
        <v>5</v>
      </c>
      <c r="M371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371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371" s="2">
        <f>((3*raw[[#This Row],[Count Played W/I Last Year]])+raw[[#This Row],[Count Played W/I 2 years]])/4</f>
        <v>4.25</v>
      </c>
    </row>
    <row r="372" spans="1:15" x14ac:dyDescent="0.2">
      <c r="A372" s="4" t="s">
        <v>33</v>
      </c>
      <c r="B372" s="8">
        <v>41413</v>
      </c>
      <c r="C372" s="8" t="str">
        <f>IF(EXACT(1,raw[[#This Row],[English]]),"English",IF(EXACT(1,raw[[#This Row],[Spanish]]),"Spanish",IF(EXACT(1,raw[[#This Row],[Both]]),"Both","BAD_INPUT")))</f>
        <v>Spanish</v>
      </c>
      <c r="D372" s="10">
        <f>YEAR(raw[[#This Row],[Date]])</f>
        <v>2013</v>
      </c>
      <c r="E372" s="10">
        <f>MONTH(raw[[#This Row],[Date]])</f>
        <v>5</v>
      </c>
      <c r="F372" s="4"/>
      <c r="G372" s="4">
        <v>1</v>
      </c>
      <c r="H372" s="4"/>
      <c r="I372" t="e">
        <f>VLOOKUP(raw[[#This Row],[Song Title]],#REF!,1,FALSE)</f>
        <v>#REF!</v>
      </c>
      <c r="J372">
        <f>SUM(raw[[#This Row],[English]:[Both]])</f>
        <v>1</v>
      </c>
      <c r="K372" s="1" t="b">
        <f>IF(EXACT(raw[[#This Row],[Date]],VLOOKUP(raw[[#This Row],[Song Title]],raw[],2,FALSE)),TRUE,FALSE)</f>
        <v>0</v>
      </c>
      <c r="L372">
        <f>COUNTIFS(raw[Song Title],raw[[#This Row],[Song Title]],raw[Date],CONCATENATE("&lt;",raw[[#This Row],[Date]]))</f>
        <v>1</v>
      </c>
      <c r="M372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372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372" s="2">
        <f>((3*raw[[#This Row],[Count Played W/I Last Year]])+raw[[#This Row],[Count Played W/I 2 years]])/4</f>
        <v>0.25</v>
      </c>
    </row>
    <row r="373" spans="1:15" x14ac:dyDescent="0.2">
      <c r="A373" s="4" t="s">
        <v>155</v>
      </c>
      <c r="B373" s="8">
        <v>41420</v>
      </c>
      <c r="C373" s="8" t="str">
        <f>IF(EXACT(1,raw[[#This Row],[English]]),"English",IF(EXACT(1,raw[[#This Row],[Spanish]]),"Spanish",IF(EXACT(1,raw[[#This Row],[Both]]),"Both","BAD_INPUT")))</f>
        <v>Both</v>
      </c>
      <c r="D373" s="10">
        <f>YEAR(raw[[#This Row],[Date]])</f>
        <v>2013</v>
      </c>
      <c r="E373" s="10">
        <f>MONTH(raw[[#This Row],[Date]])</f>
        <v>5</v>
      </c>
      <c r="F373" s="4"/>
      <c r="G373" s="4"/>
      <c r="H373" s="4">
        <v>1</v>
      </c>
      <c r="I373" t="e">
        <f>VLOOKUP(raw[[#This Row],[Song Title]],#REF!,1,FALSE)</f>
        <v>#REF!</v>
      </c>
      <c r="J373">
        <f>SUM(raw[[#This Row],[English]:[Both]])</f>
        <v>1</v>
      </c>
      <c r="K373" s="1" t="b">
        <f>IF(EXACT(raw[[#This Row],[Date]],VLOOKUP(raw[[#This Row],[Song Title]],raw[],2,FALSE)),TRUE,FALSE)</f>
        <v>1</v>
      </c>
      <c r="L373">
        <f>COUNTIFS(raw[Song Title],raw[[#This Row],[Song Title]],raw[Date],CONCATENATE("&lt;",raw[[#This Row],[Date]]))</f>
        <v>0</v>
      </c>
      <c r="M373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373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373" s="2">
        <f>((3*raw[[#This Row],[Count Played W/I Last Year]])+raw[[#This Row],[Count Played W/I 2 years]])/4</f>
        <v>0</v>
      </c>
    </row>
    <row r="374" spans="1:15" x14ac:dyDescent="0.2">
      <c r="A374" s="4" t="s">
        <v>81</v>
      </c>
      <c r="B374" s="8">
        <v>41420</v>
      </c>
      <c r="C374" s="8" t="str">
        <f>IF(EXACT(1,raw[[#This Row],[English]]),"English",IF(EXACT(1,raw[[#This Row],[Spanish]]),"Spanish",IF(EXACT(1,raw[[#This Row],[Both]]),"Both","BAD_INPUT")))</f>
        <v>English</v>
      </c>
      <c r="D374" s="10">
        <f>YEAR(raw[[#This Row],[Date]])</f>
        <v>2013</v>
      </c>
      <c r="E374" s="10">
        <f>MONTH(raw[[#This Row],[Date]])</f>
        <v>5</v>
      </c>
      <c r="F374" s="4">
        <v>1</v>
      </c>
      <c r="G374" s="4"/>
      <c r="H374" s="4"/>
      <c r="I374" t="e">
        <f>VLOOKUP(raw[[#This Row],[Song Title]],#REF!,1,FALSE)</f>
        <v>#REF!</v>
      </c>
      <c r="J374">
        <f>SUM(raw[[#This Row],[English]:[Both]])</f>
        <v>1</v>
      </c>
      <c r="K374" s="1" t="b">
        <f>IF(EXACT(raw[[#This Row],[Date]],VLOOKUP(raw[[#This Row],[Song Title]],raw[],2,FALSE)),TRUE,FALSE)</f>
        <v>0</v>
      </c>
      <c r="L374">
        <f>COUNTIFS(raw[Song Title],raw[[#This Row],[Song Title]],raw[Date],CONCATENATE("&lt;",raw[[#This Row],[Date]]))</f>
        <v>3</v>
      </c>
      <c r="M374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374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374" s="2">
        <f>((3*raw[[#This Row],[Count Played W/I Last Year]])+raw[[#This Row],[Count Played W/I 2 years]])/4</f>
        <v>3</v>
      </c>
    </row>
    <row r="375" spans="1:15" x14ac:dyDescent="0.2">
      <c r="A375" s="4" t="s">
        <v>78</v>
      </c>
      <c r="B375" s="8">
        <v>41420</v>
      </c>
      <c r="C375" s="8" t="str">
        <f>IF(EXACT(1,raw[[#This Row],[English]]),"English",IF(EXACT(1,raw[[#This Row],[Spanish]]),"Spanish",IF(EXACT(1,raw[[#This Row],[Both]]),"Both","BAD_INPUT")))</f>
        <v>Spanish</v>
      </c>
      <c r="D375" s="10">
        <f>YEAR(raw[[#This Row],[Date]])</f>
        <v>2013</v>
      </c>
      <c r="E375" s="10">
        <f>MONTH(raw[[#This Row],[Date]])</f>
        <v>5</v>
      </c>
      <c r="F375" s="4"/>
      <c r="G375" s="4">
        <v>1</v>
      </c>
      <c r="H375" s="4"/>
      <c r="I375" t="e">
        <f>VLOOKUP(raw[[#This Row],[Song Title]],#REF!,1,FALSE)</f>
        <v>#REF!</v>
      </c>
      <c r="J375">
        <f>SUM(raw[[#This Row],[English]:[Both]])</f>
        <v>1</v>
      </c>
      <c r="K375" s="1" t="b">
        <f>IF(EXACT(raw[[#This Row],[Date]],VLOOKUP(raw[[#This Row],[Song Title]],raw[],2,FALSE)),TRUE,FALSE)</f>
        <v>0</v>
      </c>
      <c r="L375">
        <f>COUNTIFS(raw[Song Title],raw[[#This Row],[Song Title]],raw[Date],CONCATENATE("&lt;",raw[[#This Row],[Date]]))</f>
        <v>2</v>
      </c>
      <c r="M375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375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375" s="2">
        <f>((3*raw[[#This Row],[Count Played W/I Last Year]])+raw[[#This Row],[Count Played W/I 2 years]])/4</f>
        <v>2</v>
      </c>
    </row>
    <row r="376" spans="1:15" x14ac:dyDescent="0.2">
      <c r="A376" s="4" t="s">
        <v>61</v>
      </c>
      <c r="B376" s="8">
        <v>41420</v>
      </c>
      <c r="C376" s="8" t="str">
        <f>IF(EXACT(1,raw[[#This Row],[English]]),"English",IF(EXACT(1,raw[[#This Row],[Spanish]]),"Spanish",IF(EXACT(1,raw[[#This Row],[Both]]),"Both","BAD_INPUT")))</f>
        <v>English</v>
      </c>
      <c r="D376" s="10">
        <f>YEAR(raw[[#This Row],[Date]])</f>
        <v>2013</v>
      </c>
      <c r="E376" s="10">
        <f>MONTH(raw[[#This Row],[Date]])</f>
        <v>5</v>
      </c>
      <c r="F376" s="4">
        <v>1</v>
      </c>
      <c r="G376" s="4"/>
      <c r="H376" s="4"/>
      <c r="I376" t="e">
        <f>VLOOKUP(raw[[#This Row],[Song Title]],#REF!,1,FALSE)</f>
        <v>#REF!</v>
      </c>
      <c r="J376">
        <f>SUM(raw[[#This Row],[English]:[Both]])</f>
        <v>1</v>
      </c>
      <c r="K376" s="1" t="b">
        <f>IF(EXACT(raw[[#This Row],[Date]],VLOOKUP(raw[[#This Row],[Song Title]],raw[],2,FALSE)),TRUE,FALSE)</f>
        <v>0</v>
      </c>
      <c r="L376">
        <f>COUNTIFS(raw[Song Title],raw[[#This Row],[Song Title]],raw[Date],CONCATENATE("&lt;",raw[[#This Row],[Date]]))</f>
        <v>3</v>
      </c>
      <c r="M376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376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376" s="2">
        <f>((3*raw[[#This Row],[Count Played W/I Last Year]])+raw[[#This Row],[Count Played W/I 2 years]])/4</f>
        <v>3</v>
      </c>
    </row>
    <row r="377" spans="1:15" x14ac:dyDescent="0.2">
      <c r="A377" s="4" t="s">
        <v>65</v>
      </c>
      <c r="B377" s="8">
        <v>41420</v>
      </c>
      <c r="C377" s="8" t="str">
        <f>IF(EXACT(1,raw[[#This Row],[English]]),"English",IF(EXACT(1,raw[[#This Row],[Spanish]]),"Spanish",IF(EXACT(1,raw[[#This Row],[Both]]),"Both","BAD_INPUT")))</f>
        <v>Spanish</v>
      </c>
      <c r="D377" s="10">
        <f>YEAR(raw[[#This Row],[Date]])</f>
        <v>2013</v>
      </c>
      <c r="E377" s="10">
        <f>MONTH(raw[[#This Row],[Date]])</f>
        <v>5</v>
      </c>
      <c r="F377" s="4"/>
      <c r="G377" s="4">
        <v>1</v>
      </c>
      <c r="H377" s="4"/>
      <c r="I377" t="e">
        <f>VLOOKUP(raw[[#This Row],[Song Title]],#REF!,1,FALSE)</f>
        <v>#REF!</v>
      </c>
      <c r="J377">
        <f>SUM(raw[[#This Row],[English]:[Both]])</f>
        <v>1</v>
      </c>
      <c r="K377" s="1" t="b">
        <f>IF(EXACT(raw[[#This Row],[Date]],VLOOKUP(raw[[#This Row],[Song Title]],raw[],2,FALSE)),TRUE,FALSE)</f>
        <v>0</v>
      </c>
      <c r="L377">
        <f>COUNTIFS(raw[Song Title],raw[[#This Row],[Song Title]],raw[Date],CONCATENATE("&lt;",raw[[#This Row],[Date]]))</f>
        <v>4</v>
      </c>
      <c r="M377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377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377" s="2">
        <f>((3*raw[[#This Row],[Count Played W/I Last Year]])+raw[[#This Row],[Count Played W/I 2 years]])/4</f>
        <v>4</v>
      </c>
    </row>
    <row r="378" spans="1:15" x14ac:dyDescent="0.2">
      <c r="A378" s="4" t="s">
        <v>94</v>
      </c>
      <c r="B378" s="8">
        <v>41427</v>
      </c>
      <c r="C378" s="8" t="str">
        <f>IF(EXACT(1,raw[[#This Row],[English]]),"English",IF(EXACT(1,raw[[#This Row],[Spanish]]),"Spanish",IF(EXACT(1,raw[[#This Row],[Both]]),"Both","BAD_INPUT")))</f>
        <v>Spanish</v>
      </c>
      <c r="D378" s="10">
        <f>YEAR(raw[[#This Row],[Date]])</f>
        <v>2013</v>
      </c>
      <c r="E378" s="10">
        <f>MONTH(raw[[#This Row],[Date]])</f>
        <v>6</v>
      </c>
      <c r="F378" s="4"/>
      <c r="G378" s="4">
        <v>1</v>
      </c>
      <c r="H378" s="4"/>
      <c r="I378" t="e">
        <f>VLOOKUP(raw[[#This Row],[Song Title]],#REF!,1,FALSE)</f>
        <v>#REF!</v>
      </c>
      <c r="J378">
        <f>SUM(raw[[#This Row],[English]:[Both]])</f>
        <v>1</v>
      </c>
      <c r="K378" s="1" t="b">
        <f>IF(EXACT(raw[[#This Row],[Date]],VLOOKUP(raw[[#This Row],[Song Title]],raw[],2,FALSE)),TRUE,FALSE)</f>
        <v>0</v>
      </c>
      <c r="L378">
        <f>COUNTIFS(raw[Song Title],raw[[#This Row],[Song Title]],raw[Date],CONCATENATE("&lt;",raw[[#This Row],[Date]]))</f>
        <v>3</v>
      </c>
      <c r="M378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378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378" s="2">
        <f>((3*raw[[#This Row],[Count Played W/I Last Year]])+raw[[#This Row],[Count Played W/I 2 years]])/4</f>
        <v>3</v>
      </c>
    </row>
    <row r="379" spans="1:15" x14ac:dyDescent="0.2">
      <c r="A379" s="4" t="s">
        <v>113</v>
      </c>
      <c r="B379" s="8">
        <v>41427</v>
      </c>
      <c r="C379" s="8" t="str">
        <f>IF(EXACT(1,raw[[#This Row],[English]]),"English",IF(EXACT(1,raw[[#This Row],[Spanish]]),"Spanish",IF(EXACT(1,raw[[#This Row],[Both]]),"Both","BAD_INPUT")))</f>
        <v>English</v>
      </c>
      <c r="D379" s="10">
        <f>YEAR(raw[[#This Row],[Date]])</f>
        <v>2013</v>
      </c>
      <c r="E379" s="10">
        <f>MONTH(raw[[#This Row],[Date]])</f>
        <v>6</v>
      </c>
      <c r="F379" s="4">
        <v>1</v>
      </c>
      <c r="G379" s="4"/>
      <c r="H379" s="4"/>
      <c r="I379" t="e">
        <f>VLOOKUP(raw[[#This Row],[Song Title]],#REF!,1,FALSE)</f>
        <v>#REF!</v>
      </c>
      <c r="J379">
        <f>SUM(raw[[#This Row],[English]:[Both]])</f>
        <v>1</v>
      </c>
      <c r="K379" s="1" t="b">
        <f>IF(EXACT(raw[[#This Row],[Date]],VLOOKUP(raw[[#This Row],[Song Title]],raw[],2,FALSE)),TRUE,FALSE)</f>
        <v>0</v>
      </c>
      <c r="L379">
        <f>COUNTIFS(raw[Song Title],raw[[#This Row],[Song Title]],raw[Date],CONCATENATE("&lt;",raw[[#This Row],[Date]]))</f>
        <v>2</v>
      </c>
      <c r="M379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379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379" s="2">
        <f>((3*raw[[#This Row],[Count Played W/I Last Year]])+raw[[#This Row],[Count Played W/I 2 years]])/4</f>
        <v>2</v>
      </c>
    </row>
    <row r="380" spans="1:15" x14ac:dyDescent="0.2">
      <c r="A380" s="4" t="s">
        <v>73</v>
      </c>
      <c r="B380" s="8">
        <v>41427</v>
      </c>
      <c r="C380" s="8" t="str">
        <f>IF(EXACT(1,raw[[#This Row],[English]]),"English",IF(EXACT(1,raw[[#This Row],[Spanish]]),"Spanish",IF(EXACT(1,raw[[#This Row],[Both]]),"Both","BAD_INPUT")))</f>
        <v>English</v>
      </c>
      <c r="D380" s="10">
        <f>YEAR(raw[[#This Row],[Date]])</f>
        <v>2013</v>
      </c>
      <c r="E380" s="10">
        <f>MONTH(raw[[#This Row],[Date]])</f>
        <v>6</v>
      </c>
      <c r="F380" s="4">
        <v>1</v>
      </c>
      <c r="G380" s="4"/>
      <c r="H380" s="4"/>
      <c r="I380" t="e">
        <f>VLOOKUP(raw[[#This Row],[Song Title]],#REF!,1,FALSE)</f>
        <v>#REF!</v>
      </c>
      <c r="J380">
        <f>SUM(raw[[#This Row],[English]:[Both]])</f>
        <v>1</v>
      </c>
      <c r="K380" s="1" t="b">
        <f>IF(EXACT(raw[[#This Row],[Date]],VLOOKUP(raw[[#This Row],[Song Title]],raw[],2,FALSE)),TRUE,FALSE)</f>
        <v>0</v>
      </c>
      <c r="L380">
        <f>COUNTIFS(raw[Song Title],raw[[#This Row],[Song Title]],raw[Date],CONCATENATE("&lt;",raw[[#This Row],[Date]]))</f>
        <v>1</v>
      </c>
      <c r="M380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380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380" s="2">
        <f>((3*raw[[#This Row],[Count Played W/I Last Year]])+raw[[#This Row],[Count Played W/I 2 years]])/4</f>
        <v>1</v>
      </c>
    </row>
    <row r="381" spans="1:15" x14ac:dyDescent="0.2">
      <c r="A381" s="4" t="s">
        <v>68</v>
      </c>
      <c r="B381" s="8">
        <v>41427</v>
      </c>
      <c r="C381" s="8" t="str">
        <f>IF(EXACT(1,raw[[#This Row],[English]]),"English",IF(EXACT(1,raw[[#This Row],[Spanish]]),"Spanish",IF(EXACT(1,raw[[#This Row],[Both]]),"Both","BAD_INPUT")))</f>
        <v>English</v>
      </c>
      <c r="D381" s="10">
        <f>YEAR(raw[[#This Row],[Date]])</f>
        <v>2013</v>
      </c>
      <c r="E381" s="10">
        <f>MONTH(raw[[#This Row],[Date]])</f>
        <v>6</v>
      </c>
      <c r="F381" s="4">
        <v>1</v>
      </c>
      <c r="G381" s="4"/>
      <c r="H381" s="4"/>
      <c r="I381" t="e">
        <f>VLOOKUP(raw[[#This Row],[Song Title]],#REF!,1,FALSE)</f>
        <v>#REF!</v>
      </c>
      <c r="J381">
        <f>SUM(raw[[#This Row],[English]:[Both]])</f>
        <v>1</v>
      </c>
      <c r="K381" s="1" t="b">
        <f>IF(EXACT(raw[[#This Row],[Date]],VLOOKUP(raw[[#This Row],[Song Title]],raw[],2,FALSE)),TRUE,FALSE)</f>
        <v>0</v>
      </c>
      <c r="L381">
        <f>COUNTIFS(raw[Song Title],raw[[#This Row],[Song Title]],raw[Date],CONCATENATE("&lt;",raw[[#This Row],[Date]]))</f>
        <v>3</v>
      </c>
      <c r="M381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381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381" s="2">
        <f>((3*raw[[#This Row],[Count Played W/I Last Year]])+raw[[#This Row],[Count Played W/I 2 years]])/4</f>
        <v>3</v>
      </c>
    </row>
    <row r="382" spans="1:15" x14ac:dyDescent="0.2">
      <c r="A382" s="4" t="s">
        <v>43</v>
      </c>
      <c r="B382" s="8">
        <v>41427</v>
      </c>
      <c r="C382" s="8" t="str">
        <f>IF(EXACT(1,raw[[#This Row],[English]]),"English",IF(EXACT(1,raw[[#This Row],[Spanish]]),"Spanish",IF(EXACT(1,raw[[#This Row],[Both]]),"Both","BAD_INPUT")))</f>
        <v>Spanish</v>
      </c>
      <c r="D382" s="10">
        <f>YEAR(raw[[#This Row],[Date]])</f>
        <v>2013</v>
      </c>
      <c r="E382" s="10">
        <f>MONTH(raw[[#This Row],[Date]])</f>
        <v>6</v>
      </c>
      <c r="F382" s="4"/>
      <c r="G382" s="4">
        <v>1</v>
      </c>
      <c r="H382" s="4"/>
      <c r="I382" t="e">
        <f>VLOOKUP(raw[[#This Row],[Song Title]],#REF!,1,FALSE)</f>
        <v>#REF!</v>
      </c>
      <c r="J382">
        <f>SUM(raw[[#This Row],[English]:[Both]])</f>
        <v>1</v>
      </c>
      <c r="K382" s="1" t="b">
        <f>IF(EXACT(raw[[#This Row],[Date]],VLOOKUP(raw[[#This Row],[Song Title]],raw[],2,FALSE)),TRUE,FALSE)</f>
        <v>0</v>
      </c>
      <c r="L382">
        <f>COUNTIFS(raw[Song Title],raw[[#This Row],[Song Title]],raw[Date],CONCATENATE("&lt;",raw[[#This Row],[Date]]))</f>
        <v>8</v>
      </c>
      <c r="M382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382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382" s="2">
        <f>((3*raw[[#This Row],[Count Played W/I Last Year]])+raw[[#This Row],[Count Played W/I 2 years]])/4</f>
        <v>5.75</v>
      </c>
    </row>
    <row r="383" spans="1:15" x14ac:dyDescent="0.2">
      <c r="A383" s="4" t="s">
        <v>83</v>
      </c>
      <c r="B383" s="8">
        <v>41434</v>
      </c>
      <c r="C383" s="8" t="str">
        <f>IF(EXACT(1,raw[[#This Row],[English]]),"English",IF(EXACT(1,raw[[#This Row],[Spanish]]),"Spanish",IF(EXACT(1,raw[[#This Row],[Both]]),"Both","BAD_INPUT")))</f>
        <v>English</v>
      </c>
      <c r="D383" s="10">
        <f>YEAR(raw[[#This Row],[Date]])</f>
        <v>2013</v>
      </c>
      <c r="E383" s="10">
        <f>MONTH(raw[[#This Row],[Date]])</f>
        <v>6</v>
      </c>
      <c r="F383" s="4">
        <v>1</v>
      </c>
      <c r="G383" s="4"/>
      <c r="H383" s="4"/>
      <c r="I383" t="e">
        <f>VLOOKUP(raw[[#This Row],[Song Title]],#REF!,1,FALSE)</f>
        <v>#REF!</v>
      </c>
      <c r="J383">
        <f>SUM(raw[[#This Row],[English]:[Both]])</f>
        <v>1</v>
      </c>
      <c r="K383" s="1" t="b">
        <f>IF(EXACT(raw[[#This Row],[Date]],VLOOKUP(raw[[#This Row],[Song Title]],raw[],2,FALSE)),TRUE,FALSE)</f>
        <v>0</v>
      </c>
      <c r="L383">
        <f>COUNTIFS(raw[Song Title],raw[[#This Row],[Song Title]],raw[Date],CONCATENATE("&lt;",raw[[#This Row],[Date]]))</f>
        <v>3</v>
      </c>
      <c r="M383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383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383" s="2">
        <f>((3*raw[[#This Row],[Count Played W/I Last Year]])+raw[[#This Row],[Count Played W/I 2 years]])/4</f>
        <v>3</v>
      </c>
    </row>
    <row r="384" spans="1:15" x14ac:dyDescent="0.2">
      <c r="A384" s="4" t="s">
        <v>156</v>
      </c>
      <c r="B384" s="8">
        <v>41434</v>
      </c>
      <c r="C384" s="8" t="str">
        <f>IF(EXACT(1,raw[[#This Row],[English]]),"English",IF(EXACT(1,raw[[#This Row],[Spanish]]),"Spanish",IF(EXACT(1,raw[[#This Row],[Both]]),"Both","BAD_INPUT")))</f>
        <v>English</v>
      </c>
      <c r="D384" s="10">
        <f>YEAR(raw[[#This Row],[Date]])</f>
        <v>2013</v>
      </c>
      <c r="E384" s="10">
        <f>MONTH(raw[[#This Row],[Date]])</f>
        <v>6</v>
      </c>
      <c r="F384" s="4">
        <v>1</v>
      </c>
      <c r="G384" s="4"/>
      <c r="H384" s="4"/>
      <c r="I384" t="e">
        <f>VLOOKUP(raw[[#This Row],[Song Title]],#REF!,1,FALSE)</f>
        <v>#REF!</v>
      </c>
      <c r="J384">
        <f>SUM(raw[[#This Row],[English]:[Both]])</f>
        <v>1</v>
      </c>
      <c r="K384" s="1" t="b">
        <f>IF(EXACT(raw[[#This Row],[Date]],VLOOKUP(raw[[#This Row],[Song Title]],raw[],2,FALSE)),TRUE,FALSE)</f>
        <v>1</v>
      </c>
      <c r="L384">
        <f>COUNTIFS(raw[Song Title],raw[[#This Row],[Song Title]],raw[Date],CONCATENATE("&lt;",raw[[#This Row],[Date]]))</f>
        <v>0</v>
      </c>
      <c r="M384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384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384" s="2">
        <f>((3*raw[[#This Row],[Count Played W/I Last Year]])+raw[[#This Row],[Count Played W/I 2 years]])/4</f>
        <v>0</v>
      </c>
    </row>
    <row r="385" spans="1:15" x14ac:dyDescent="0.2">
      <c r="A385" s="4" t="s">
        <v>143</v>
      </c>
      <c r="B385" s="8">
        <v>41434</v>
      </c>
      <c r="C385" s="8" t="str">
        <f>IF(EXACT(1,raw[[#This Row],[English]]),"English",IF(EXACT(1,raw[[#This Row],[Spanish]]),"Spanish",IF(EXACT(1,raw[[#This Row],[Both]]),"Both","BAD_INPUT")))</f>
        <v>Spanish</v>
      </c>
      <c r="D385" s="10">
        <f>YEAR(raw[[#This Row],[Date]])</f>
        <v>2013</v>
      </c>
      <c r="E385" s="10">
        <f>MONTH(raw[[#This Row],[Date]])</f>
        <v>6</v>
      </c>
      <c r="F385" s="4"/>
      <c r="G385" s="4">
        <v>1</v>
      </c>
      <c r="H385" s="4"/>
      <c r="I385" t="e">
        <f>VLOOKUP(raw[[#This Row],[Song Title]],#REF!,1,FALSE)</f>
        <v>#REF!</v>
      </c>
      <c r="J385">
        <f>SUM(raw[[#This Row],[English]:[Both]])</f>
        <v>1</v>
      </c>
      <c r="K385" s="1" t="b">
        <f>IF(EXACT(raw[[#This Row],[Date]],VLOOKUP(raw[[#This Row],[Song Title]],raw[],2,FALSE)),TRUE,FALSE)</f>
        <v>0</v>
      </c>
      <c r="L385">
        <f>COUNTIFS(raw[Song Title],raw[[#This Row],[Song Title]],raw[Date],CONCATENATE("&lt;",raw[[#This Row],[Date]]))</f>
        <v>3</v>
      </c>
      <c r="M385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385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385" s="2">
        <f>((3*raw[[#This Row],[Count Played W/I Last Year]])+raw[[#This Row],[Count Played W/I 2 years]])/4</f>
        <v>3</v>
      </c>
    </row>
    <row r="386" spans="1:15" x14ac:dyDescent="0.2">
      <c r="A386" s="4" t="s">
        <v>149</v>
      </c>
      <c r="B386" s="8">
        <v>41434</v>
      </c>
      <c r="C386" s="8" t="str">
        <f>IF(EXACT(1,raw[[#This Row],[English]]),"English",IF(EXACT(1,raw[[#This Row],[Spanish]]),"Spanish",IF(EXACT(1,raw[[#This Row],[Both]]),"Both","BAD_INPUT")))</f>
        <v>Spanish</v>
      </c>
      <c r="D386" s="10">
        <f>YEAR(raw[[#This Row],[Date]])</f>
        <v>2013</v>
      </c>
      <c r="E386" s="10">
        <f>MONTH(raw[[#This Row],[Date]])</f>
        <v>6</v>
      </c>
      <c r="F386" s="4"/>
      <c r="G386" s="4">
        <v>1</v>
      </c>
      <c r="H386" s="4"/>
      <c r="I386" t="e">
        <f>VLOOKUP(raw[[#This Row],[Song Title]],#REF!,1,FALSE)</f>
        <v>#REF!</v>
      </c>
      <c r="J386">
        <f>SUM(raw[[#This Row],[English]:[Both]])</f>
        <v>1</v>
      </c>
      <c r="K386" s="1" t="b">
        <f>IF(EXACT(raw[[#This Row],[Date]],VLOOKUP(raw[[#This Row],[Song Title]],raw[],2,FALSE)),TRUE,FALSE)</f>
        <v>0</v>
      </c>
      <c r="L386">
        <f>COUNTIFS(raw[Song Title],raw[[#This Row],[Song Title]],raw[Date],CONCATENATE("&lt;",raw[[#This Row],[Date]]))</f>
        <v>2</v>
      </c>
      <c r="M386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386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386" s="2">
        <f>((3*raw[[#This Row],[Count Played W/I Last Year]])+raw[[#This Row],[Count Played W/I 2 years]])/4</f>
        <v>2</v>
      </c>
    </row>
    <row r="387" spans="1:15" x14ac:dyDescent="0.2">
      <c r="A387" s="4" t="s">
        <v>150</v>
      </c>
      <c r="B387" s="8">
        <v>41434</v>
      </c>
      <c r="C387" s="8" t="str">
        <f>IF(EXACT(1,raw[[#This Row],[English]]),"English",IF(EXACT(1,raw[[#This Row],[Spanish]]),"Spanish",IF(EXACT(1,raw[[#This Row],[Both]]),"Both","BAD_INPUT")))</f>
        <v>English</v>
      </c>
      <c r="D387" s="10">
        <f>YEAR(raw[[#This Row],[Date]])</f>
        <v>2013</v>
      </c>
      <c r="E387" s="10">
        <f>MONTH(raw[[#This Row],[Date]])</f>
        <v>6</v>
      </c>
      <c r="F387" s="4">
        <v>1</v>
      </c>
      <c r="G387" s="4"/>
      <c r="H387" s="4"/>
      <c r="I387" t="e">
        <f>VLOOKUP(raw[[#This Row],[Song Title]],#REF!,1,FALSE)</f>
        <v>#REF!</v>
      </c>
      <c r="J387">
        <f>SUM(raw[[#This Row],[English]:[Both]])</f>
        <v>1</v>
      </c>
      <c r="K387" s="1" t="b">
        <f>IF(EXACT(raw[[#This Row],[Date]],VLOOKUP(raw[[#This Row],[Song Title]],raw[],2,FALSE)),TRUE,FALSE)</f>
        <v>0</v>
      </c>
      <c r="L387">
        <f>COUNTIFS(raw[Song Title],raw[[#This Row],[Song Title]],raw[Date],CONCATENATE("&lt;",raw[[#This Row],[Date]]))</f>
        <v>1</v>
      </c>
      <c r="M387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387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387" s="2">
        <f>((3*raw[[#This Row],[Count Played W/I Last Year]])+raw[[#This Row],[Count Played W/I 2 years]])/4</f>
        <v>1</v>
      </c>
    </row>
    <row r="388" spans="1:15" x14ac:dyDescent="0.2">
      <c r="A388" s="4" t="s">
        <v>101</v>
      </c>
      <c r="B388" s="8">
        <v>41434</v>
      </c>
      <c r="C388" s="8" t="str">
        <f>IF(EXACT(1,raw[[#This Row],[English]]),"English",IF(EXACT(1,raw[[#This Row],[Spanish]]),"Spanish",IF(EXACT(1,raw[[#This Row],[Both]]),"Both","BAD_INPUT")))</f>
        <v>Both</v>
      </c>
      <c r="D388" s="10">
        <f>YEAR(raw[[#This Row],[Date]])</f>
        <v>2013</v>
      </c>
      <c r="E388" s="10">
        <f>MONTH(raw[[#This Row],[Date]])</f>
        <v>6</v>
      </c>
      <c r="F388" s="4"/>
      <c r="G388" s="4"/>
      <c r="H388" s="4">
        <v>1</v>
      </c>
      <c r="I388" t="e">
        <f>VLOOKUP(raw[[#This Row],[Song Title]],#REF!,1,FALSE)</f>
        <v>#REF!</v>
      </c>
      <c r="J388">
        <f>SUM(raw[[#This Row],[English]:[Both]])</f>
        <v>1</v>
      </c>
      <c r="K388" s="1" t="b">
        <f>IF(EXACT(raw[[#This Row],[Date]],VLOOKUP(raw[[#This Row],[Song Title]],raw[],2,FALSE)),TRUE,FALSE)</f>
        <v>0</v>
      </c>
      <c r="L388">
        <f>COUNTIFS(raw[Song Title],raw[[#This Row],[Song Title]],raw[Date],CONCATENATE("&lt;",raw[[#This Row],[Date]]))</f>
        <v>4</v>
      </c>
      <c r="M388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388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388" s="2">
        <f>((3*raw[[#This Row],[Count Played W/I Last Year]])+raw[[#This Row],[Count Played W/I 2 years]])/4</f>
        <v>4</v>
      </c>
    </row>
    <row r="389" spans="1:15" x14ac:dyDescent="0.2">
      <c r="A389" s="4" t="s">
        <v>32</v>
      </c>
      <c r="B389" s="8">
        <v>41441</v>
      </c>
      <c r="C389" s="8" t="str">
        <f>IF(EXACT(1,raw[[#This Row],[English]]),"English",IF(EXACT(1,raw[[#This Row],[Spanish]]),"Spanish",IF(EXACT(1,raw[[#This Row],[Both]]),"Both","BAD_INPUT")))</f>
        <v>English</v>
      </c>
      <c r="D389" s="10">
        <f>YEAR(raw[[#This Row],[Date]])</f>
        <v>2013</v>
      </c>
      <c r="E389" s="10">
        <f>MONTH(raw[[#This Row],[Date]])</f>
        <v>6</v>
      </c>
      <c r="F389" s="4">
        <v>1</v>
      </c>
      <c r="G389" s="4"/>
      <c r="H389" s="4"/>
      <c r="I389" t="e">
        <f>VLOOKUP(raw[[#This Row],[Song Title]],#REF!,1,FALSE)</f>
        <v>#REF!</v>
      </c>
      <c r="J389">
        <f>SUM(raw[[#This Row],[English]:[Both]])</f>
        <v>1</v>
      </c>
      <c r="K389" s="1" t="b">
        <f>IF(EXACT(raw[[#This Row],[Date]],VLOOKUP(raw[[#This Row],[Song Title]],raw[],2,FALSE)),TRUE,FALSE)</f>
        <v>0</v>
      </c>
      <c r="L389">
        <f>COUNTIFS(raw[Song Title],raw[[#This Row],[Song Title]],raw[Date],CONCATENATE("&lt;",raw[[#This Row],[Date]]))</f>
        <v>1</v>
      </c>
      <c r="M389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389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389" s="2">
        <f>((3*raw[[#This Row],[Count Played W/I Last Year]])+raw[[#This Row],[Count Played W/I 2 years]])/4</f>
        <v>0.25</v>
      </c>
    </row>
    <row r="390" spans="1:15" x14ac:dyDescent="0.2">
      <c r="A390" s="4" t="s">
        <v>139</v>
      </c>
      <c r="B390" s="8">
        <v>41441</v>
      </c>
      <c r="C390" s="8" t="str">
        <f>IF(EXACT(1,raw[[#This Row],[English]]),"English",IF(EXACT(1,raw[[#This Row],[Spanish]]),"Spanish",IF(EXACT(1,raw[[#This Row],[Both]]),"Both","BAD_INPUT")))</f>
        <v>Both</v>
      </c>
      <c r="D390" s="10">
        <f>YEAR(raw[[#This Row],[Date]])</f>
        <v>2013</v>
      </c>
      <c r="E390" s="10">
        <f>MONTH(raw[[#This Row],[Date]])</f>
        <v>6</v>
      </c>
      <c r="F390" s="4"/>
      <c r="G390" s="4"/>
      <c r="H390" s="4">
        <v>1</v>
      </c>
      <c r="I390" t="e">
        <f>VLOOKUP(raw[[#This Row],[Song Title]],#REF!,1,FALSE)</f>
        <v>#REF!</v>
      </c>
      <c r="J390">
        <f>SUM(raw[[#This Row],[English]:[Both]])</f>
        <v>1</v>
      </c>
      <c r="K390" s="1" t="b">
        <f>IF(EXACT(raw[[#This Row],[Date]],VLOOKUP(raw[[#This Row],[Song Title]],raw[],2,FALSE)),TRUE,FALSE)</f>
        <v>0</v>
      </c>
      <c r="L390">
        <f>COUNTIFS(raw[Song Title],raw[[#This Row],[Song Title]],raw[Date],CONCATENATE("&lt;",raw[[#This Row],[Date]]))</f>
        <v>1</v>
      </c>
      <c r="M390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390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390" s="2">
        <f>((3*raw[[#This Row],[Count Played W/I Last Year]])+raw[[#This Row],[Count Played W/I 2 years]])/4</f>
        <v>1</v>
      </c>
    </row>
    <row r="391" spans="1:15" x14ac:dyDescent="0.2">
      <c r="A391" s="4" t="s">
        <v>101</v>
      </c>
      <c r="B391" s="8">
        <v>41441</v>
      </c>
      <c r="C391" s="8" t="str">
        <f>IF(EXACT(1,raw[[#This Row],[English]]),"English",IF(EXACT(1,raw[[#This Row],[Spanish]]),"Spanish",IF(EXACT(1,raw[[#This Row],[Both]]),"Both","BAD_INPUT")))</f>
        <v>Both</v>
      </c>
      <c r="D391" s="10">
        <f>YEAR(raw[[#This Row],[Date]])</f>
        <v>2013</v>
      </c>
      <c r="E391" s="10">
        <f>MONTH(raw[[#This Row],[Date]])</f>
        <v>6</v>
      </c>
      <c r="F391" s="4"/>
      <c r="G391" s="4"/>
      <c r="H391" s="4">
        <v>1</v>
      </c>
      <c r="I391" t="e">
        <f>VLOOKUP(raw[[#This Row],[Song Title]],#REF!,1,FALSE)</f>
        <v>#REF!</v>
      </c>
      <c r="J391">
        <f>SUM(raw[[#This Row],[English]:[Both]])</f>
        <v>1</v>
      </c>
      <c r="K391" s="1" t="b">
        <f>IF(EXACT(raw[[#This Row],[Date]],VLOOKUP(raw[[#This Row],[Song Title]],raw[],2,FALSE)),TRUE,FALSE)</f>
        <v>0</v>
      </c>
      <c r="L391">
        <f>COUNTIFS(raw[Song Title],raw[[#This Row],[Song Title]],raw[Date],CONCATENATE("&lt;",raw[[#This Row],[Date]]))</f>
        <v>5</v>
      </c>
      <c r="M391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391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391" s="2">
        <f>((3*raw[[#This Row],[Count Played W/I Last Year]])+raw[[#This Row],[Count Played W/I 2 years]])/4</f>
        <v>5</v>
      </c>
    </row>
    <row r="392" spans="1:15" x14ac:dyDescent="0.2">
      <c r="A392" s="4" t="s">
        <v>96</v>
      </c>
      <c r="B392" s="8">
        <v>41441</v>
      </c>
      <c r="C392" s="8" t="str">
        <f>IF(EXACT(1,raw[[#This Row],[English]]),"English",IF(EXACT(1,raw[[#This Row],[Spanish]]),"Spanish",IF(EXACT(1,raw[[#This Row],[Both]]),"Both","BAD_INPUT")))</f>
        <v>Spanish</v>
      </c>
      <c r="D392" s="10">
        <f>YEAR(raw[[#This Row],[Date]])</f>
        <v>2013</v>
      </c>
      <c r="E392" s="10">
        <f>MONTH(raw[[#This Row],[Date]])</f>
        <v>6</v>
      </c>
      <c r="F392" s="4"/>
      <c r="G392" s="4">
        <v>1</v>
      </c>
      <c r="H392" s="4"/>
      <c r="I392" t="e">
        <f>VLOOKUP(raw[[#This Row],[Song Title]],#REF!,1,FALSE)</f>
        <v>#REF!</v>
      </c>
      <c r="J392">
        <f>SUM(raw[[#This Row],[English]:[Both]])</f>
        <v>1</v>
      </c>
      <c r="K392" s="1" t="b">
        <f>IF(EXACT(raw[[#This Row],[Date]],VLOOKUP(raw[[#This Row],[Song Title]],raw[],2,FALSE)),TRUE,FALSE)</f>
        <v>0</v>
      </c>
      <c r="L392">
        <f>COUNTIFS(raw[Song Title],raw[[#This Row],[Song Title]],raw[Date],CONCATENATE("&lt;",raw[[#This Row],[Date]]))</f>
        <v>4</v>
      </c>
      <c r="M392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392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392" s="2">
        <f>((3*raw[[#This Row],[Count Played W/I Last Year]])+raw[[#This Row],[Count Played W/I 2 years]])/4</f>
        <v>4</v>
      </c>
    </row>
    <row r="393" spans="1:15" x14ac:dyDescent="0.2">
      <c r="A393" s="4" t="s">
        <v>103</v>
      </c>
      <c r="B393" s="8">
        <v>41441</v>
      </c>
      <c r="C393" s="8" t="str">
        <f>IF(EXACT(1,raw[[#This Row],[English]]),"English",IF(EXACT(1,raw[[#This Row],[Spanish]]),"Spanish",IF(EXACT(1,raw[[#This Row],[Both]]),"Both","BAD_INPUT")))</f>
        <v>Both</v>
      </c>
      <c r="D393" s="10">
        <f>YEAR(raw[[#This Row],[Date]])</f>
        <v>2013</v>
      </c>
      <c r="E393" s="10">
        <f>MONTH(raw[[#This Row],[Date]])</f>
        <v>6</v>
      </c>
      <c r="F393" s="4"/>
      <c r="G393" s="4"/>
      <c r="H393" s="4">
        <v>1</v>
      </c>
      <c r="I393" t="e">
        <f>VLOOKUP(raw[[#This Row],[Song Title]],#REF!,1,FALSE)</f>
        <v>#REF!</v>
      </c>
      <c r="J393">
        <f>SUM(raw[[#This Row],[English]:[Both]])</f>
        <v>1</v>
      </c>
      <c r="K393" s="1" t="b">
        <f>IF(EXACT(raw[[#This Row],[Date]],VLOOKUP(raw[[#This Row],[Song Title]],raw[],2,FALSE)),TRUE,FALSE)</f>
        <v>0</v>
      </c>
      <c r="L393">
        <f>COUNTIFS(raw[Song Title],raw[[#This Row],[Song Title]],raw[Date],CONCATENATE("&lt;",raw[[#This Row],[Date]]))</f>
        <v>5</v>
      </c>
      <c r="M393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393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393" s="2">
        <f>((3*raw[[#This Row],[Count Played W/I Last Year]])+raw[[#This Row],[Count Played W/I 2 years]])/4</f>
        <v>3.5</v>
      </c>
    </row>
    <row r="394" spans="1:15" x14ac:dyDescent="0.2">
      <c r="A394" s="4" t="s">
        <v>157</v>
      </c>
      <c r="B394" s="8">
        <v>41448</v>
      </c>
      <c r="C394" s="8" t="str">
        <f>IF(EXACT(1,raw[[#This Row],[English]]),"English",IF(EXACT(1,raw[[#This Row],[Spanish]]),"Spanish",IF(EXACT(1,raw[[#This Row],[Both]]),"Both","BAD_INPUT")))</f>
        <v>Both</v>
      </c>
      <c r="D394" s="10">
        <f>YEAR(raw[[#This Row],[Date]])</f>
        <v>2013</v>
      </c>
      <c r="E394" s="10">
        <f>MONTH(raw[[#This Row],[Date]])</f>
        <v>6</v>
      </c>
      <c r="F394" s="4"/>
      <c r="G394" s="4"/>
      <c r="H394" s="4">
        <v>1</v>
      </c>
      <c r="I394" t="e">
        <f>VLOOKUP(raw[[#This Row],[Song Title]],#REF!,1,FALSE)</f>
        <v>#REF!</v>
      </c>
      <c r="J394">
        <f>SUM(raw[[#This Row],[English]:[Both]])</f>
        <v>1</v>
      </c>
      <c r="K394" s="1" t="b">
        <f>IF(EXACT(raw[[#This Row],[Date]],VLOOKUP(raw[[#This Row],[Song Title]],raw[],2,FALSE)),TRUE,FALSE)</f>
        <v>1</v>
      </c>
      <c r="L394">
        <f>COUNTIFS(raw[Song Title],raw[[#This Row],[Song Title]],raw[Date],CONCATENATE("&lt;",raw[[#This Row],[Date]]))</f>
        <v>0</v>
      </c>
      <c r="M394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394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394" s="2">
        <f>((3*raw[[#This Row],[Count Played W/I Last Year]])+raw[[#This Row],[Count Played W/I 2 years]])/4</f>
        <v>0</v>
      </c>
    </row>
    <row r="395" spans="1:15" x14ac:dyDescent="0.2">
      <c r="A395" s="4" t="s">
        <v>29</v>
      </c>
      <c r="B395" s="8">
        <v>41448</v>
      </c>
      <c r="C395" s="8" t="str">
        <f>IF(EXACT(1,raw[[#This Row],[English]]),"English",IF(EXACT(1,raw[[#This Row],[Spanish]]),"Spanish",IF(EXACT(1,raw[[#This Row],[Both]]),"Both","BAD_INPUT")))</f>
        <v>English</v>
      </c>
      <c r="D395" s="10">
        <f>YEAR(raw[[#This Row],[Date]])</f>
        <v>2013</v>
      </c>
      <c r="E395" s="10">
        <f>MONTH(raw[[#This Row],[Date]])</f>
        <v>6</v>
      </c>
      <c r="F395" s="4">
        <v>1</v>
      </c>
      <c r="G395" s="4"/>
      <c r="H395" s="4"/>
      <c r="I395" t="e">
        <f>VLOOKUP(raw[[#This Row],[Song Title]],#REF!,1,FALSE)</f>
        <v>#REF!</v>
      </c>
      <c r="J395">
        <f>SUM(raw[[#This Row],[English]:[Both]])</f>
        <v>1</v>
      </c>
      <c r="K395" s="1" t="b">
        <f>IF(EXACT(raw[[#This Row],[Date]],VLOOKUP(raw[[#This Row],[Song Title]],raw[],2,FALSE)),TRUE,FALSE)</f>
        <v>0</v>
      </c>
      <c r="L395">
        <f>COUNTIFS(raw[Song Title],raw[[#This Row],[Song Title]],raw[Date],CONCATENATE("&lt;",raw[[#This Row],[Date]]))</f>
        <v>2</v>
      </c>
      <c r="M395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395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395" s="2">
        <f>((3*raw[[#This Row],[Count Played W/I Last Year]])+raw[[#This Row],[Count Played W/I 2 years]])/4</f>
        <v>1.25</v>
      </c>
    </row>
    <row r="396" spans="1:15" x14ac:dyDescent="0.2">
      <c r="A396" s="4" t="s">
        <v>30</v>
      </c>
      <c r="B396" s="8">
        <v>41448</v>
      </c>
      <c r="C396" s="8" t="str">
        <f>IF(EXACT(1,raw[[#This Row],[English]]),"English",IF(EXACT(1,raw[[#This Row],[Spanish]]),"Spanish",IF(EXACT(1,raw[[#This Row],[Both]]),"Both","BAD_INPUT")))</f>
        <v>Spanish</v>
      </c>
      <c r="D396" s="10">
        <f>YEAR(raw[[#This Row],[Date]])</f>
        <v>2013</v>
      </c>
      <c r="E396" s="10">
        <f>MONTH(raw[[#This Row],[Date]])</f>
        <v>6</v>
      </c>
      <c r="F396" s="4"/>
      <c r="G396" s="4">
        <v>1</v>
      </c>
      <c r="H396" s="4"/>
      <c r="I396" t="e">
        <f>VLOOKUP(raw[[#This Row],[Song Title]],#REF!,1,FALSE)</f>
        <v>#REF!</v>
      </c>
      <c r="J396">
        <f>SUM(raw[[#This Row],[English]:[Both]])</f>
        <v>1</v>
      </c>
      <c r="K396" s="1" t="b">
        <f>IF(EXACT(raw[[#This Row],[Date]],VLOOKUP(raw[[#This Row],[Song Title]],raw[],2,FALSE)),TRUE,FALSE)</f>
        <v>0</v>
      </c>
      <c r="L396">
        <f>COUNTIFS(raw[Song Title],raw[[#This Row],[Song Title]],raw[Date],CONCATENATE("&lt;",raw[[#This Row],[Date]]))</f>
        <v>4</v>
      </c>
      <c r="M396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396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396" s="2">
        <f>((3*raw[[#This Row],[Count Played W/I Last Year]])+raw[[#This Row],[Count Played W/I 2 years]])/4</f>
        <v>1.75</v>
      </c>
    </row>
    <row r="397" spans="1:15" x14ac:dyDescent="0.2">
      <c r="A397" s="4" t="s">
        <v>47</v>
      </c>
      <c r="B397" s="8">
        <v>41448</v>
      </c>
      <c r="C397" s="8" t="str">
        <f>IF(EXACT(1,raw[[#This Row],[English]]),"English",IF(EXACT(1,raw[[#This Row],[Spanish]]),"Spanish",IF(EXACT(1,raw[[#This Row],[Both]]),"Both","BAD_INPUT")))</f>
        <v>English</v>
      </c>
      <c r="D397" s="10">
        <f>YEAR(raw[[#This Row],[Date]])</f>
        <v>2013</v>
      </c>
      <c r="E397" s="10">
        <f>MONTH(raw[[#This Row],[Date]])</f>
        <v>6</v>
      </c>
      <c r="F397" s="4">
        <v>1</v>
      </c>
      <c r="G397" s="4"/>
      <c r="H397" s="4"/>
      <c r="I397" t="e">
        <f>VLOOKUP(raw[[#This Row],[Song Title]],#REF!,1,FALSE)</f>
        <v>#REF!</v>
      </c>
      <c r="J397">
        <f>SUM(raw[[#This Row],[English]:[Both]])</f>
        <v>1</v>
      </c>
      <c r="K397" s="1" t="b">
        <f>IF(EXACT(raw[[#This Row],[Date]],VLOOKUP(raw[[#This Row],[Song Title]],raw[],2,FALSE)),TRUE,FALSE)</f>
        <v>0</v>
      </c>
      <c r="L397">
        <f>COUNTIFS(raw[Song Title],raw[[#This Row],[Song Title]],raw[Date],CONCATENATE("&lt;",raw[[#This Row],[Date]]))</f>
        <v>1</v>
      </c>
      <c r="M397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397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397" s="2">
        <f>((3*raw[[#This Row],[Count Played W/I Last Year]])+raw[[#This Row],[Count Played W/I 2 years]])/4</f>
        <v>0.25</v>
      </c>
    </row>
    <row r="398" spans="1:15" x14ac:dyDescent="0.2">
      <c r="A398" s="4" t="s">
        <v>149</v>
      </c>
      <c r="B398" s="8">
        <v>41448</v>
      </c>
      <c r="C398" s="8" t="str">
        <f>IF(EXACT(1,raw[[#This Row],[English]]),"English",IF(EXACT(1,raw[[#This Row],[Spanish]]),"Spanish",IF(EXACT(1,raw[[#This Row],[Both]]),"Both","BAD_INPUT")))</f>
        <v>Spanish</v>
      </c>
      <c r="D398" s="10">
        <f>YEAR(raw[[#This Row],[Date]])</f>
        <v>2013</v>
      </c>
      <c r="E398" s="10">
        <f>MONTH(raw[[#This Row],[Date]])</f>
        <v>6</v>
      </c>
      <c r="F398" s="4"/>
      <c r="G398" s="4">
        <v>1</v>
      </c>
      <c r="H398" s="4"/>
      <c r="I398" t="e">
        <f>VLOOKUP(raw[[#This Row],[Song Title]],#REF!,1,FALSE)</f>
        <v>#REF!</v>
      </c>
      <c r="J398">
        <f>SUM(raw[[#This Row],[English]:[Both]])</f>
        <v>1</v>
      </c>
      <c r="K398" s="1" t="b">
        <f>IF(EXACT(raw[[#This Row],[Date]],VLOOKUP(raw[[#This Row],[Song Title]],raw[],2,FALSE)),TRUE,FALSE)</f>
        <v>0</v>
      </c>
      <c r="L398">
        <f>COUNTIFS(raw[Song Title],raw[[#This Row],[Song Title]],raw[Date],CONCATENATE("&lt;",raw[[#This Row],[Date]]))</f>
        <v>3</v>
      </c>
      <c r="M398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398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398" s="2">
        <f>((3*raw[[#This Row],[Count Played W/I Last Year]])+raw[[#This Row],[Count Played W/I 2 years]])/4</f>
        <v>3</v>
      </c>
    </row>
    <row r="399" spans="1:15" x14ac:dyDescent="0.2">
      <c r="A399" s="4" t="s">
        <v>155</v>
      </c>
      <c r="B399" s="8">
        <v>41448</v>
      </c>
      <c r="C399" s="8" t="str">
        <f>IF(EXACT(1,raw[[#This Row],[English]]),"English",IF(EXACT(1,raw[[#This Row],[Spanish]]),"Spanish",IF(EXACT(1,raw[[#This Row],[Both]]),"Both","BAD_INPUT")))</f>
        <v>Both</v>
      </c>
      <c r="D399" s="10">
        <f>YEAR(raw[[#This Row],[Date]])</f>
        <v>2013</v>
      </c>
      <c r="E399" s="10">
        <f>MONTH(raw[[#This Row],[Date]])</f>
        <v>6</v>
      </c>
      <c r="F399" s="4"/>
      <c r="G399" s="4"/>
      <c r="H399" s="4">
        <v>1</v>
      </c>
      <c r="I399" t="e">
        <f>VLOOKUP(raw[[#This Row],[Song Title]],#REF!,1,FALSE)</f>
        <v>#REF!</v>
      </c>
      <c r="J399">
        <f>SUM(raw[[#This Row],[English]:[Both]])</f>
        <v>1</v>
      </c>
      <c r="K399" s="1" t="b">
        <f>IF(EXACT(raw[[#This Row],[Date]],VLOOKUP(raw[[#This Row],[Song Title]],raw[],2,FALSE)),TRUE,FALSE)</f>
        <v>0</v>
      </c>
      <c r="L399">
        <f>COUNTIFS(raw[Song Title],raw[[#This Row],[Song Title]],raw[Date],CONCATENATE("&lt;",raw[[#This Row],[Date]]))</f>
        <v>1</v>
      </c>
      <c r="M399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399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399" s="2">
        <f>((3*raw[[#This Row],[Count Played W/I Last Year]])+raw[[#This Row],[Count Played W/I 2 years]])/4</f>
        <v>1</v>
      </c>
    </row>
    <row r="400" spans="1:15" x14ac:dyDescent="0.2">
      <c r="A400" s="4" t="s">
        <v>39</v>
      </c>
      <c r="B400" s="8">
        <v>41455</v>
      </c>
      <c r="C400" s="8" t="str">
        <f>IF(EXACT(1,raw[[#This Row],[English]]),"English",IF(EXACT(1,raw[[#This Row],[Spanish]]),"Spanish",IF(EXACT(1,raw[[#This Row],[Both]]),"Both","BAD_INPUT")))</f>
        <v>Both</v>
      </c>
      <c r="D400" s="10">
        <f>YEAR(raw[[#This Row],[Date]])</f>
        <v>2013</v>
      </c>
      <c r="E400" s="10">
        <f>MONTH(raw[[#This Row],[Date]])</f>
        <v>6</v>
      </c>
      <c r="F400" s="4"/>
      <c r="G400" s="4"/>
      <c r="H400" s="4">
        <v>1</v>
      </c>
      <c r="I400" t="e">
        <f>VLOOKUP(raw[[#This Row],[Song Title]],#REF!,1,FALSE)</f>
        <v>#REF!</v>
      </c>
      <c r="J400">
        <f>SUM(raw[[#This Row],[English]:[Both]])</f>
        <v>1</v>
      </c>
      <c r="K400" s="1" t="b">
        <f>IF(EXACT(raw[[#This Row],[Date]],VLOOKUP(raw[[#This Row],[Song Title]],raw[],2,FALSE)),TRUE,FALSE)</f>
        <v>0</v>
      </c>
      <c r="L400">
        <f>COUNTIFS(raw[Song Title],raw[[#This Row],[Song Title]],raw[Date],CONCATENATE("&lt;",raw[[#This Row],[Date]]))</f>
        <v>4</v>
      </c>
      <c r="M400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400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400" s="2">
        <f>((3*raw[[#This Row],[Count Played W/I Last Year]])+raw[[#This Row],[Count Played W/I 2 years]])/4</f>
        <v>2.5</v>
      </c>
    </row>
    <row r="401" spans="1:15" x14ac:dyDescent="0.2">
      <c r="A401" s="4" t="s">
        <v>158</v>
      </c>
      <c r="B401" s="8">
        <v>41455</v>
      </c>
      <c r="C401" s="8" t="str">
        <f>IF(EXACT(1,raw[[#This Row],[English]]),"English",IF(EXACT(1,raw[[#This Row],[Spanish]]),"Spanish",IF(EXACT(1,raw[[#This Row],[Both]]),"Both","BAD_INPUT")))</f>
        <v>Both</v>
      </c>
      <c r="D401" s="10">
        <f>YEAR(raw[[#This Row],[Date]])</f>
        <v>2013</v>
      </c>
      <c r="E401" s="10">
        <f>MONTH(raw[[#This Row],[Date]])</f>
        <v>6</v>
      </c>
      <c r="F401" s="4"/>
      <c r="G401" s="4"/>
      <c r="H401" s="4">
        <v>1</v>
      </c>
      <c r="I401" t="e">
        <f>VLOOKUP(raw[[#This Row],[Song Title]],#REF!,1,FALSE)</f>
        <v>#REF!</v>
      </c>
      <c r="J401">
        <f>SUM(raw[[#This Row],[English]:[Both]])</f>
        <v>1</v>
      </c>
      <c r="K401" s="1" t="b">
        <f>IF(EXACT(raw[[#This Row],[Date]],VLOOKUP(raw[[#This Row],[Song Title]],raw[],2,FALSE)),TRUE,FALSE)</f>
        <v>0</v>
      </c>
      <c r="L401">
        <f>COUNTIFS(raw[Song Title],raw[[#This Row],[Song Title]],raw[Date],CONCATENATE("&lt;",raw[[#This Row],[Date]]))</f>
        <v>1</v>
      </c>
      <c r="M401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401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401" s="2">
        <f>((3*raw[[#This Row],[Count Played W/I Last Year]])+raw[[#This Row],[Count Played W/I 2 years]])/4</f>
        <v>1</v>
      </c>
    </row>
    <row r="402" spans="1:15" x14ac:dyDescent="0.2">
      <c r="A402" s="4" t="s">
        <v>159</v>
      </c>
      <c r="B402" s="8">
        <v>41455</v>
      </c>
      <c r="C402" s="8" t="str">
        <f>IF(EXACT(1,raw[[#This Row],[English]]),"English",IF(EXACT(1,raw[[#This Row],[Spanish]]),"Spanish",IF(EXACT(1,raw[[#This Row],[Both]]),"Both","BAD_INPUT")))</f>
        <v>Both</v>
      </c>
      <c r="D402" s="10">
        <f>YEAR(raw[[#This Row],[Date]])</f>
        <v>2013</v>
      </c>
      <c r="E402" s="10">
        <f>MONTH(raw[[#This Row],[Date]])</f>
        <v>6</v>
      </c>
      <c r="F402" s="4"/>
      <c r="G402" s="4"/>
      <c r="H402" s="4">
        <v>1</v>
      </c>
      <c r="I402" t="e">
        <f>VLOOKUP(raw[[#This Row],[Song Title]],#REF!,1,FALSE)</f>
        <v>#REF!</v>
      </c>
      <c r="J402">
        <f>SUM(raw[[#This Row],[English]:[Both]])</f>
        <v>1</v>
      </c>
      <c r="K402" s="1" t="b">
        <f>IF(EXACT(raw[[#This Row],[Date]],VLOOKUP(raw[[#This Row],[Song Title]],raw[],2,FALSE)),TRUE,FALSE)</f>
        <v>0</v>
      </c>
      <c r="L402">
        <f>COUNTIFS(raw[Song Title],raw[[#This Row],[Song Title]],raw[Date],CONCATENATE("&lt;",raw[[#This Row],[Date]]))</f>
        <v>1</v>
      </c>
      <c r="M402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402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402" s="2">
        <f>((3*raw[[#This Row],[Count Played W/I Last Year]])+raw[[#This Row],[Count Played W/I 2 years]])/4</f>
        <v>1</v>
      </c>
    </row>
    <row r="403" spans="1:15" x14ac:dyDescent="0.2">
      <c r="A403" s="4" t="s">
        <v>51</v>
      </c>
      <c r="B403" s="8">
        <v>41455</v>
      </c>
      <c r="C403" s="8" t="str">
        <f>IF(EXACT(1,raw[[#This Row],[English]]),"English",IF(EXACT(1,raw[[#This Row],[Spanish]]),"Spanish",IF(EXACT(1,raw[[#This Row],[Both]]),"Both","BAD_INPUT")))</f>
        <v>English</v>
      </c>
      <c r="D403" s="10">
        <f>YEAR(raw[[#This Row],[Date]])</f>
        <v>2013</v>
      </c>
      <c r="E403" s="10">
        <f>MONTH(raw[[#This Row],[Date]])</f>
        <v>6</v>
      </c>
      <c r="F403" s="4">
        <v>1</v>
      </c>
      <c r="G403" s="4"/>
      <c r="H403" s="4"/>
      <c r="I403" t="e">
        <f>VLOOKUP(raw[[#This Row],[Song Title]],#REF!,1,FALSE)</f>
        <v>#REF!</v>
      </c>
      <c r="J403">
        <f>SUM(raw[[#This Row],[English]:[Both]])</f>
        <v>1</v>
      </c>
      <c r="K403" s="1" t="b">
        <f>IF(EXACT(raw[[#This Row],[Date]],VLOOKUP(raw[[#This Row],[Song Title]],raw[],2,FALSE)),TRUE,FALSE)</f>
        <v>0</v>
      </c>
      <c r="L403">
        <f>COUNTIFS(raw[Song Title],raw[[#This Row],[Song Title]],raw[Date],CONCATENATE("&lt;",raw[[#This Row],[Date]]))</f>
        <v>3</v>
      </c>
      <c r="M403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403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403" s="2">
        <f>((3*raw[[#This Row],[Count Played W/I Last Year]])+raw[[#This Row],[Count Played W/I 2 years]])/4</f>
        <v>0.75</v>
      </c>
    </row>
    <row r="404" spans="1:15" x14ac:dyDescent="0.2">
      <c r="A404" s="4" t="s">
        <v>75</v>
      </c>
      <c r="B404" s="8">
        <v>41455</v>
      </c>
      <c r="C404" s="8" t="str">
        <f>IF(EXACT(1,raw[[#This Row],[English]]),"English",IF(EXACT(1,raw[[#This Row],[Spanish]]),"Spanish",IF(EXACT(1,raw[[#This Row],[Both]]),"Both","BAD_INPUT")))</f>
        <v>Spanish</v>
      </c>
      <c r="D404" s="10">
        <f>YEAR(raw[[#This Row],[Date]])</f>
        <v>2013</v>
      </c>
      <c r="E404" s="10">
        <f>MONTH(raw[[#This Row],[Date]])</f>
        <v>6</v>
      </c>
      <c r="F404" s="4"/>
      <c r="G404" s="4">
        <v>1</v>
      </c>
      <c r="H404" s="4"/>
      <c r="I404" t="e">
        <f>VLOOKUP(raw[[#This Row],[Song Title]],#REF!,1,FALSE)</f>
        <v>#REF!</v>
      </c>
      <c r="J404">
        <f>SUM(raw[[#This Row],[English]:[Both]])</f>
        <v>1</v>
      </c>
      <c r="K404" s="1" t="b">
        <f>IF(EXACT(raw[[#This Row],[Date]],VLOOKUP(raw[[#This Row],[Song Title]],raw[],2,FALSE)),TRUE,FALSE)</f>
        <v>0</v>
      </c>
      <c r="L404">
        <f>COUNTIFS(raw[Song Title],raw[[#This Row],[Song Title]],raw[Date],CONCATENATE("&lt;",raw[[#This Row],[Date]]))</f>
        <v>3</v>
      </c>
      <c r="M404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404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404" s="2">
        <f>((3*raw[[#This Row],[Count Played W/I Last Year]])+raw[[#This Row],[Count Played W/I 2 years]])/4</f>
        <v>3</v>
      </c>
    </row>
    <row r="405" spans="1:15" x14ac:dyDescent="0.2">
      <c r="A405" s="4" t="s">
        <v>120</v>
      </c>
      <c r="B405" s="8">
        <v>41462</v>
      </c>
      <c r="C405" s="8" t="str">
        <f>IF(EXACT(1,raw[[#This Row],[English]]),"English",IF(EXACT(1,raw[[#This Row],[Spanish]]),"Spanish",IF(EXACT(1,raw[[#This Row],[Both]]),"Both","BAD_INPUT")))</f>
        <v>English</v>
      </c>
      <c r="D405" s="10">
        <f>YEAR(raw[[#This Row],[Date]])</f>
        <v>2013</v>
      </c>
      <c r="E405" s="10">
        <f>MONTH(raw[[#This Row],[Date]])</f>
        <v>7</v>
      </c>
      <c r="F405" s="4">
        <v>1</v>
      </c>
      <c r="G405" s="4"/>
      <c r="H405" s="4"/>
      <c r="I405" t="e">
        <f>VLOOKUP(raw[[#This Row],[Song Title]],#REF!,1,FALSE)</f>
        <v>#REF!</v>
      </c>
      <c r="J405">
        <f>SUM(raw[[#This Row],[English]:[Both]])</f>
        <v>1</v>
      </c>
      <c r="K405" s="1" t="b">
        <f>IF(EXACT(raw[[#This Row],[Date]],VLOOKUP(raw[[#This Row],[Song Title]],raw[],2,FALSE)),TRUE,FALSE)</f>
        <v>0</v>
      </c>
      <c r="L405">
        <f>COUNTIFS(raw[Song Title],raw[[#This Row],[Song Title]],raw[Date],CONCATENATE("&lt;",raw[[#This Row],[Date]]))</f>
        <v>5</v>
      </c>
      <c r="M405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405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405" s="2">
        <f>((3*raw[[#This Row],[Count Played W/I Last Year]])+raw[[#This Row],[Count Played W/I 2 years]])/4</f>
        <v>5</v>
      </c>
    </row>
    <row r="406" spans="1:15" x14ac:dyDescent="0.2">
      <c r="A406" s="4" t="s">
        <v>100</v>
      </c>
      <c r="B406" s="8">
        <v>41462</v>
      </c>
      <c r="C406" s="8" t="str">
        <f>IF(EXACT(1,raw[[#This Row],[English]]),"English",IF(EXACT(1,raw[[#This Row],[Spanish]]),"Spanish",IF(EXACT(1,raw[[#This Row],[Both]]),"Both","BAD_INPUT")))</f>
        <v>Both</v>
      </c>
      <c r="D406" s="10">
        <f>YEAR(raw[[#This Row],[Date]])</f>
        <v>2013</v>
      </c>
      <c r="E406" s="10">
        <f>MONTH(raw[[#This Row],[Date]])</f>
        <v>7</v>
      </c>
      <c r="F406" s="4"/>
      <c r="G406" s="4"/>
      <c r="H406" s="4">
        <v>1</v>
      </c>
      <c r="I406" t="e">
        <f>VLOOKUP(raw[[#This Row],[Song Title]],#REF!,1,FALSE)</f>
        <v>#REF!</v>
      </c>
      <c r="J406">
        <f>SUM(raw[[#This Row],[English]:[Both]])</f>
        <v>1</v>
      </c>
      <c r="K406" s="1" t="b">
        <f>IF(EXACT(raw[[#This Row],[Date]],VLOOKUP(raw[[#This Row],[Song Title]],raw[],2,FALSE)),TRUE,FALSE)</f>
        <v>0</v>
      </c>
      <c r="L406">
        <f>COUNTIFS(raw[Song Title],raw[[#This Row],[Song Title]],raw[Date],CONCATENATE("&lt;",raw[[#This Row],[Date]]))</f>
        <v>5</v>
      </c>
      <c r="M406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406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406" s="2">
        <f>((3*raw[[#This Row],[Count Played W/I Last Year]])+raw[[#This Row],[Count Played W/I 2 years]])/4</f>
        <v>2.75</v>
      </c>
    </row>
    <row r="407" spans="1:15" x14ac:dyDescent="0.2">
      <c r="A407" s="4" t="s">
        <v>31</v>
      </c>
      <c r="B407" s="8">
        <v>41462</v>
      </c>
      <c r="C407" s="8" t="str">
        <f>IF(EXACT(1,raw[[#This Row],[English]]),"English",IF(EXACT(1,raw[[#This Row],[Spanish]]),"Spanish",IF(EXACT(1,raw[[#This Row],[Both]]),"Both","BAD_INPUT")))</f>
        <v>Spanish</v>
      </c>
      <c r="D407" s="10">
        <f>YEAR(raw[[#This Row],[Date]])</f>
        <v>2013</v>
      </c>
      <c r="E407" s="10">
        <f>MONTH(raw[[#This Row],[Date]])</f>
        <v>7</v>
      </c>
      <c r="F407" s="4"/>
      <c r="G407" s="4">
        <v>1</v>
      </c>
      <c r="H407" s="4"/>
      <c r="I407" t="e">
        <f>VLOOKUP(raw[[#This Row],[Song Title]],#REF!,1,FALSE)</f>
        <v>#REF!</v>
      </c>
      <c r="J407">
        <f>SUM(raw[[#This Row],[English]:[Both]])</f>
        <v>1</v>
      </c>
      <c r="K407" s="1" t="b">
        <f>IF(EXACT(raw[[#This Row],[Date]],VLOOKUP(raw[[#This Row],[Song Title]],raw[],2,FALSE)),TRUE,FALSE)</f>
        <v>0</v>
      </c>
      <c r="L407">
        <f>COUNTIFS(raw[Song Title],raw[[#This Row],[Song Title]],raw[Date],CONCATENATE("&lt;",raw[[#This Row],[Date]]))</f>
        <v>1</v>
      </c>
      <c r="M407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407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407" s="2">
        <f>((3*raw[[#This Row],[Count Played W/I Last Year]])+raw[[#This Row],[Count Played W/I 2 years]])/4</f>
        <v>0.25</v>
      </c>
    </row>
    <row r="408" spans="1:15" x14ac:dyDescent="0.2">
      <c r="A408" s="4" t="s">
        <v>33</v>
      </c>
      <c r="B408" s="8">
        <v>41462</v>
      </c>
      <c r="C408" s="8" t="str">
        <f>IF(EXACT(1,raw[[#This Row],[English]]),"English",IF(EXACT(1,raw[[#This Row],[Spanish]]),"Spanish",IF(EXACT(1,raw[[#This Row],[Both]]),"Both","BAD_INPUT")))</f>
        <v>Spanish</v>
      </c>
      <c r="D408" s="10">
        <f>YEAR(raw[[#This Row],[Date]])</f>
        <v>2013</v>
      </c>
      <c r="E408" s="10">
        <f>MONTH(raw[[#This Row],[Date]])</f>
        <v>7</v>
      </c>
      <c r="F408" s="4"/>
      <c r="G408" s="4">
        <v>1</v>
      </c>
      <c r="H408" s="4"/>
      <c r="I408" t="e">
        <f>VLOOKUP(raw[[#This Row],[Song Title]],#REF!,1,FALSE)</f>
        <v>#REF!</v>
      </c>
      <c r="J408">
        <f>SUM(raw[[#This Row],[English]:[Both]])</f>
        <v>1</v>
      </c>
      <c r="K408" s="1" t="b">
        <f>IF(EXACT(raw[[#This Row],[Date]],VLOOKUP(raw[[#This Row],[Song Title]],raw[],2,FALSE)),TRUE,FALSE)</f>
        <v>0</v>
      </c>
      <c r="L408">
        <f>COUNTIFS(raw[Song Title],raw[[#This Row],[Song Title]],raw[Date],CONCATENATE("&lt;",raw[[#This Row],[Date]]))</f>
        <v>2</v>
      </c>
      <c r="M408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408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408" s="2">
        <f>((3*raw[[#This Row],[Count Played W/I Last Year]])+raw[[#This Row],[Count Played W/I 2 years]])/4</f>
        <v>1.25</v>
      </c>
    </row>
    <row r="409" spans="1:15" x14ac:dyDescent="0.2">
      <c r="A409" s="4" t="s">
        <v>151</v>
      </c>
      <c r="B409" s="8">
        <v>41462</v>
      </c>
      <c r="C409" s="8" t="str">
        <f>IF(EXACT(1,raw[[#This Row],[English]]),"English",IF(EXACT(1,raw[[#This Row],[Spanish]]),"Spanish",IF(EXACT(1,raw[[#This Row],[Both]]),"Both","BAD_INPUT")))</f>
        <v>English</v>
      </c>
      <c r="D409" s="10">
        <f>YEAR(raw[[#This Row],[Date]])</f>
        <v>2013</v>
      </c>
      <c r="E409" s="10">
        <f>MONTH(raw[[#This Row],[Date]])</f>
        <v>7</v>
      </c>
      <c r="F409" s="4">
        <v>1</v>
      </c>
      <c r="G409" s="4"/>
      <c r="H409" s="4"/>
      <c r="I409" t="e">
        <f>VLOOKUP(raw[[#This Row],[Song Title]],#REF!,1,FALSE)</f>
        <v>#REF!</v>
      </c>
      <c r="J409">
        <f>SUM(raw[[#This Row],[English]:[Both]])</f>
        <v>1</v>
      </c>
      <c r="K409" s="1" t="b">
        <f>IF(EXACT(raw[[#This Row],[Date]],VLOOKUP(raw[[#This Row],[Song Title]],raw[],2,FALSE)),TRUE,FALSE)</f>
        <v>0</v>
      </c>
      <c r="L409">
        <f>COUNTIFS(raw[Song Title],raw[[#This Row],[Song Title]],raw[Date],CONCATENATE("&lt;",raw[[#This Row],[Date]]))</f>
        <v>1</v>
      </c>
      <c r="M409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409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409" s="2">
        <f>((3*raw[[#This Row],[Count Played W/I Last Year]])+raw[[#This Row],[Count Played W/I 2 years]])/4</f>
        <v>1</v>
      </c>
    </row>
    <row r="410" spans="1:15" x14ac:dyDescent="0.2">
      <c r="A410" s="4" t="s">
        <v>87</v>
      </c>
      <c r="B410" s="8">
        <v>41462</v>
      </c>
      <c r="C410" s="8" t="str">
        <f>IF(EXACT(1,raw[[#This Row],[English]]),"English",IF(EXACT(1,raw[[#This Row],[Spanish]]),"Spanish",IF(EXACT(1,raw[[#This Row],[Both]]),"Both","BAD_INPUT")))</f>
        <v>English</v>
      </c>
      <c r="D410" s="10">
        <f>YEAR(raw[[#This Row],[Date]])</f>
        <v>2013</v>
      </c>
      <c r="E410" s="10">
        <f>MONTH(raw[[#This Row],[Date]])</f>
        <v>7</v>
      </c>
      <c r="F410" s="4">
        <v>1</v>
      </c>
      <c r="G410" s="4"/>
      <c r="H410" s="4"/>
      <c r="I410" t="e">
        <f>VLOOKUP(raw[[#This Row],[Song Title]],#REF!,1,FALSE)</f>
        <v>#REF!</v>
      </c>
      <c r="J410">
        <f>SUM(raw[[#This Row],[English]:[Both]])</f>
        <v>1</v>
      </c>
      <c r="K410" s="1" t="b">
        <f>IF(EXACT(raw[[#This Row],[Date]],VLOOKUP(raw[[#This Row],[Song Title]],raw[],2,FALSE)),TRUE,FALSE)</f>
        <v>0</v>
      </c>
      <c r="L410">
        <f>COUNTIFS(raw[Song Title],raw[[#This Row],[Song Title]],raw[Date],CONCATENATE("&lt;",raw[[#This Row],[Date]]))</f>
        <v>4</v>
      </c>
      <c r="M410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410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410" s="2">
        <f>((3*raw[[#This Row],[Count Played W/I Last Year]])+raw[[#This Row],[Count Played W/I 2 years]])/4</f>
        <v>1.75</v>
      </c>
    </row>
    <row r="411" spans="1:15" x14ac:dyDescent="0.2">
      <c r="A411" s="4" t="s">
        <v>160</v>
      </c>
      <c r="B411" s="8">
        <v>41469</v>
      </c>
      <c r="C411" s="8" t="str">
        <f>IF(EXACT(1,raw[[#This Row],[English]]),"English",IF(EXACT(1,raw[[#This Row],[Spanish]]),"Spanish",IF(EXACT(1,raw[[#This Row],[Both]]),"Both","BAD_INPUT")))</f>
        <v>English</v>
      </c>
      <c r="D411" s="10">
        <f>YEAR(raw[[#This Row],[Date]])</f>
        <v>2013</v>
      </c>
      <c r="E411" s="10">
        <f>MONTH(raw[[#This Row],[Date]])</f>
        <v>7</v>
      </c>
      <c r="F411" s="4">
        <v>1</v>
      </c>
      <c r="G411" s="4"/>
      <c r="H411" s="4"/>
      <c r="I411" t="e">
        <f>VLOOKUP(raw[[#This Row],[Song Title]],#REF!,1,FALSE)</f>
        <v>#REF!</v>
      </c>
      <c r="J411">
        <f>SUM(raw[[#This Row],[English]:[Both]])</f>
        <v>1</v>
      </c>
      <c r="K411" s="1" t="b">
        <f>IF(EXACT(raw[[#This Row],[Date]],VLOOKUP(raw[[#This Row],[Song Title]],raw[],2,FALSE)),TRUE,FALSE)</f>
        <v>1</v>
      </c>
      <c r="L411">
        <f>COUNTIFS(raw[Song Title],raw[[#This Row],[Song Title]],raw[Date],CONCATENATE("&lt;",raw[[#This Row],[Date]]))</f>
        <v>0</v>
      </c>
      <c r="M411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411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411" s="2">
        <f>((3*raw[[#This Row],[Count Played W/I Last Year]])+raw[[#This Row],[Count Played W/I 2 years]])/4</f>
        <v>0</v>
      </c>
    </row>
    <row r="412" spans="1:15" x14ac:dyDescent="0.2">
      <c r="A412" s="4" t="s">
        <v>158</v>
      </c>
      <c r="B412" s="8">
        <v>41469</v>
      </c>
      <c r="C412" s="8" t="str">
        <f>IF(EXACT(1,raw[[#This Row],[English]]),"English",IF(EXACT(1,raw[[#This Row],[Spanish]]),"Spanish",IF(EXACT(1,raw[[#This Row],[Both]]),"Both","BAD_INPUT")))</f>
        <v>Both</v>
      </c>
      <c r="D412" s="10">
        <f>YEAR(raw[[#This Row],[Date]])</f>
        <v>2013</v>
      </c>
      <c r="E412" s="10">
        <f>MONTH(raw[[#This Row],[Date]])</f>
        <v>7</v>
      </c>
      <c r="F412" s="4"/>
      <c r="G412" s="4"/>
      <c r="H412" s="4">
        <v>1</v>
      </c>
      <c r="I412" t="e">
        <f>VLOOKUP(raw[[#This Row],[Song Title]],#REF!,1,FALSE)</f>
        <v>#REF!</v>
      </c>
      <c r="J412">
        <f>SUM(raw[[#This Row],[English]:[Both]])</f>
        <v>1</v>
      </c>
      <c r="K412" s="1" t="b">
        <f>IF(EXACT(raw[[#This Row],[Date]],VLOOKUP(raw[[#This Row],[Song Title]],raw[],2,FALSE)),TRUE,FALSE)</f>
        <v>0</v>
      </c>
      <c r="L412">
        <f>COUNTIFS(raw[Song Title],raw[[#This Row],[Song Title]],raw[Date],CONCATENATE("&lt;",raw[[#This Row],[Date]]))</f>
        <v>2</v>
      </c>
      <c r="M412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412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412" s="2">
        <f>((3*raw[[#This Row],[Count Played W/I Last Year]])+raw[[#This Row],[Count Played W/I 2 years]])/4</f>
        <v>2</v>
      </c>
    </row>
    <row r="413" spans="1:15" x14ac:dyDescent="0.2">
      <c r="A413" s="4" t="s">
        <v>97</v>
      </c>
      <c r="B413" s="8">
        <v>41469</v>
      </c>
      <c r="C413" s="8" t="str">
        <f>IF(EXACT(1,raw[[#This Row],[English]]),"English",IF(EXACT(1,raw[[#This Row],[Spanish]]),"Spanish",IF(EXACT(1,raw[[#This Row],[Both]]),"Both","BAD_INPUT")))</f>
        <v>Spanish</v>
      </c>
      <c r="D413" s="10">
        <f>YEAR(raw[[#This Row],[Date]])</f>
        <v>2013</v>
      </c>
      <c r="E413" s="10">
        <f>MONTH(raw[[#This Row],[Date]])</f>
        <v>7</v>
      </c>
      <c r="F413" s="4"/>
      <c r="G413" s="4">
        <v>1</v>
      </c>
      <c r="H413" s="4"/>
      <c r="I413" t="e">
        <f>VLOOKUP(raw[[#This Row],[Song Title]],#REF!,1,FALSE)</f>
        <v>#REF!</v>
      </c>
      <c r="J413">
        <f>SUM(raw[[#This Row],[English]:[Both]])</f>
        <v>1</v>
      </c>
      <c r="K413" s="1" t="b">
        <f>IF(EXACT(raw[[#This Row],[Date]],VLOOKUP(raw[[#This Row],[Song Title]],raw[],2,FALSE)),TRUE,FALSE)</f>
        <v>0</v>
      </c>
      <c r="L413">
        <f>COUNTIFS(raw[Song Title],raw[[#This Row],[Song Title]],raw[Date],CONCATENATE("&lt;",raw[[#This Row],[Date]]))</f>
        <v>5</v>
      </c>
      <c r="M413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413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413" s="2">
        <f>((3*raw[[#This Row],[Count Played W/I Last Year]])+raw[[#This Row],[Count Played W/I 2 years]])/4</f>
        <v>5</v>
      </c>
    </row>
    <row r="414" spans="1:15" x14ac:dyDescent="0.2">
      <c r="A414" s="4" t="s">
        <v>134</v>
      </c>
      <c r="B414" s="8">
        <v>41469</v>
      </c>
      <c r="C414" s="8" t="str">
        <f>IF(EXACT(1,raw[[#This Row],[English]]),"English",IF(EXACT(1,raw[[#This Row],[Spanish]]),"Spanish",IF(EXACT(1,raw[[#This Row],[Both]]),"Both","BAD_INPUT")))</f>
        <v>English</v>
      </c>
      <c r="D414" s="10">
        <f>YEAR(raw[[#This Row],[Date]])</f>
        <v>2013</v>
      </c>
      <c r="E414" s="10">
        <f>MONTH(raw[[#This Row],[Date]])</f>
        <v>7</v>
      </c>
      <c r="F414" s="4">
        <v>1</v>
      </c>
      <c r="G414" s="4"/>
      <c r="H414" s="4"/>
      <c r="I414" t="e">
        <f>VLOOKUP(raw[[#This Row],[Song Title]],#REF!,1,FALSE)</f>
        <v>#REF!</v>
      </c>
      <c r="J414">
        <f>SUM(raw[[#This Row],[English]:[Both]])</f>
        <v>1</v>
      </c>
      <c r="K414" s="1" t="b">
        <f>IF(EXACT(raw[[#This Row],[Date]],VLOOKUP(raw[[#This Row],[Song Title]],raw[],2,FALSE)),TRUE,FALSE)</f>
        <v>0</v>
      </c>
      <c r="L414">
        <f>COUNTIFS(raw[Song Title],raw[[#This Row],[Song Title]],raw[Date],CONCATENATE("&lt;",raw[[#This Row],[Date]]))</f>
        <v>1</v>
      </c>
      <c r="M414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414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414" s="2">
        <f>((3*raw[[#This Row],[Count Played W/I Last Year]])+raw[[#This Row],[Count Played W/I 2 years]])/4</f>
        <v>1</v>
      </c>
    </row>
    <row r="415" spans="1:15" x14ac:dyDescent="0.2">
      <c r="A415" s="4" t="s">
        <v>76</v>
      </c>
      <c r="B415" s="8">
        <v>41469</v>
      </c>
      <c r="C415" s="8" t="str">
        <f>IF(EXACT(1,raw[[#This Row],[English]]),"English",IF(EXACT(1,raw[[#This Row],[Spanish]]),"Spanish",IF(EXACT(1,raw[[#This Row],[Both]]),"Both","BAD_INPUT")))</f>
        <v>Both</v>
      </c>
      <c r="D415" s="10">
        <f>YEAR(raw[[#This Row],[Date]])</f>
        <v>2013</v>
      </c>
      <c r="E415" s="10">
        <f>MONTH(raw[[#This Row],[Date]])</f>
        <v>7</v>
      </c>
      <c r="F415" s="4"/>
      <c r="G415" s="4"/>
      <c r="H415" s="4">
        <v>1</v>
      </c>
      <c r="I415" t="e">
        <f>VLOOKUP(raw[[#This Row],[Song Title]],#REF!,1,FALSE)</f>
        <v>#REF!</v>
      </c>
      <c r="J415">
        <f>SUM(raw[[#This Row],[English]:[Both]])</f>
        <v>1</v>
      </c>
      <c r="K415" s="1" t="b">
        <f>IF(EXACT(raw[[#This Row],[Date]],VLOOKUP(raw[[#This Row],[Song Title]],raw[],2,FALSE)),TRUE,FALSE)</f>
        <v>0</v>
      </c>
      <c r="L415">
        <f>COUNTIFS(raw[Song Title],raw[[#This Row],[Song Title]],raw[Date],CONCATENATE("&lt;",raw[[#This Row],[Date]]))</f>
        <v>2</v>
      </c>
      <c r="M415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415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415" s="2">
        <f>((3*raw[[#This Row],[Count Played W/I Last Year]])+raw[[#This Row],[Count Played W/I 2 years]])/4</f>
        <v>2</v>
      </c>
    </row>
    <row r="416" spans="1:15" x14ac:dyDescent="0.2">
      <c r="A416" s="4" t="s">
        <v>109</v>
      </c>
      <c r="B416" s="8">
        <v>41469</v>
      </c>
      <c r="C416" s="8" t="str">
        <f>IF(EXACT(1,raw[[#This Row],[English]]),"English",IF(EXACT(1,raw[[#This Row],[Spanish]]),"Spanish",IF(EXACT(1,raw[[#This Row],[Both]]),"Both","BAD_INPUT")))</f>
        <v>Spanish</v>
      </c>
      <c r="D416" s="10">
        <f>YEAR(raw[[#This Row],[Date]])</f>
        <v>2013</v>
      </c>
      <c r="E416" s="10">
        <f>MONTH(raw[[#This Row],[Date]])</f>
        <v>7</v>
      </c>
      <c r="F416" s="4"/>
      <c r="G416" s="4">
        <v>1</v>
      </c>
      <c r="H416" s="4"/>
      <c r="I416" t="e">
        <f>VLOOKUP(raw[[#This Row],[Song Title]],#REF!,1,FALSE)</f>
        <v>#REF!</v>
      </c>
      <c r="J416">
        <f>SUM(raw[[#This Row],[English]:[Both]])</f>
        <v>1</v>
      </c>
      <c r="K416" s="1" t="b">
        <f>IF(EXACT(raw[[#This Row],[Date]],VLOOKUP(raw[[#This Row],[Song Title]],raw[],2,FALSE)),TRUE,FALSE)</f>
        <v>0</v>
      </c>
      <c r="L416">
        <f>COUNTIFS(raw[Song Title],raw[[#This Row],[Song Title]],raw[Date],CONCATENATE("&lt;",raw[[#This Row],[Date]]))</f>
        <v>4</v>
      </c>
      <c r="M416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416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416" s="2">
        <f>((3*raw[[#This Row],[Count Played W/I Last Year]])+raw[[#This Row],[Count Played W/I 2 years]])/4</f>
        <v>4</v>
      </c>
    </row>
    <row r="417" spans="1:15" x14ac:dyDescent="0.2">
      <c r="A417" s="4" t="s">
        <v>106</v>
      </c>
      <c r="B417" s="8">
        <v>41476</v>
      </c>
      <c r="C417" s="8" t="str">
        <f>IF(EXACT(1,raw[[#This Row],[English]]),"English",IF(EXACT(1,raw[[#This Row],[Spanish]]),"Spanish",IF(EXACT(1,raw[[#This Row],[Both]]),"Both","BAD_INPUT")))</f>
        <v>Spanish</v>
      </c>
      <c r="D417" s="10">
        <f>YEAR(raw[[#This Row],[Date]])</f>
        <v>2013</v>
      </c>
      <c r="E417" s="10">
        <f>MONTH(raw[[#This Row],[Date]])</f>
        <v>7</v>
      </c>
      <c r="F417" s="4"/>
      <c r="G417" s="4">
        <v>1</v>
      </c>
      <c r="H417" s="4"/>
      <c r="I417" t="e">
        <f>VLOOKUP(raw[[#This Row],[Song Title]],#REF!,1,FALSE)</f>
        <v>#REF!</v>
      </c>
      <c r="J417">
        <f>SUM(raw[[#This Row],[English]:[Both]])</f>
        <v>1</v>
      </c>
      <c r="K417" s="1" t="b">
        <f>IF(EXACT(raw[[#This Row],[Date]],VLOOKUP(raw[[#This Row],[Song Title]],raw[],2,FALSE)),TRUE,FALSE)</f>
        <v>0</v>
      </c>
      <c r="L417">
        <f>COUNTIFS(raw[Song Title],raw[[#This Row],[Song Title]],raw[Date],CONCATENATE("&lt;",raw[[#This Row],[Date]]))</f>
        <v>6</v>
      </c>
      <c r="M417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417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417" s="2">
        <f>((3*raw[[#This Row],[Count Played W/I Last Year]])+raw[[#This Row],[Count Played W/I 2 years]])/4</f>
        <v>4.5</v>
      </c>
    </row>
    <row r="418" spans="1:15" x14ac:dyDescent="0.2">
      <c r="A418" s="4" t="s">
        <v>25</v>
      </c>
      <c r="B418" s="8">
        <v>41476</v>
      </c>
      <c r="C418" s="8" t="str">
        <f>IF(EXACT(1,raw[[#This Row],[English]]),"English",IF(EXACT(1,raw[[#This Row],[Spanish]]),"Spanish",IF(EXACT(1,raw[[#This Row],[Both]]),"Both","BAD_INPUT")))</f>
        <v>Spanish</v>
      </c>
      <c r="D418" s="10">
        <f>YEAR(raw[[#This Row],[Date]])</f>
        <v>2013</v>
      </c>
      <c r="E418" s="10">
        <f>MONTH(raw[[#This Row],[Date]])</f>
        <v>7</v>
      </c>
      <c r="F418" s="4"/>
      <c r="G418" s="4">
        <v>1</v>
      </c>
      <c r="H418" s="4"/>
      <c r="I418" t="e">
        <f>VLOOKUP(raw[[#This Row],[Song Title]],#REF!,1,FALSE)</f>
        <v>#REF!</v>
      </c>
      <c r="J418">
        <f>SUM(raw[[#This Row],[English]:[Both]])</f>
        <v>1</v>
      </c>
      <c r="K418" s="1" t="b">
        <f>IF(EXACT(raw[[#This Row],[Date]],VLOOKUP(raw[[#This Row],[Song Title]],raw[],2,FALSE)),TRUE,FALSE)</f>
        <v>0</v>
      </c>
      <c r="L418">
        <f>COUNTIFS(raw[Song Title],raw[[#This Row],[Song Title]],raw[Date],CONCATENATE("&lt;",raw[[#This Row],[Date]]))</f>
        <v>3</v>
      </c>
      <c r="M418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418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418" s="2">
        <f>((3*raw[[#This Row],[Count Played W/I Last Year]])+raw[[#This Row],[Count Played W/I 2 years]])/4</f>
        <v>1.5</v>
      </c>
    </row>
    <row r="419" spans="1:15" x14ac:dyDescent="0.2">
      <c r="A419" s="4" t="s">
        <v>4</v>
      </c>
      <c r="B419" s="8">
        <v>41476</v>
      </c>
      <c r="C419" s="8" t="str">
        <f>IF(EXACT(1,raw[[#This Row],[English]]),"English",IF(EXACT(1,raw[[#This Row],[Spanish]]),"Spanish",IF(EXACT(1,raw[[#This Row],[Both]]),"Both","BAD_INPUT")))</f>
        <v>English</v>
      </c>
      <c r="D419" s="10">
        <f>YEAR(raw[[#This Row],[Date]])</f>
        <v>2013</v>
      </c>
      <c r="E419" s="10">
        <f>MONTH(raw[[#This Row],[Date]])</f>
        <v>7</v>
      </c>
      <c r="F419" s="4">
        <v>1</v>
      </c>
      <c r="G419" s="4"/>
      <c r="H419" s="4"/>
      <c r="I419" t="e">
        <f>VLOOKUP(raw[[#This Row],[Song Title]],#REF!,1,FALSE)</f>
        <v>#REF!</v>
      </c>
      <c r="J419">
        <f>SUM(raw[[#This Row],[English]:[Both]])</f>
        <v>1</v>
      </c>
      <c r="K419" s="1" t="b">
        <f>IF(EXACT(raw[[#This Row],[Date]],VLOOKUP(raw[[#This Row],[Song Title]],raw[],2,FALSE)),TRUE,FALSE)</f>
        <v>0</v>
      </c>
      <c r="L419">
        <f>COUNTIFS(raw[Song Title],raw[[#This Row],[Song Title]],raw[Date],CONCATENATE("&lt;",raw[[#This Row],[Date]]))</f>
        <v>6</v>
      </c>
      <c r="M419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419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419" s="2">
        <f>((3*raw[[#This Row],[Count Played W/I Last Year]])+raw[[#This Row],[Count Played W/I 2 years]])/4</f>
        <v>3.75</v>
      </c>
    </row>
    <row r="420" spans="1:15" x14ac:dyDescent="0.2">
      <c r="A420" s="4" t="s">
        <v>95</v>
      </c>
      <c r="B420" s="8">
        <v>41476</v>
      </c>
      <c r="C420" s="8" t="str">
        <f>IF(EXACT(1,raw[[#This Row],[English]]),"English",IF(EXACT(1,raw[[#This Row],[Spanish]]),"Spanish",IF(EXACT(1,raw[[#This Row],[Both]]),"Both","BAD_INPUT")))</f>
        <v>Both</v>
      </c>
      <c r="D420" s="10">
        <f>YEAR(raw[[#This Row],[Date]])</f>
        <v>2013</v>
      </c>
      <c r="E420" s="10">
        <f>MONTH(raw[[#This Row],[Date]])</f>
        <v>7</v>
      </c>
      <c r="F420" s="4"/>
      <c r="G420" s="4"/>
      <c r="H420" s="4">
        <v>1</v>
      </c>
      <c r="I420" t="e">
        <f>VLOOKUP(raw[[#This Row],[Song Title]],#REF!,1,FALSE)</f>
        <v>#REF!</v>
      </c>
      <c r="J420">
        <f>SUM(raw[[#This Row],[English]:[Both]])</f>
        <v>1</v>
      </c>
      <c r="K420" s="1" t="b">
        <f>IF(EXACT(raw[[#This Row],[Date]],VLOOKUP(raw[[#This Row],[Song Title]],raw[],2,FALSE)),TRUE,FALSE)</f>
        <v>0</v>
      </c>
      <c r="L420">
        <f>COUNTIFS(raw[Song Title],raw[[#This Row],[Song Title]],raw[Date],CONCATENATE("&lt;",raw[[#This Row],[Date]]))</f>
        <v>3</v>
      </c>
      <c r="M420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420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420" s="2">
        <f>((3*raw[[#This Row],[Count Played W/I Last Year]])+raw[[#This Row],[Count Played W/I 2 years]])/4</f>
        <v>2.25</v>
      </c>
    </row>
    <row r="421" spans="1:15" x14ac:dyDescent="0.2">
      <c r="A421" s="4" t="s">
        <v>148</v>
      </c>
      <c r="B421" s="8">
        <v>41476</v>
      </c>
      <c r="C421" s="8" t="str">
        <f>IF(EXACT(1,raw[[#This Row],[English]]),"English",IF(EXACT(1,raw[[#This Row],[Spanish]]),"Spanish",IF(EXACT(1,raw[[#This Row],[Both]]),"Both","BAD_INPUT")))</f>
        <v>English</v>
      </c>
      <c r="D421" s="10">
        <f>YEAR(raw[[#This Row],[Date]])</f>
        <v>2013</v>
      </c>
      <c r="E421" s="10">
        <f>MONTH(raw[[#This Row],[Date]])</f>
        <v>7</v>
      </c>
      <c r="F421" s="4">
        <v>1</v>
      </c>
      <c r="G421" s="4"/>
      <c r="H421" s="4"/>
      <c r="I421" t="e">
        <f>VLOOKUP(raw[[#This Row],[Song Title]],#REF!,1,FALSE)</f>
        <v>#REF!</v>
      </c>
      <c r="J421">
        <f>SUM(raw[[#This Row],[English]:[Both]])</f>
        <v>1</v>
      </c>
      <c r="K421" s="1" t="b">
        <f>IF(EXACT(raw[[#This Row],[Date]],VLOOKUP(raw[[#This Row],[Song Title]],raw[],2,FALSE)),TRUE,FALSE)</f>
        <v>0</v>
      </c>
      <c r="L421">
        <f>COUNTIFS(raw[Song Title],raw[[#This Row],[Song Title]],raw[Date],CONCATENATE("&lt;",raw[[#This Row],[Date]]))</f>
        <v>1</v>
      </c>
      <c r="M421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421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421" s="2">
        <f>((3*raw[[#This Row],[Count Played W/I Last Year]])+raw[[#This Row],[Count Played W/I 2 years]])/4</f>
        <v>1</v>
      </c>
    </row>
    <row r="422" spans="1:15" x14ac:dyDescent="0.2">
      <c r="A422" s="4" t="s">
        <v>94</v>
      </c>
      <c r="B422" s="8">
        <v>41476</v>
      </c>
      <c r="C422" s="8" t="str">
        <f>IF(EXACT(1,raw[[#This Row],[English]]),"English",IF(EXACT(1,raw[[#This Row],[Spanish]]),"Spanish",IF(EXACT(1,raw[[#This Row],[Both]]),"Both","BAD_INPUT")))</f>
        <v>Spanish</v>
      </c>
      <c r="D422" s="10">
        <f>YEAR(raw[[#This Row],[Date]])</f>
        <v>2013</v>
      </c>
      <c r="E422" s="10">
        <f>MONTH(raw[[#This Row],[Date]])</f>
        <v>7</v>
      </c>
      <c r="F422" s="4"/>
      <c r="G422" s="4">
        <v>1</v>
      </c>
      <c r="H422" s="4"/>
      <c r="I422" t="e">
        <f>VLOOKUP(raw[[#This Row],[Song Title]],#REF!,1,FALSE)</f>
        <v>#REF!</v>
      </c>
      <c r="J422">
        <f>SUM(raw[[#This Row],[English]:[Both]])</f>
        <v>1</v>
      </c>
      <c r="K422" s="1" t="b">
        <f>IF(EXACT(raw[[#This Row],[Date]],VLOOKUP(raw[[#This Row],[Song Title]],raw[],2,FALSE)),TRUE,FALSE)</f>
        <v>0</v>
      </c>
      <c r="L422">
        <f>COUNTIFS(raw[Song Title],raw[[#This Row],[Song Title]],raw[Date],CONCATENATE("&lt;",raw[[#This Row],[Date]]))</f>
        <v>4</v>
      </c>
      <c r="M422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422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422" s="2">
        <f>((3*raw[[#This Row],[Count Played W/I Last Year]])+raw[[#This Row],[Count Played W/I 2 years]])/4</f>
        <v>4</v>
      </c>
    </row>
    <row r="423" spans="1:15" x14ac:dyDescent="0.2">
      <c r="A423" s="4" t="s">
        <v>83</v>
      </c>
      <c r="B423" s="8">
        <v>41483</v>
      </c>
      <c r="C423" s="8" t="str">
        <f>IF(EXACT(1,raw[[#This Row],[English]]),"English",IF(EXACT(1,raw[[#This Row],[Spanish]]),"Spanish",IF(EXACT(1,raw[[#This Row],[Both]]),"Both","BAD_INPUT")))</f>
        <v>English</v>
      </c>
      <c r="D423" s="10">
        <f>YEAR(raw[[#This Row],[Date]])</f>
        <v>2013</v>
      </c>
      <c r="E423" s="10">
        <f>MONTH(raw[[#This Row],[Date]])</f>
        <v>7</v>
      </c>
      <c r="F423" s="4">
        <v>1</v>
      </c>
      <c r="G423" s="4"/>
      <c r="H423" s="4"/>
      <c r="I423" t="e">
        <f>VLOOKUP(raw[[#This Row],[Song Title]],#REF!,1,FALSE)</f>
        <v>#REF!</v>
      </c>
      <c r="J423">
        <f>SUM(raw[[#This Row],[English]:[Both]])</f>
        <v>1</v>
      </c>
      <c r="K423" s="1" t="b">
        <f>IF(EXACT(raw[[#This Row],[Date]],VLOOKUP(raw[[#This Row],[Song Title]],raw[],2,FALSE)),TRUE,FALSE)</f>
        <v>0</v>
      </c>
      <c r="L423">
        <f>COUNTIFS(raw[Song Title],raw[[#This Row],[Song Title]],raw[Date],CONCATENATE("&lt;",raw[[#This Row],[Date]]))</f>
        <v>4</v>
      </c>
      <c r="M423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423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423" s="2">
        <f>((3*raw[[#This Row],[Count Played W/I Last Year]])+raw[[#This Row],[Count Played W/I 2 years]])/4</f>
        <v>4</v>
      </c>
    </row>
    <row r="424" spans="1:15" x14ac:dyDescent="0.2">
      <c r="A424" s="4" t="s">
        <v>36</v>
      </c>
      <c r="B424" s="8">
        <v>41483</v>
      </c>
      <c r="C424" s="8" t="str">
        <f>IF(EXACT(1,raw[[#This Row],[English]]),"English",IF(EXACT(1,raw[[#This Row],[Spanish]]),"Spanish",IF(EXACT(1,raw[[#This Row],[Both]]),"Both","BAD_INPUT")))</f>
        <v>Both</v>
      </c>
      <c r="D424" s="10">
        <f>YEAR(raw[[#This Row],[Date]])</f>
        <v>2013</v>
      </c>
      <c r="E424" s="10">
        <f>MONTH(raw[[#This Row],[Date]])</f>
        <v>7</v>
      </c>
      <c r="F424" s="4"/>
      <c r="G424" s="4"/>
      <c r="H424" s="4">
        <v>1</v>
      </c>
      <c r="I424" t="e">
        <f>VLOOKUP(raw[[#This Row],[Song Title]],#REF!,1,FALSE)</f>
        <v>#REF!</v>
      </c>
      <c r="J424">
        <f>SUM(raw[[#This Row],[English]:[Both]])</f>
        <v>1</v>
      </c>
      <c r="K424" s="1" t="b">
        <f>IF(EXACT(raw[[#This Row],[Date]],VLOOKUP(raw[[#This Row],[Song Title]],raw[],2,FALSE)),TRUE,FALSE)</f>
        <v>0</v>
      </c>
      <c r="L424">
        <f>COUNTIFS(raw[Song Title],raw[[#This Row],[Song Title]],raw[Date],CONCATENATE("&lt;",raw[[#This Row],[Date]]))</f>
        <v>3</v>
      </c>
      <c r="M424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424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424" s="2">
        <f>((3*raw[[#This Row],[Count Played W/I Last Year]])+raw[[#This Row],[Count Played W/I 2 years]])/4</f>
        <v>2.25</v>
      </c>
    </row>
    <row r="425" spans="1:15" x14ac:dyDescent="0.2">
      <c r="A425" s="4" t="s">
        <v>161</v>
      </c>
      <c r="B425" s="8">
        <v>41483</v>
      </c>
      <c r="C425" s="8" t="str">
        <f>IF(EXACT(1,raw[[#This Row],[English]]),"English",IF(EXACT(1,raw[[#This Row],[Spanish]]),"Spanish",IF(EXACT(1,raw[[#This Row],[Both]]),"Both","BAD_INPUT")))</f>
        <v>Spanish</v>
      </c>
      <c r="D425" s="10">
        <f>YEAR(raw[[#This Row],[Date]])</f>
        <v>2013</v>
      </c>
      <c r="E425" s="10">
        <f>MONTH(raw[[#This Row],[Date]])</f>
        <v>7</v>
      </c>
      <c r="F425" s="4"/>
      <c r="G425" s="4">
        <v>1</v>
      </c>
      <c r="H425" s="4"/>
      <c r="I425" t="e">
        <f>VLOOKUP(raw[[#This Row],[Song Title]],#REF!,1,FALSE)</f>
        <v>#REF!</v>
      </c>
      <c r="J425">
        <f>SUM(raw[[#This Row],[English]:[Both]])</f>
        <v>1</v>
      </c>
      <c r="K425" s="1" t="b">
        <f>IF(EXACT(raw[[#This Row],[Date]],VLOOKUP(raw[[#This Row],[Song Title]],raw[],2,FALSE)),TRUE,FALSE)</f>
        <v>0</v>
      </c>
      <c r="L425">
        <f>COUNTIFS(raw[Song Title],raw[[#This Row],[Song Title]],raw[Date],CONCATENATE("&lt;",raw[[#This Row],[Date]]))</f>
        <v>1</v>
      </c>
      <c r="M425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425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425" s="2">
        <f>((3*raw[[#This Row],[Count Played W/I Last Year]])+raw[[#This Row],[Count Played W/I 2 years]])/4</f>
        <v>1</v>
      </c>
    </row>
    <row r="426" spans="1:15" x14ac:dyDescent="0.2">
      <c r="A426" s="4" t="s">
        <v>144</v>
      </c>
      <c r="B426" s="8">
        <v>41483</v>
      </c>
      <c r="C426" s="8" t="str">
        <f>IF(EXACT(1,raw[[#This Row],[English]]),"English",IF(EXACT(1,raw[[#This Row],[Spanish]]),"Spanish",IF(EXACT(1,raw[[#This Row],[Both]]),"Both","BAD_INPUT")))</f>
        <v>Both</v>
      </c>
      <c r="D426" s="10">
        <f>YEAR(raw[[#This Row],[Date]])</f>
        <v>2013</v>
      </c>
      <c r="E426" s="10">
        <f>MONTH(raw[[#This Row],[Date]])</f>
        <v>7</v>
      </c>
      <c r="F426" s="4"/>
      <c r="G426" s="4"/>
      <c r="H426" s="4">
        <v>1</v>
      </c>
      <c r="I426" t="e">
        <f>VLOOKUP(raw[[#This Row],[Song Title]],#REF!,1,FALSE)</f>
        <v>#REF!</v>
      </c>
      <c r="J426">
        <f>SUM(raw[[#This Row],[English]:[Both]])</f>
        <v>1</v>
      </c>
      <c r="K426" s="1" t="b">
        <f>IF(EXACT(raw[[#This Row],[Date]],VLOOKUP(raw[[#This Row],[Song Title]],raw[],2,FALSE)),TRUE,FALSE)</f>
        <v>0</v>
      </c>
      <c r="L426">
        <f>COUNTIFS(raw[Song Title],raw[[#This Row],[Song Title]],raw[Date],CONCATENATE("&lt;",raw[[#This Row],[Date]]))</f>
        <v>2</v>
      </c>
      <c r="M426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426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426" s="2">
        <f>((3*raw[[#This Row],[Count Played W/I Last Year]])+raw[[#This Row],[Count Played W/I 2 years]])/4</f>
        <v>2</v>
      </c>
    </row>
    <row r="427" spans="1:15" x14ac:dyDescent="0.2">
      <c r="A427" s="4" t="s">
        <v>162</v>
      </c>
      <c r="B427" s="8">
        <v>41483</v>
      </c>
      <c r="C427" s="8" t="str">
        <f>IF(EXACT(1,raw[[#This Row],[English]]),"English",IF(EXACT(1,raw[[#This Row],[Spanish]]),"Spanish",IF(EXACT(1,raw[[#This Row],[Both]]),"Both","BAD_INPUT")))</f>
        <v>English</v>
      </c>
      <c r="D427" s="10">
        <f>YEAR(raw[[#This Row],[Date]])</f>
        <v>2013</v>
      </c>
      <c r="E427" s="10">
        <f>MONTH(raw[[#This Row],[Date]])</f>
        <v>7</v>
      </c>
      <c r="F427" s="4">
        <v>1</v>
      </c>
      <c r="G427" s="4"/>
      <c r="H427" s="4"/>
      <c r="I427" t="e">
        <f>VLOOKUP(raw[[#This Row],[Song Title]],#REF!,1,FALSE)</f>
        <v>#REF!</v>
      </c>
      <c r="J427">
        <f>SUM(raw[[#This Row],[English]:[Both]])</f>
        <v>1</v>
      </c>
      <c r="K427" s="1" t="b">
        <f>IF(EXACT(raw[[#This Row],[Date]],VLOOKUP(raw[[#This Row],[Song Title]],raw[],2,FALSE)),TRUE,FALSE)</f>
        <v>1</v>
      </c>
      <c r="L427">
        <f>COUNTIFS(raw[Song Title],raw[[#This Row],[Song Title]],raw[Date],CONCATENATE("&lt;",raw[[#This Row],[Date]]))</f>
        <v>0</v>
      </c>
      <c r="M427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427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427" s="2">
        <f>((3*raw[[#This Row],[Count Played W/I Last Year]])+raw[[#This Row],[Count Played W/I 2 years]])/4</f>
        <v>0</v>
      </c>
    </row>
    <row r="428" spans="1:15" x14ac:dyDescent="0.2">
      <c r="A428" s="4" t="s">
        <v>143</v>
      </c>
      <c r="B428" s="8">
        <v>41483</v>
      </c>
      <c r="C428" s="8" t="str">
        <f>IF(EXACT(1,raw[[#This Row],[English]]),"English",IF(EXACT(1,raw[[#This Row],[Spanish]]),"Spanish",IF(EXACT(1,raw[[#This Row],[Both]]),"Both","BAD_INPUT")))</f>
        <v>Spanish</v>
      </c>
      <c r="D428" s="10">
        <f>YEAR(raw[[#This Row],[Date]])</f>
        <v>2013</v>
      </c>
      <c r="E428" s="10">
        <f>MONTH(raw[[#This Row],[Date]])</f>
        <v>7</v>
      </c>
      <c r="F428" s="4"/>
      <c r="G428" s="4">
        <v>1</v>
      </c>
      <c r="H428" s="4"/>
      <c r="I428" t="e">
        <f>VLOOKUP(raw[[#This Row],[Song Title]],#REF!,1,FALSE)</f>
        <v>#REF!</v>
      </c>
      <c r="J428">
        <f>SUM(raw[[#This Row],[English]:[Both]])</f>
        <v>1</v>
      </c>
      <c r="K428" s="1" t="b">
        <f>IF(EXACT(raw[[#This Row],[Date]],VLOOKUP(raw[[#This Row],[Song Title]],raw[],2,FALSE)),TRUE,FALSE)</f>
        <v>0</v>
      </c>
      <c r="L428">
        <f>COUNTIFS(raw[Song Title],raw[[#This Row],[Song Title]],raw[Date],CONCATENATE("&lt;",raw[[#This Row],[Date]]))</f>
        <v>4</v>
      </c>
      <c r="M428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428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428" s="2">
        <f>((3*raw[[#This Row],[Count Played W/I Last Year]])+raw[[#This Row],[Count Played W/I 2 years]])/4</f>
        <v>4</v>
      </c>
    </row>
    <row r="429" spans="1:15" x14ac:dyDescent="0.2">
      <c r="A429" s="4" t="s">
        <v>79</v>
      </c>
      <c r="B429" s="8">
        <v>41490</v>
      </c>
      <c r="C429" s="8" t="str">
        <f>IF(EXACT(1,raw[[#This Row],[English]]),"English",IF(EXACT(1,raw[[#This Row],[Spanish]]),"Spanish",IF(EXACT(1,raw[[#This Row],[Both]]),"Both","BAD_INPUT")))</f>
        <v>English</v>
      </c>
      <c r="D429" s="10">
        <f>YEAR(raw[[#This Row],[Date]])</f>
        <v>2013</v>
      </c>
      <c r="E429" s="10">
        <f>MONTH(raw[[#This Row],[Date]])</f>
        <v>8</v>
      </c>
      <c r="F429" s="4">
        <v>1</v>
      </c>
      <c r="G429" s="4"/>
      <c r="H429" s="4"/>
      <c r="I429" t="e">
        <f>VLOOKUP(raw[[#This Row],[Song Title]],#REF!,1,FALSE)</f>
        <v>#REF!</v>
      </c>
      <c r="J429">
        <f>SUM(raw[[#This Row],[English]:[Both]])</f>
        <v>1</v>
      </c>
      <c r="K429" s="1" t="b">
        <f>IF(EXACT(raw[[#This Row],[Date]],VLOOKUP(raw[[#This Row],[Song Title]],raw[],2,FALSE)),TRUE,FALSE)</f>
        <v>0</v>
      </c>
      <c r="L429">
        <f>COUNTIFS(raw[Song Title],raw[[#This Row],[Song Title]],raw[Date],CONCATENATE("&lt;",raw[[#This Row],[Date]]))</f>
        <v>7</v>
      </c>
      <c r="M429">
        <f>COUNTIFS(raw[Song Title],raw[[#This Row],[Song Title]],raw[Date],CONCATENATE("&lt;",raw[[#This Row],[Date]]),raw[Date],CONCATENATE("&gt;=",DATE(raw[[#This Row],[Year]]-1,raw[[#This Row],[Month]],raw[[#This Row],[English]])))</f>
        <v>7</v>
      </c>
      <c r="N429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429" s="2">
        <f>((3*raw[[#This Row],[Count Played W/I Last Year]])+raw[[#This Row],[Count Played W/I 2 years]])/4</f>
        <v>7</v>
      </c>
    </row>
    <row r="430" spans="1:15" x14ac:dyDescent="0.2">
      <c r="A430" s="4" t="s">
        <v>155</v>
      </c>
      <c r="B430" s="8">
        <v>41490</v>
      </c>
      <c r="C430" s="8" t="str">
        <f>IF(EXACT(1,raw[[#This Row],[English]]),"English",IF(EXACT(1,raw[[#This Row],[Spanish]]),"Spanish",IF(EXACT(1,raw[[#This Row],[Both]]),"Both","BAD_INPUT")))</f>
        <v>Both</v>
      </c>
      <c r="D430" s="10">
        <f>YEAR(raw[[#This Row],[Date]])</f>
        <v>2013</v>
      </c>
      <c r="E430" s="10">
        <f>MONTH(raw[[#This Row],[Date]])</f>
        <v>8</v>
      </c>
      <c r="F430" s="4"/>
      <c r="G430" s="4"/>
      <c r="H430" s="4">
        <v>1</v>
      </c>
      <c r="I430" t="e">
        <f>VLOOKUP(raw[[#This Row],[Song Title]],#REF!,1,FALSE)</f>
        <v>#REF!</v>
      </c>
      <c r="J430">
        <f>SUM(raw[[#This Row],[English]:[Both]])</f>
        <v>1</v>
      </c>
      <c r="K430" s="1" t="b">
        <f>IF(EXACT(raw[[#This Row],[Date]],VLOOKUP(raw[[#This Row],[Song Title]],raw[],2,FALSE)),TRUE,FALSE)</f>
        <v>0</v>
      </c>
      <c r="L430">
        <f>COUNTIFS(raw[Song Title],raw[[#This Row],[Song Title]],raw[Date],CONCATENATE("&lt;",raw[[#This Row],[Date]]))</f>
        <v>2</v>
      </c>
      <c r="M430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430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430" s="2">
        <f>((3*raw[[#This Row],[Count Played W/I Last Year]])+raw[[#This Row],[Count Played W/I 2 years]])/4</f>
        <v>2</v>
      </c>
    </row>
    <row r="431" spans="1:15" x14ac:dyDescent="0.2">
      <c r="A431" s="4" t="s">
        <v>20</v>
      </c>
      <c r="B431" s="8">
        <v>41490</v>
      </c>
      <c r="C431" s="8" t="str">
        <f>IF(EXACT(1,raw[[#This Row],[English]]),"English",IF(EXACT(1,raw[[#This Row],[Spanish]]),"Spanish",IF(EXACT(1,raw[[#This Row],[Both]]),"Both","BAD_INPUT")))</f>
        <v>Spanish</v>
      </c>
      <c r="D431" s="10">
        <f>YEAR(raw[[#This Row],[Date]])</f>
        <v>2013</v>
      </c>
      <c r="E431" s="10">
        <f>MONTH(raw[[#This Row],[Date]])</f>
        <v>8</v>
      </c>
      <c r="F431" s="4"/>
      <c r="G431" s="4">
        <v>1</v>
      </c>
      <c r="H431" s="4"/>
      <c r="I431" t="e">
        <f>VLOOKUP(raw[[#This Row],[Song Title]],#REF!,1,FALSE)</f>
        <v>#REF!</v>
      </c>
      <c r="J431">
        <f>SUM(raw[[#This Row],[English]:[Both]])</f>
        <v>1</v>
      </c>
      <c r="K431" s="1" t="b">
        <f>IF(EXACT(raw[[#This Row],[Date]],VLOOKUP(raw[[#This Row],[Song Title]],raw[],2,FALSE)),TRUE,FALSE)</f>
        <v>0</v>
      </c>
      <c r="L431">
        <f>COUNTIFS(raw[Song Title],raw[[#This Row],[Song Title]],raw[Date],CONCATENATE("&lt;",raw[[#This Row],[Date]]))</f>
        <v>4</v>
      </c>
      <c r="M431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431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431" s="2">
        <f>((3*raw[[#This Row],[Count Played W/I Last Year]])+raw[[#This Row],[Count Played W/I 2 years]])/4</f>
        <v>2.5</v>
      </c>
    </row>
    <row r="432" spans="1:15" x14ac:dyDescent="0.2">
      <c r="A432" s="4" t="s">
        <v>163</v>
      </c>
      <c r="B432" s="8">
        <v>41490</v>
      </c>
      <c r="C432" s="8" t="str">
        <f>IF(EXACT(1,raw[[#This Row],[English]]),"English",IF(EXACT(1,raw[[#This Row],[Spanish]]),"Spanish",IF(EXACT(1,raw[[#This Row],[Both]]),"Both","BAD_INPUT")))</f>
        <v>Both</v>
      </c>
      <c r="D432" s="10">
        <f>YEAR(raw[[#This Row],[Date]])</f>
        <v>2013</v>
      </c>
      <c r="E432" s="10">
        <f>MONTH(raw[[#This Row],[Date]])</f>
        <v>8</v>
      </c>
      <c r="F432" s="4"/>
      <c r="G432" s="4"/>
      <c r="H432" s="4">
        <v>1</v>
      </c>
      <c r="I432" t="e">
        <f>VLOOKUP(raw[[#This Row],[Song Title]],#REF!,1,FALSE)</f>
        <v>#REF!</v>
      </c>
      <c r="J432">
        <f>SUM(raw[[#This Row],[English]:[Both]])</f>
        <v>1</v>
      </c>
      <c r="K432" s="1" t="b">
        <f>IF(EXACT(raw[[#This Row],[Date]],VLOOKUP(raw[[#This Row],[Song Title]],raw[],2,FALSE)),TRUE,FALSE)</f>
        <v>1</v>
      </c>
      <c r="L432">
        <f>COUNTIFS(raw[Song Title],raw[[#This Row],[Song Title]],raw[Date],CONCATENATE("&lt;",raw[[#This Row],[Date]]))</f>
        <v>0</v>
      </c>
      <c r="M432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432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432" s="2">
        <f>((3*raw[[#This Row],[Count Played W/I Last Year]])+raw[[#This Row],[Count Played W/I 2 years]])/4</f>
        <v>0</v>
      </c>
    </row>
    <row r="433" spans="1:15" x14ac:dyDescent="0.2">
      <c r="A433" s="4" t="s">
        <v>149</v>
      </c>
      <c r="B433" s="8">
        <v>41490</v>
      </c>
      <c r="C433" s="8" t="str">
        <f>IF(EXACT(1,raw[[#This Row],[English]]),"English",IF(EXACT(1,raw[[#This Row],[Spanish]]),"Spanish",IF(EXACT(1,raw[[#This Row],[Both]]),"Both","BAD_INPUT")))</f>
        <v>Spanish</v>
      </c>
      <c r="D433" s="10">
        <f>YEAR(raw[[#This Row],[Date]])</f>
        <v>2013</v>
      </c>
      <c r="E433" s="10">
        <f>MONTH(raw[[#This Row],[Date]])</f>
        <v>8</v>
      </c>
      <c r="F433" s="4"/>
      <c r="G433" s="4">
        <v>1</v>
      </c>
      <c r="H433" s="4"/>
      <c r="I433" t="e">
        <f>VLOOKUP(raw[[#This Row],[Song Title]],#REF!,1,FALSE)</f>
        <v>#REF!</v>
      </c>
      <c r="J433">
        <f>SUM(raw[[#This Row],[English]:[Both]])</f>
        <v>1</v>
      </c>
      <c r="K433" s="1" t="b">
        <f>IF(EXACT(raw[[#This Row],[Date]],VLOOKUP(raw[[#This Row],[Song Title]],raw[],2,FALSE)),TRUE,FALSE)</f>
        <v>0</v>
      </c>
      <c r="L433">
        <f>COUNTIFS(raw[Song Title],raw[[#This Row],[Song Title]],raw[Date],CONCATENATE("&lt;",raw[[#This Row],[Date]]))</f>
        <v>4</v>
      </c>
      <c r="M433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433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433" s="2">
        <f>((3*raw[[#This Row],[Count Played W/I Last Year]])+raw[[#This Row],[Count Played W/I 2 years]])/4</f>
        <v>4</v>
      </c>
    </row>
    <row r="434" spans="1:15" x14ac:dyDescent="0.2">
      <c r="A434" s="4" t="s">
        <v>160</v>
      </c>
      <c r="B434" s="8">
        <v>41490</v>
      </c>
      <c r="C434" s="8" t="str">
        <f>IF(EXACT(1,raw[[#This Row],[English]]),"English",IF(EXACT(1,raw[[#This Row],[Spanish]]),"Spanish",IF(EXACT(1,raw[[#This Row],[Both]]),"Both","BAD_INPUT")))</f>
        <v>English</v>
      </c>
      <c r="D434" s="10">
        <f>YEAR(raw[[#This Row],[Date]])</f>
        <v>2013</v>
      </c>
      <c r="E434" s="10">
        <f>MONTH(raw[[#This Row],[Date]])</f>
        <v>8</v>
      </c>
      <c r="F434" s="4">
        <v>1</v>
      </c>
      <c r="G434" s="4"/>
      <c r="H434" s="4"/>
      <c r="I434" t="e">
        <f>VLOOKUP(raw[[#This Row],[Song Title]],#REF!,1,FALSE)</f>
        <v>#REF!</v>
      </c>
      <c r="J434">
        <f>SUM(raw[[#This Row],[English]:[Both]])</f>
        <v>1</v>
      </c>
      <c r="K434" s="1" t="b">
        <f>IF(EXACT(raw[[#This Row],[Date]],VLOOKUP(raw[[#This Row],[Song Title]],raw[],2,FALSE)),TRUE,FALSE)</f>
        <v>0</v>
      </c>
      <c r="L434">
        <f>COUNTIFS(raw[Song Title],raw[[#This Row],[Song Title]],raw[Date],CONCATENATE("&lt;",raw[[#This Row],[Date]]))</f>
        <v>1</v>
      </c>
      <c r="M434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434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434" s="2">
        <f>((3*raw[[#This Row],[Count Played W/I Last Year]])+raw[[#This Row],[Count Played W/I 2 years]])/4</f>
        <v>1</v>
      </c>
    </row>
    <row r="435" spans="1:15" x14ac:dyDescent="0.2">
      <c r="A435" s="4" t="s">
        <v>146</v>
      </c>
      <c r="B435" s="8">
        <v>41497</v>
      </c>
      <c r="C435" s="8" t="str">
        <f>IF(EXACT(1,raw[[#This Row],[English]]),"English",IF(EXACT(1,raw[[#This Row],[Spanish]]),"Spanish",IF(EXACT(1,raw[[#This Row],[Both]]),"Both","BAD_INPUT")))</f>
        <v>English</v>
      </c>
      <c r="D435" s="10">
        <f>YEAR(raw[[#This Row],[Date]])</f>
        <v>2013</v>
      </c>
      <c r="E435" s="10">
        <f>MONTH(raw[[#This Row],[Date]])</f>
        <v>8</v>
      </c>
      <c r="F435" s="4">
        <v>1</v>
      </c>
      <c r="G435" s="4"/>
      <c r="H435" s="4"/>
      <c r="I435" t="e">
        <f>VLOOKUP(raw[[#This Row],[Song Title]],#REF!,1,FALSE)</f>
        <v>#REF!</v>
      </c>
      <c r="J435">
        <f>SUM(raw[[#This Row],[English]:[Both]])</f>
        <v>1</v>
      </c>
      <c r="K435" s="1" t="b">
        <f>IF(EXACT(raw[[#This Row],[Date]],VLOOKUP(raw[[#This Row],[Song Title]],raw[],2,FALSE)),TRUE,FALSE)</f>
        <v>0</v>
      </c>
      <c r="L435">
        <f>COUNTIFS(raw[Song Title],raw[[#This Row],[Song Title]],raw[Date],CONCATENATE("&lt;",raw[[#This Row],[Date]]))</f>
        <v>2</v>
      </c>
      <c r="M435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435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435" s="2">
        <f>((3*raw[[#This Row],[Count Played W/I Last Year]])+raw[[#This Row],[Count Played W/I 2 years]])/4</f>
        <v>2</v>
      </c>
    </row>
    <row r="436" spans="1:15" x14ac:dyDescent="0.2">
      <c r="A436" s="4" t="s">
        <v>163</v>
      </c>
      <c r="B436" s="8">
        <v>41497</v>
      </c>
      <c r="C436" s="8" t="str">
        <f>IF(EXACT(1,raw[[#This Row],[English]]),"English",IF(EXACT(1,raw[[#This Row],[Spanish]]),"Spanish",IF(EXACT(1,raw[[#This Row],[Both]]),"Both","BAD_INPUT")))</f>
        <v>Both</v>
      </c>
      <c r="D436" s="10">
        <f>YEAR(raw[[#This Row],[Date]])</f>
        <v>2013</v>
      </c>
      <c r="E436" s="10">
        <f>MONTH(raw[[#This Row],[Date]])</f>
        <v>8</v>
      </c>
      <c r="F436" s="4"/>
      <c r="G436" s="4"/>
      <c r="H436" s="4">
        <v>1</v>
      </c>
      <c r="I436" t="e">
        <f>VLOOKUP(raw[[#This Row],[Song Title]],#REF!,1,FALSE)</f>
        <v>#REF!</v>
      </c>
      <c r="J436">
        <f>SUM(raw[[#This Row],[English]:[Both]])</f>
        <v>1</v>
      </c>
      <c r="K436" s="1" t="b">
        <f>IF(EXACT(raw[[#This Row],[Date]],VLOOKUP(raw[[#This Row],[Song Title]],raw[],2,FALSE)),TRUE,FALSE)</f>
        <v>0</v>
      </c>
      <c r="L436">
        <f>COUNTIFS(raw[Song Title],raw[[#This Row],[Song Title]],raw[Date],CONCATENATE("&lt;",raw[[#This Row],[Date]]))</f>
        <v>1</v>
      </c>
      <c r="M436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436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436" s="2">
        <f>((3*raw[[#This Row],[Count Played W/I Last Year]])+raw[[#This Row],[Count Played W/I 2 years]])/4</f>
        <v>1</v>
      </c>
    </row>
    <row r="437" spans="1:15" x14ac:dyDescent="0.2">
      <c r="A437" s="4" t="s">
        <v>56</v>
      </c>
      <c r="B437" s="8">
        <v>41497</v>
      </c>
      <c r="C437" s="8" t="str">
        <f>IF(EXACT(1,raw[[#This Row],[English]]),"English",IF(EXACT(1,raw[[#This Row],[Spanish]]),"Spanish",IF(EXACT(1,raw[[#This Row],[Both]]),"Both","BAD_INPUT")))</f>
        <v>Spanish</v>
      </c>
      <c r="D437" s="10">
        <f>YEAR(raw[[#This Row],[Date]])</f>
        <v>2013</v>
      </c>
      <c r="E437" s="10">
        <f>MONTH(raw[[#This Row],[Date]])</f>
        <v>8</v>
      </c>
      <c r="F437" s="4"/>
      <c r="G437" s="4">
        <v>1</v>
      </c>
      <c r="H437" s="4"/>
      <c r="I437" t="e">
        <f>VLOOKUP(raw[[#This Row],[Song Title]],#REF!,1,FALSE)</f>
        <v>#REF!</v>
      </c>
      <c r="J437">
        <f>SUM(raw[[#This Row],[English]:[Both]])</f>
        <v>1</v>
      </c>
      <c r="K437" s="1" t="b">
        <f>IF(EXACT(raw[[#This Row],[Date]],VLOOKUP(raw[[#This Row],[Song Title]],raw[],2,FALSE)),TRUE,FALSE)</f>
        <v>0</v>
      </c>
      <c r="L437">
        <f>COUNTIFS(raw[Song Title],raw[[#This Row],[Song Title]],raw[Date],CONCATENATE("&lt;",raw[[#This Row],[Date]]))</f>
        <v>3</v>
      </c>
      <c r="M437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437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437" s="2">
        <f>((3*raw[[#This Row],[Count Played W/I Last Year]])+raw[[#This Row],[Count Played W/I 2 years]])/4</f>
        <v>1.5</v>
      </c>
    </row>
    <row r="438" spans="1:15" x14ac:dyDescent="0.2">
      <c r="A438" s="4" t="s">
        <v>219</v>
      </c>
      <c r="B438" s="8">
        <v>41497</v>
      </c>
      <c r="C438" s="8" t="str">
        <f>IF(EXACT(1,raw[[#This Row],[English]]),"English",IF(EXACT(1,raw[[#This Row],[Spanish]]),"Spanish",IF(EXACT(1,raw[[#This Row],[Both]]),"Both","BAD_INPUT")))</f>
        <v>Spanish</v>
      </c>
      <c r="D438" s="10">
        <f>YEAR(raw[[#This Row],[Date]])</f>
        <v>2013</v>
      </c>
      <c r="E438" s="10">
        <f>MONTH(raw[[#This Row],[Date]])</f>
        <v>8</v>
      </c>
      <c r="F438" s="4"/>
      <c r="G438" s="4">
        <v>1</v>
      </c>
      <c r="H438" s="4"/>
      <c r="I438" t="e">
        <f>VLOOKUP(raw[[#This Row],[Song Title]],#REF!,1,FALSE)</f>
        <v>#REF!</v>
      </c>
      <c r="J438">
        <f>SUM(raw[[#This Row],[English]:[Both]])</f>
        <v>1</v>
      </c>
      <c r="K438" s="1" t="b">
        <f>IF(EXACT(raw[[#This Row],[Date]],VLOOKUP(raw[[#This Row],[Song Title]],raw[],2,FALSE)),TRUE,FALSE)</f>
        <v>0</v>
      </c>
      <c r="L438">
        <f>COUNTIFS(raw[Song Title],raw[[#This Row],[Song Title]],raw[Date],CONCATENATE("&lt;",raw[[#This Row],[Date]]))</f>
        <v>1</v>
      </c>
      <c r="M438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438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438" s="2">
        <f>((3*raw[[#This Row],[Count Played W/I Last Year]])+raw[[#This Row],[Count Played W/I 2 years]])/4</f>
        <v>1</v>
      </c>
    </row>
    <row r="439" spans="1:15" x14ac:dyDescent="0.2">
      <c r="A439" s="4" t="s">
        <v>162</v>
      </c>
      <c r="B439" s="8">
        <v>41497</v>
      </c>
      <c r="C439" s="8" t="str">
        <f>IF(EXACT(1,raw[[#This Row],[English]]),"English",IF(EXACT(1,raw[[#This Row],[Spanish]]),"Spanish",IF(EXACT(1,raw[[#This Row],[Both]]),"Both","BAD_INPUT")))</f>
        <v>English</v>
      </c>
      <c r="D439" s="10">
        <f>YEAR(raw[[#This Row],[Date]])</f>
        <v>2013</v>
      </c>
      <c r="E439" s="10">
        <f>MONTH(raw[[#This Row],[Date]])</f>
        <v>8</v>
      </c>
      <c r="F439" s="4">
        <v>1</v>
      </c>
      <c r="G439" s="4"/>
      <c r="H439" s="4"/>
      <c r="I439" t="e">
        <f>VLOOKUP(raw[[#This Row],[Song Title]],#REF!,1,FALSE)</f>
        <v>#REF!</v>
      </c>
      <c r="J439">
        <f>SUM(raw[[#This Row],[English]:[Both]])</f>
        <v>1</v>
      </c>
      <c r="K439" s="1" t="b">
        <f>IF(EXACT(raw[[#This Row],[Date]],VLOOKUP(raw[[#This Row],[Song Title]],raw[],2,FALSE)),TRUE,FALSE)</f>
        <v>0</v>
      </c>
      <c r="L439">
        <f>COUNTIFS(raw[Song Title],raw[[#This Row],[Song Title]],raw[Date],CONCATENATE("&lt;",raw[[#This Row],[Date]]))</f>
        <v>1</v>
      </c>
      <c r="M439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439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439" s="2">
        <f>((3*raw[[#This Row],[Count Played W/I Last Year]])+raw[[#This Row],[Count Played W/I 2 years]])/4</f>
        <v>1</v>
      </c>
    </row>
    <row r="440" spans="1:15" x14ac:dyDescent="0.2">
      <c r="A440" s="4" t="s">
        <v>75</v>
      </c>
      <c r="B440" s="8">
        <v>41497</v>
      </c>
      <c r="C440" s="8" t="str">
        <f>IF(EXACT(1,raw[[#This Row],[English]]),"English",IF(EXACT(1,raw[[#This Row],[Spanish]]),"Spanish",IF(EXACT(1,raw[[#This Row],[Both]]),"Both","BAD_INPUT")))</f>
        <v>Spanish</v>
      </c>
      <c r="D440" s="10">
        <f>YEAR(raw[[#This Row],[Date]])</f>
        <v>2013</v>
      </c>
      <c r="E440" s="10">
        <f>MONTH(raw[[#This Row],[Date]])</f>
        <v>8</v>
      </c>
      <c r="F440" s="4"/>
      <c r="G440" s="4">
        <v>1</v>
      </c>
      <c r="H440" s="4"/>
      <c r="I440" t="e">
        <f>VLOOKUP(raw[[#This Row],[Song Title]],#REF!,1,FALSE)</f>
        <v>#REF!</v>
      </c>
      <c r="J440">
        <f>SUM(raw[[#This Row],[English]:[Both]])</f>
        <v>1</v>
      </c>
      <c r="K440" s="1" t="b">
        <f>IF(EXACT(raw[[#This Row],[Date]],VLOOKUP(raw[[#This Row],[Song Title]],raw[],2,FALSE)),TRUE,FALSE)</f>
        <v>0</v>
      </c>
      <c r="L440">
        <f>COUNTIFS(raw[Song Title],raw[[#This Row],[Song Title]],raw[Date],CONCATENATE("&lt;",raw[[#This Row],[Date]]))</f>
        <v>4</v>
      </c>
      <c r="M440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440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440" s="2">
        <f>((3*raw[[#This Row],[Count Played W/I Last Year]])+raw[[#This Row],[Count Played W/I 2 years]])/4</f>
        <v>4</v>
      </c>
    </row>
    <row r="441" spans="1:15" x14ac:dyDescent="0.2">
      <c r="A441" s="4" t="s">
        <v>96</v>
      </c>
      <c r="B441" s="8">
        <v>41504</v>
      </c>
      <c r="C441" s="8" t="str">
        <f>IF(EXACT(1,raw[[#This Row],[English]]),"English",IF(EXACT(1,raw[[#This Row],[Spanish]]),"Spanish",IF(EXACT(1,raw[[#This Row],[Both]]),"Both","BAD_INPUT")))</f>
        <v>Spanish</v>
      </c>
      <c r="D441" s="10">
        <f>YEAR(raw[[#This Row],[Date]])</f>
        <v>2013</v>
      </c>
      <c r="E441" s="10">
        <f>MONTH(raw[[#This Row],[Date]])</f>
        <v>8</v>
      </c>
      <c r="F441" s="4"/>
      <c r="G441" s="4">
        <v>1</v>
      </c>
      <c r="H441" s="4"/>
      <c r="I441" t="e">
        <f>VLOOKUP(raw[[#This Row],[Song Title]],#REF!,1,FALSE)</f>
        <v>#REF!</v>
      </c>
      <c r="J441">
        <f>SUM(raw[[#This Row],[English]:[Both]])</f>
        <v>1</v>
      </c>
      <c r="K441" s="1" t="b">
        <f>IF(EXACT(raw[[#This Row],[Date]],VLOOKUP(raw[[#This Row],[Song Title]],raw[],2,FALSE)),TRUE,FALSE)</f>
        <v>0</v>
      </c>
      <c r="L441">
        <f>COUNTIFS(raw[Song Title],raw[[#This Row],[Song Title]],raw[Date],CONCATENATE("&lt;",raw[[#This Row],[Date]]))</f>
        <v>5</v>
      </c>
      <c r="M441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441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441" s="2">
        <f>((3*raw[[#This Row],[Count Played W/I Last Year]])+raw[[#This Row],[Count Played W/I 2 years]])/4</f>
        <v>3.5</v>
      </c>
    </row>
    <row r="442" spans="1:15" x14ac:dyDescent="0.2">
      <c r="A442" s="4" t="s">
        <v>164</v>
      </c>
      <c r="B442" s="8">
        <v>41504</v>
      </c>
      <c r="C442" s="8" t="str">
        <f>IF(EXACT(1,raw[[#This Row],[English]]),"English",IF(EXACT(1,raw[[#This Row],[Spanish]]),"Spanish",IF(EXACT(1,raw[[#This Row],[Both]]),"Both","BAD_INPUT")))</f>
        <v>Both</v>
      </c>
      <c r="D442" s="10">
        <f>YEAR(raw[[#This Row],[Date]])</f>
        <v>2013</v>
      </c>
      <c r="E442" s="10">
        <f>MONTH(raw[[#This Row],[Date]])</f>
        <v>8</v>
      </c>
      <c r="F442" s="4"/>
      <c r="G442" s="4"/>
      <c r="H442" s="4">
        <v>1</v>
      </c>
      <c r="I442" t="e">
        <f>VLOOKUP(raw[[#This Row],[Song Title]],#REF!,1,FALSE)</f>
        <v>#REF!</v>
      </c>
      <c r="J442">
        <f>SUM(raw[[#This Row],[English]:[Both]])</f>
        <v>1</v>
      </c>
      <c r="K442" s="1" t="b">
        <f>IF(EXACT(raw[[#This Row],[Date]],VLOOKUP(raw[[#This Row],[Song Title]],raw[],2,FALSE)),TRUE,FALSE)</f>
        <v>1</v>
      </c>
      <c r="L442">
        <f>COUNTIFS(raw[Song Title],raw[[#This Row],[Song Title]],raw[Date],CONCATENATE("&lt;",raw[[#This Row],[Date]]))</f>
        <v>0</v>
      </c>
      <c r="M442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442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442" s="2">
        <f>((3*raw[[#This Row],[Count Played W/I Last Year]])+raw[[#This Row],[Count Played W/I 2 years]])/4</f>
        <v>0</v>
      </c>
    </row>
    <row r="443" spans="1:15" x14ac:dyDescent="0.2">
      <c r="A443" s="4" t="s">
        <v>11</v>
      </c>
      <c r="B443" s="8">
        <v>41504</v>
      </c>
      <c r="C443" s="8" t="str">
        <f>IF(EXACT(1,raw[[#This Row],[English]]),"English",IF(EXACT(1,raw[[#This Row],[Spanish]]),"Spanish",IF(EXACT(1,raw[[#This Row],[Both]]),"Both","BAD_INPUT")))</f>
        <v>English</v>
      </c>
      <c r="D443" s="10">
        <f>YEAR(raw[[#This Row],[Date]])</f>
        <v>2013</v>
      </c>
      <c r="E443" s="10">
        <f>MONTH(raw[[#This Row],[Date]])</f>
        <v>8</v>
      </c>
      <c r="F443" s="4">
        <v>1</v>
      </c>
      <c r="G443" s="4"/>
      <c r="H443" s="4"/>
      <c r="I443" t="e">
        <f>VLOOKUP(raw[[#This Row],[Song Title]],#REF!,1,FALSE)</f>
        <v>#REF!</v>
      </c>
      <c r="J443">
        <f>SUM(raw[[#This Row],[English]:[Both]])</f>
        <v>1</v>
      </c>
      <c r="K443" s="1" t="b">
        <f>IF(EXACT(raw[[#This Row],[Date]],VLOOKUP(raw[[#This Row],[Song Title]],raw[],2,FALSE)),TRUE,FALSE)</f>
        <v>0</v>
      </c>
      <c r="L443">
        <f>COUNTIFS(raw[Song Title],raw[[#This Row],[Song Title]],raw[Date],CONCATENATE("&lt;",raw[[#This Row],[Date]]))</f>
        <v>4</v>
      </c>
      <c r="M443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443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443" s="2">
        <f>((3*raw[[#This Row],[Count Played W/I Last Year]])+raw[[#This Row],[Count Played W/I 2 years]])/4</f>
        <v>2.5</v>
      </c>
    </row>
    <row r="444" spans="1:15" x14ac:dyDescent="0.2">
      <c r="A444" s="4" t="s">
        <v>57</v>
      </c>
      <c r="B444" s="8">
        <v>41504</v>
      </c>
      <c r="C444" s="8" t="str">
        <f>IF(EXACT(1,raw[[#This Row],[English]]),"English",IF(EXACT(1,raw[[#This Row],[Spanish]]),"Spanish",IF(EXACT(1,raw[[#This Row],[Both]]),"Both","BAD_INPUT")))</f>
        <v>English</v>
      </c>
      <c r="D444" s="10">
        <f>YEAR(raw[[#This Row],[Date]])</f>
        <v>2013</v>
      </c>
      <c r="E444" s="10">
        <f>MONTH(raw[[#This Row],[Date]])</f>
        <v>8</v>
      </c>
      <c r="F444" s="4">
        <v>1</v>
      </c>
      <c r="G444" s="4"/>
      <c r="H444" s="4"/>
      <c r="I444" t="e">
        <f>VLOOKUP(raw[[#This Row],[Song Title]],#REF!,1,FALSE)</f>
        <v>#REF!</v>
      </c>
      <c r="J444">
        <f>SUM(raw[[#This Row],[English]:[Both]])</f>
        <v>1</v>
      </c>
      <c r="K444" s="1" t="b">
        <f>IF(EXACT(raw[[#This Row],[Date]],VLOOKUP(raw[[#This Row],[Song Title]],raw[],2,FALSE)),TRUE,FALSE)</f>
        <v>0</v>
      </c>
      <c r="L444">
        <f>COUNTIFS(raw[Song Title],raw[[#This Row],[Song Title]],raw[Date],CONCATENATE("&lt;",raw[[#This Row],[Date]]))</f>
        <v>3</v>
      </c>
      <c r="M444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444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444" s="2">
        <f>((3*raw[[#This Row],[Count Played W/I Last Year]])+raw[[#This Row],[Count Played W/I 2 years]])/4</f>
        <v>2.25</v>
      </c>
    </row>
    <row r="445" spans="1:15" x14ac:dyDescent="0.2">
      <c r="A445" s="4" t="s">
        <v>2</v>
      </c>
      <c r="B445" s="8">
        <v>41504</v>
      </c>
      <c r="C445" s="8" t="str">
        <f>IF(EXACT(1,raw[[#This Row],[English]]),"English",IF(EXACT(1,raw[[#This Row],[Spanish]]),"Spanish",IF(EXACT(1,raw[[#This Row],[Both]]),"Both","BAD_INPUT")))</f>
        <v>Spanish</v>
      </c>
      <c r="D445" s="10">
        <f>YEAR(raw[[#This Row],[Date]])</f>
        <v>2013</v>
      </c>
      <c r="E445" s="10">
        <f>MONTH(raw[[#This Row],[Date]])</f>
        <v>8</v>
      </c>
      <c r="F445" s="4"/>
      <c r="G445" s="4">
        <v>1</v>
      </c>
      <c r="H445" s="4"/>
      <c r="I445" t="e">
        <f>VLOOKUP(raw[[#This Row],[Song Title]],#REF!,1,FALSE)</f>
        <v>#REF!</v>
      </c>
      <c r="J445">
        <f>SUM(raw[[#This Row],[English]:[Both]])</f>
        <v>1</v>
      </c>
      <c r="K445" s="1" t="b">
        <f>IF(EXACT(raw[[#This Row],[Date]],VLOOKUP(raw[[#This Row],[Song Title]],raw[],2,FALSE)),TRUE,FALSE)</f>
        <v>0</v>
      </c>
      <c r="L445">
        <f>COUNTIFS(raw[Song Title],raw[[#This Row],[Song Title]],raw[Date],CONCATENATE("&lt;",raw[[#This Row],[Date]]))</f>
        <v>4</v>
      </c>
      <c r="M445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445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445" s="2">
        <f>((3*raw[[#This Row],[Count Played W/I Last Year]])+raw[[#This Row],[Count Played W/I 2 years]])/4</f>
        <v>1.75</v>
      </c>
    </row>
    <row r="446" spans="1:15" x14ac:dyDescent="0.2">
      <c r="A446" s="4" t="s">
        <v>103</v>
      </c>
      <c r="B446" s="8">
        <v>41504</v>
      </c>
      <c r="C446" s="8" t="str">
        <f>IF(EXACT(1,raw[[#This Row],[English]]),"English",IF(EXACT(1,raw[[#This Row],[Spanish]]),"Spanish",IF(EXACT(1,raw[[#This Row],[Both]]),"Both","BAD_INPUT")))</f>
        <v>Both</v>
      </c>
      <c r="D446" s="10">
        <f>YEAR(raw[[#This Row],[Date]])</f>
        <v>2013</v>
      </c>
      <c r="E446" s="10">
        <f>MONTH(raw[[#This Row],[Date]])</f>
        <v>8</v>
      </c>
      <c r="F446" s="4"/>
      <c r="G446" s="4"/>
      <c r="H446" s="4">
        <v>1</v>
      </c>
      <c r="I446" t="e">
        <f>VLOOKUP(raw[[#This Row],[Song Title]],#REF!,1,FALSE)</f>
        <v>#REF!</v>
      </c>
      <c r="J446">
        <f>SUM(raw[[#This Row],[English]:[Both]])</f>
        <v>1</v>
      </c>
      <c r="K446" s="1" t="b">
        <f>IF(EXACT(raw[[#This Row],[Date]],VLOOKUP(raw[[#This Row],[Song Title]],raw[],2,FALSE)),TRUE,FALSE)</f>
        <v>0</v>
      </c>
      <c r="L446">
        <f>COUNTIFS(raw[Song Title],raw[[#This Row],[Song Title]],raw[Date],CONCATENATE("&lt;",raw[[#This Row],[Date]]))</f>
        <v>6</v>
      </c>
      <c r="M446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446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446" s="2">
        <f>((3*raw[[#This Row],[Count Played W/I Last Year]])+raw[[#This Row],[Count Played W/I 2 years]])/4</f>
        <v>3.75</v>
      </c>
    </row>
    <row r="447" spans="1:15" x14ac:dyDescent="0.2">
      <c r="A447" s="4" t="s">
        <v>155</v>
      </c>
      <c r="B447" s="8">
        <v>41511</v>
      </c>
      <c r="C447" s="8" t="str">
        <f>IF(EXACT(1,raw[[#This Row],[English]]),"English",IF(EXACT(1,raw[[#This Row],[Spanish]]),"Spanish",IF(EXACT(1,raw[[#This Row],[Both]]),"Both","BAD_INPUT")))</f>
        <v>Both</v>
      </c>
      <c r="D447" s="10">
        <f>YEAR(raw[[#This Row],[Date]])</f>
        <v>2013</v>
      </c>
      <c r="E447" s="10">
        <f>MONTH(raw[[#This Row],[Date]])</f>
        <v>8</v>
      </c>
      <c r="F447" s="4"/>
      <c r="G447" s="4"/>
      <c r="H447" s="4">
        <v>1</v>
      </c>
      <c r="I447" t="e">
        <f>VLOOKUP(raw[[#This Row],[Song Title]],#REF!,1,FALSE)</f>
        <v>#REF!</v>
      </c>
      <c r="J447">
        <f>SUM(raw[[#This Row],[English]:[Both]])</f>
        <v>1</v>
      </c>
      <c r="K447" s="1" t="b">
        <f>IF(EXACT(raw[[#This Row],[Date]],VLOOKUP(raw[[#This Row],[Song Title]],raw[],2,FALSE)),TRUE,FALSE)</f>
        <v>0</v>
      </c>
      <c r="L447">
        <f>COUNTIFS(raw[Song Title],raw[[#This Row],[Song Title]],raw[Date],CONCATENATE("&lt;",raw[[#This Row],[Date]]))</f>
        <v>3</v>
      </c>
      <c r="M447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447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447" s="2">
        <f>((3*raw[[#This Row],[Count Played W/I Last Year]])+raw[[#This Row],[Count Played W/I 2 years]])/4</f>
        <v>3</v>
      </c>
    </row>
    <row r="448" spans="1:15" x14ac:dyDescent="0.2">
      <c r="A448" s="4" t="s">
        <v>53</v>
      </c>
      <c r="B448" s="8">
        <v>41511</v>
      </c>
      <c r="C448" s="8" t="str">
        <f>IF(EXACT(1,raw[[#This Row],[English]]),"English",IF(EXACT(1,raw[[#This Row],[Spanish]]),"Spanish",IF(EXACT(1,raw[[#This Row],[Both]]),"Both","BAD_INPUT")))</f>
        <v>Spanish</v>
      </c>
      <c r="D448" s="10">
        <f>YEAR(raw[[#This Row],[Date]])</f>
        <v>2013</v>
      </c>
      <c r="E448" s="10">
        <f>MONTH(raw[[#This Row],[Date]])</f>
        <v>8</v>
      </c>
      <c r="F448" s="4"/>
      <c r="G448" s="4">
        <v>1</v>
      </c>
      <c r="H448" s="4"/>
      <c r="I448" t="e">
        <f>VLOOKUP(raw[[#This Row],[Song Title]],#REF!,1,FALSE)</f>
        <v>#REF!</v>
      </c>
      <c r="J448">
        <f>SUM(raw[[#This Row],[English]:[Both]])</f>
        <v>1</v>
      </c>
      <c r="K448" s="1" t="b">
        <f>IF(EXACT(raw[[#This Row],[Date]],VLOOKUP(raw[[#This Row],[Song Title]],raw[],2,FALSE)),TRUE,FALSE)</f>
        <v>0</v>
      </c>
      <c r="L448">
        <f>COUNTIFS(raw[Song Title],raw[[#This Row],[Song Title]],raw[Date],CONCATENATE("&lt;",raw[[#This Row],[Date]]))</f>
        <v>9</v>
      </c>
      <c r="M448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448">
        <f>COUNTIFS(raw[Song Title],raw[[#This Row],[Song Title]],raw[Date],CONCATENATE("&lt;",raw[[#This Row],[Date]]),raw[Date],CONCATENATE("&gt;=",DATE(raw[[#This Row],[Year]]-2,raw[[#This Row],[Month]],raw[[#This Row],[English]])))</f>
        <v>9</v>
      </c>
      <c r="O448" s="2">
        <f>((3*raw[[#This Row],[Count Played W/I Last Year]])+raw[[#This Row],[Count Played W/I 2 years]])/4</f>
        <v>6</v>
      </c>
    </row>
    <row r="449" spans="1:15" x14ac:dyDescent="0.2">
      <c r="A449" s="4" t="s">
        <v>165</v>
      </c>
      <c r="B449" s="8">
        <v>41511</v>
      </c>
      <c r="C449" s="8" t="str">
        <f>IF(EXACT(1,raw[[#This Row],[English]]),"English",IF(EXACT(1,raw[[#This Row],[Spanish]]),"Spanish",IF(EXACT(1,raw[[#This Row],[Both]]),"Both","BAD_INPUT")))</f>
        <v>English</v>
      </c>
      <c r="D449" s="10">
        <f>YEAR(raw[[#This Row],[Date]])</f>
        <v>2013</v>
      </c>
      <c r="E449" s="10">
        <f>MONTH(raw[[#This Row],[Date]])</f>
        <v>8</v>
      </c>
      <c r="F449" s="4">
        <v>1</v>
      </c>
      <c r="G449" s="4"/>
      <c r="H449" s="4"/>
      <c r="I449" t="e">
        <f>VLOOKUP(raw[[#This Row],[Song Title]],#REF!,1,FALSE)</f>
        <v>#REF!</v>
      </c>
      <c r="J449">
        <f>SUM(raw[[#This Row],[English]:[Both]])</f>
        <v>1</v>
      </c>
      <c r="K449" s="1" t="b">
        <f>IF(EXACT(raw[[#This Row],[Date]],VLOOKUP(raw[[#This Row],[Song Title]],raw[],2,FALSE)),TRUE,FALSE)</f>
        <v>1</v>
      </c>
      <c r="L449">
        <f>COUNTIFS(raw[Song Title],raw[[#This Row],[Song Title]],raw[Date],CONCATENATE("&lt;",raw[[#This Row],[Date]]))</f>
        <v>0</v>
      </c>
      <c r="M449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449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449" s="2">
        <f>((3*raw[[#This Row],[Count Played W/I Last Year]])+raw[[#This Row],[Count Played W/I 2 years]])/4</f>
        <v>0</v>
      </c>
    </row>
    <row r="450" spans="1:15" x14ac:dyDescent="0.2">
      <c r="A450" s="4" t="s">
        <v>163</v>
      </c>
      <c r="B450" s="8">
        <v>41511</v>
      </c>
      <c r="C450" s="8" t="str">
        <f>IF(EXACT(1,raw[[#This Row],[English]]),"English",IF(EXACT(1,raw[[#This Row],[Spanish]]),"Spanish",IF(EXACT(1,raw[[#This Row],[Both]]),"Both","BAD_INPUT")))</f>
        <v>Both</v>
      </c>
      <c r="D450" s="10">
        <f>YEAR(raw[[#This Row],[Date]])</f>
        <v>2013</v>
      </c>
      <c r="E450" s="10">
        <f>MONTH(raw[[#This Row],[Date]])</f>
        <v>8</v>
      </c>
      <c r="F450" s="4"/>
      <c r="G450" s="4"/>
      <c r="H450" s="4">
        <v>1</v>
      </c>
      <c r="I450" t="e">
        <f>VLOOKUP(raw[[#This Row],[Song Title]],#REF!,1,FALSE)</f>
        <v>#REF!</v>
      </c>
      <c r="J450">
        <f>SUM(raw[[#This Row],[English]:[Both]])</f>
        <v>1</v>
      </c>
      <c r="K450" s="1" t="b">
        <f>IF(EXACT(raw[[#This Row],[Date]],VLOOKUP(raw[[#This Row],[Song Title]],raw[],2,FALSE)),TRUE,FALSE)</f>
        <v>0</v>
      </c>
      <c r="L450">
        <f>COUNTIFS(raw[Song Title],raw[[#This Row],[Song Title]],raw[Date],CONCATENATE("&lt;",raw[[#This Row],[Date]]))</f>
        <v>2</v>
      </c>
      <c r="M450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450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450" s="2">
        <f>((3*raw[[#This Row],[Count Played W/I Last Year]])+raw[[#This Row],[Count Played W/I 2 years]])/4</f>
        <v>2</v>
      </c>
    </row>
    <row r="451" spans="1:15" x14ac:dyDescent="0.2">
      <c r="A451" s="4" t="s">
        <v>13</v>
      </c>
      <c r="B451" s="8">
        <v>41511</v>
      </c>
      <c r="C451" s="8" t="str">
        <f>IF(EXACT(1,raw[[#This Row],[English]]),"English",IF(EXACT(1,raw[[#This Row],[Spanish]]),"Spanish",IF(EXACT(1,raw[[#This Row],[Both]]),"Both","BAD_INPUT")))</f>
        <v>Spanish</v>
      </c>
      <c r="D451" s="10">
        <f>YEAR(raw[[#This Row],[Date]])</f>
        <v>2013</v>
      </c>
      <c r="E451" s="10">
        <f>MONTH(raw[[#This Row],[Date]])</f>
        <v>8</v>
      </c>
      <c r="F451" s="4"/>
      <c r="G451" s="4">
        <v>1</v>
      </c>
      <c r="H451" s="4"/>
      <c r="I451" t="e">
        <f>VLOOKUP(raw[[#This Row],[Song Title]],#REF!,1,FALSE)</f>
        <v>#REF!</v>
      </c>
      <c r="J451">
        <f>SUM(raw[[#This Row],[English]:[Both]])</f>
        <v>1</v>
      </c>
      <c r="K451" s="1" t="b">
        <f>IF(EXACT(raw[[#This Row],[Date]],VLOOKUP(raw[[#This Row],[Song Title]],raw[],2,FALSE)),TRUE,FALSE)</f>
        <v>0</v>
      </c>
      <c r="L451">
        <f>COUNTIFS(raw[Song Title],raw[[#This Row],[Song Title]],raw[Date],CONCATENATE("&lt;",raw[[#This Row],[Date]]))</f>
        <v>6</v>
      </c>
      <c r="M451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451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451" s="2">
        <f>((3*raw[[#This Row],[Count Played W/I Last Year]])+raw[[#This Row],[Count Played W/I 2 years]])/4</f>
        <v>4.5</v>
      </c>
    </row>
    <row r="452" spans="1:15" x14ac:dyDescent="0.2">
      <c r="A452" s="4" t="s">
        <v>126</v>
      </c>
      <c r="B452" s="8">
        <v>41518</v>
      </c>
      <c r="C452" s="8" t="str">
        <f>IF(EXACT(1,raw[[#This Row],[English]]),"English",IF(EXACT(1,raw[[#This Row],[Spanish]]),"Spanish",IF(EXACT(1,raw[[#This Row],[Both]]),"Both","BAD_INPUT")))</f>
        <v>English</v>
      </c>
      <c r="D452" s="10">
        <f>YEAR(raw[[#This Row],[Date]])</f>
        <v>2013</v>
      </c>
      <c r="E452" s="10">
        <f>MONTH(raw[[#This Row],[Date]])</f>
        <v>9</v>
      </c>
      <c r="F452" s="4">
        <v>1</v>
      </c>
      <c r="G452" s="4"/>
      <c r="H452" s="4"/>
      <c r="I452" t="e">
        <f>VLOOKUP(raw[[#This Row],[Song Title]],#REF!,1,FALSE)</f>
        <v>#REF!</v>
      </c>
      <c r="J452">
        <f>SUM(raw[[#This Row],[English]:[Both]])</f>
        <v>1</v>
      </c>
      <c r="K452" s="1" t="b">
        <f>IF(EXACT(raw[[#This Row],[Date]],VLOOKUP(raw[[#This Row],[Song Title]],raw[],2,FALSE)),TRUE,FALSE)</f>
        <v>0</v>
      </c>
      <c r="L452">
        <f>COUNTIFS(raw[Song Title],raw[[#This Row],[Song Title]],raw[Date],CONCATENATE("&lt;",raw[[#This Row],[Date]]))</f>
        <v>2</v>
      </c>
      <c r="M452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452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452" s="2">
        <f>((3*raw[[#This Row],[Count Played W/I Last Year]])+raw[[#This Row],[Count Played W/I 2 years]])/4</f>
        <v>2</v>
      </c>
    </row>
    <row r="453" spans="1:15" x14ac:dyDescent="0.2">
      <c r="A453" s="4" t="s">
        <v>43</v>
      </c>
      <c r="B453" s="8">
        <v>41518</v>
      </c>
      <c r="C453" s="8" t="str">
        <f>IF(EXACT(1,raw[[#This Row],[English]]),"English",IF(EXACT(1,raw[[#This Row],[Spanish]]),"Spanish",IF(EXACT(1,raw[[#This Row],[Both]]),"Both","BAD_INPUT")))</f>
        <v>Spanish</v>
      </c>
      <c r="D453" s="10">
        <f>YEAR(raw[[#This Row],[Date]])</f>
        <v>2013</v>
      </c>
      <c r="E453" s="10">
        <f>MONTH(raw[[#This Row],[Date]])</f>
        <v>9</v>
      </c>
      <c r="F453" s="4"/>
      <c r="G453" s="4">
        <v>1</v>
      </c>
      <c r="H453" s="4"/>
      <c r="I453" t="e">
        <f>VLOOKUP(raw[[#This Row],[Song Title]],#REF!,1,FALSE)</f>
        <v>#REF!</v>
      </c>
      <c r="J453">
        <f>SUM(raw[[#This Row],[English]:[Both]])</f>
        <v>1</v>
      </c>
      <c r="K453" s="1" t="b">
        <f>IF(EXACT(raw[[#This Row],[Date]],VLOOKUP(raw[[#This Row],[Song Title]],raw[],2,FALSE)),TRUE,FALSE)</f>
        <v>0</v>
      </c>
      <c r="L453">
        <f>COUNTIFS(raw[Song Title],raw[[#This Row],[Song Title]],raw[Date],CONCATENATE("&lt;",raw[[#This Row],[Date]]))</f>
        <v>9</v>
      </c>
      <c r="M453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453">
        <f>COUNTIFS(raw[Song Title],raw[[#This Row],[Song Title]],raw[Date],CONCATENATE("&lt;",raw[[#This Row],[Date]]),raw[Date],CONCATENATE("&gt;=",DATE(raw[[#This Row],[Year]]-2,raw[[#This Row],[Month]],raw[[#This Row],[English]])))</f>
        <v>9</v>
      </c>
      <c r="O453" s="2">
        <f>((3*raw[[#This Row],[Count Played W/I Last Year]])+raw[[#This Row],[Count Played W/I 2 years]])/4</f>
        <v>5.25</v>
      </c>
    </row>
    <row r="454" spans="1:15" x14ac:dyDescent="0.2">
      <c r="A454" s="4" t="s">
        <v>40</v>
      </c>
      <c r="B454" s="8">
        <v>41518</v>
      </c>
      <c r="C454" s="8" t="str">
        <f>IF(EXACT(1,raw[[#This Row],[English]]),"English",IF(EXACT(1,raw[[#This Row],[Spanish]]),"Spanish",IF(EXACT(1,raw[[#This Row],[Both]]),"Both","BAD_INPUT")))</f>
        <v>Spanish</v>
      </c>
      <c r="D454" s="10">
        <f>YEAR(raw[[#This Row],[Date]])</f>
        <v>2013</v>
      </c>
      <c r="E454" s="10">
        <f>MONTH(raw[[#This Row],[Date]])</f>
        <v>9</v>
      </c>
      <c r="F454" s="4"/>
      <c r="G454" s="4">
        <v>1</v>
      </c>
      <c r="H454" s="4"/>
      <c r="I454" t="e">
        <f>VLOOKUP(raw[[#This Row],[Song Title]],#REF!,1,FALSE)</f>
        <v>#REF!</v>
      </c>
      <c r="J454">
        <f>SUM(raw[[#This Row],[English]:[Both]])</f>
        <v>1</v>
      </c>
      <c r="K454" s="1" t="b">
        <f>IF(EXACT(raw[[#This Row],[Date]],VLOOKUP(raw[[#This Row],[Song Title]],raw[],2,FALSE)),TRUE,FALSE)</f>
        <v>0</v>
      </c>
      <c r="L454">
        <f>COUNTIFS(raw[Song Title],raw[[#This Row],[Song Title]],raw[Date],CONCATENATE("&lt;",raw[[#This Row],[Date]]))</f>
        <v>3</v>
      </c>
      <c r="M454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454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454" s="2">
        <f>((3*raw[[#This Row],[Count Played W/I Last Year]])+raw[[#This Row],[Count Played W/I 2 years]])/4</f>
        <v>1.5</v>
      </c>
    </row>
    <row r="455" spans="1:15" x14ac:dyDescent="0.2">
      <c r="A455" s="4" t="s">
        <v>85</v>
      </c>
      <c r="B455" s="8">
        <v>41518</v>
      </c>
      <c r="C455" s="8" t="str">
        <f>IF(EXACT(1,raw[[#This Row],[English]]),"English",IF(EXACT(1,raw[[#This Row],[Spanish]]),"Spanish",IF(EXACT(1,raw[[#This Row],[Both]]),"Both","BAD_INPUT")))</f>
        <v>Both</v>
      </c>
      <c r="D455" s="10">
        <f>YEAR(raw[[#This Row],[Date]])</f>
        <v>2013</v>
      </c>
      <c r="E455" s="10">
        <f>MONTH(raw[[#This Row],[Date]])</f>
        <v>9</v>
      </c>
      <c r="F455" s="4"/>
      <c r="G455" s="4"/>
      <c r="H455" s="4">
        <v>1</v>
      </c>
      <c r="I455" t="e">
        <f>VLOOKUP(raw[[#This Row],[Song Title]],#REF!,1,FALSE)</f>
        <v>#REF!</v>
      </c>
      <c r="J455">
        <f>SUM(raw[[#This Row],[English]:[Both]])</f>
        <v>1</v>
      </c>
      <c r="K455" s="1" t="b">
        <f>IF(EXACT(raw[[#This Row],[Date]],VLOOKUP(raw[[#This Row],[Song Title]],raw[],2,FALSE)),TRUE,FALSE)</f>
        <v>0</v>
      </c>
      <c r="L455">
        <f>COUNTIFS(raw[Song Title],raw[[#This Row],[Song Title]],raw[Date],CONCATENATE("&lt;",raw[[#This Row],[Date]]))</f>
        <v>2</v>
      </c>
      <c r="M455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455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455" s="2">
        <f>((3*raw[[#This Row],[Count Played W/I Last Year]])+raw[[#This Row],[Count Played W/I 2 years]])/4</f>
        <v>2</v>
      </c>
    </row>
    <row r="456" spans="1:15" x14ac:dyDescent="0.2">
      <c r="A456" s="4" t="s">
        <v>21</v>
      </c>
      <c r="B456" s="8">
        <v>41518</v>
      </c>
      <c r="C456" s="8" t="str">
        <f>IF(EXACT(1,raw[[#This Row],[English]]),"English",IF(EXACT(1,raw[[#This Row],[Spanish]]),"Spanish",IF(EXACT(1,raw[[#This Row],[Both]]),"Both","BAD_INPUT")))</f>
        <v>English</v>
      </c>
      <c r="D456" s="10">
        <f>YEAR(raw[[#This Row],[Date]])</f>
        <v>2013</v>
      </c>
      <c r="E456" s="10">
        <f>MONTH(raw[[#This Row],[Date]])</f>
        <v>9</v>
      </c>
      <c r="F456" s="4">
        <v>1</v>
      </c>
      <c r="G456" s="4"/>
      <c r="H456" s="4"/>
      <c r="I456" t="e">
        <f>VLOOKUP(raw[[#This Row],[Song Title]],#REF!,1,FALSE)</f>
        <v>#REF!</v>
      </c>
      <c r="J456">
        <f>SUM(raw[[#This Row],[English]:[Both]])</f>
        <v>1</v>
      </c>
      <c r="K456" s="1" t="b">
        <f>IF(EXACT(raw[[#This Row],[Date]],VLOOKUP(raw[[#This Row],[Song Title]],raw[],2,FALSE)),TRUE,FALSE)</f>
        <v>0</v>
      </c>
      <c r="L456">
        <f>COUNTIFS(raw[Song Title],raw[[#This Row],[Song Title]],raw[Date],CONCATENATE("&lt;",raw[[#This Row],[Date]]))</f>
        <v>6</v>
      </c>
      <c r="M456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456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456" s="2">
        <f>((3*raw[[#This Row],[Count Played W/I Last Year]])+raw[[#This Row],[Count Played W/I 2 years]])/4</f>
        <v>1.5</v>
      </c>
    </row>
    <row r="457" spans="1:15" x14ac:dyDescent="0.2">
      <c r="A457" s="4" t="s">
        <v>118</v>
      </c>
      <c r="B457" s="8">
        <v>41518</v>
      </c>
      <c r="C457" s="8" t="str">
        <f>IF(EXACT(1,raw[[#This Row],[English]]),"English",IF(EXACT(1,raw[[#This Row],[Spanish]]),"Spanish",IF(EXACT(1,raw[[#This Row],[Both]]),"Both","BAD_INPUT")))</f>
        <v>Both</v>
      </c>
      <c r="D457" s="10">
        <f>YEAR(raw[[#This Row],[Date]])</f>
        <v>2013</v>
      </c>
      <c r="E457" s="10">
        <f>MONTH(raw[[#This Row],[Date]])</f>
        <v>9</v>
      </c>
      <c r="F457" s="4"/>
      <c r="G457" s="4"/>
      <c r="H457" s="4">
        <v>1</v>
      </c>
      <c r="I457" t="e">
        <f>VLOOKUP(raw[[#This Row],[Song Title]],#REF!,1,FALSE)</f>
        <v>#REF!</v>
      </c>
      <c r="J457">
        <f>SUM(raw[[#This Row],[English]:[Both]])</f>
        <v>1</v>
      </c>
      <c r="K457" s="1" t="b">
        <f>IF(EXACT(raw[[#This Row],[Date]],VLOOKUP(raw[[#This Row],[Song Title]],raw[],2,FALSE)),TRUE,FALSE)</f>
        <v>0</v>
      </c>
      <c r="L457">
        <f>COUNTIFS(raw[Song Title],raw[[#This Row],[Song Title]],raw[Date],CONCATENATE("&lt;",raw[[#This Row],[Date]]))</f>
        <v>3</v>
      </c>
      <c r="M457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457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457" s="2">
        <f>((3*raw[[#This Row],[Count Played W/I Last Year]])+raw[[#This Row],[Count Played W/I 2 years]])/4</f>
        <v>3</v>
      </c>
    </row>
    <row r="458" spans="1:15" x14ac:dyDescent="0.2">
      <c r="A458" s="4" t="s">
        <v>160</v>
      </c>
      <c r="B458" s="8">
        <v>41525</v>
      </c>
      <c r="C458" s="8" t="str">
        <f>IF(EXACT(1,raw[[#This Row],[English]]),"English",IF(EXACT(1,raw[[#This Row],[Spanish]]),"Spanish",IF(EXACT(1,raw[[#This Row],[Both]]),"Both","BAD_INPUT")))</f>
        <v>English</v>
      </c>
      <c r="D458" s="10">
        <f>YEAR(raw[[#This Row],[Date]])</f>
        <v>2013</v>
      </c>
      <c r="E458" s="10">
        <f>MONTH(raw[[#This Row],[Date]])</f>
        <v>9</v>
      </c>
      <c r="F458" s="4">
        <v>1</v>
      </c>
      <c r="G458" s="4"/>
      <c r="H458" s="4"/>
      <c r="I458" t="e">
        <f>VLOOKUP(raw[[#This Row],[Song Title]],#REF!,1,FALSE)</f>
        <v>#REF!</v>
      </c>
      <c r="J458">
        <f>SUM(raw[[#This Row],[English]:[Both]])</f>
        <v>1</v>
      </c>
      <c r="K458" s="1" t="b">
        <f>IF(EXACT(raw[[#This Row],[Date]],VLOOKUP(raw[[#This Row],[Song Title]],raw[],2,FALSE)),TRUE,FALSE)</f>
        <v>0</v>
      </c>
      <c r="L458">
        <f>COUNTIFS(raw[Song Title],raw[[#This Row],[Song Title]],raw[Date],CONCATENATE("&lt;",raw[[#This Row],[Date]]))</f>
        <v>2</v>
      </c>
      <c r="M458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458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458" s="2">
        <f>((3*raw[[#This Row],[Count Played W/I Last Year]])+raw[[#This Row],[Count Played W/I 2 years]])/4</f>
        <v>2</v>
      </c>
    </row>
    <row r="459" spans="1:15" x14ac:dyDescent="0.2">
      <c r="A459" s="4" t="s">
        <v>97</v>
      </c>
      <c r="B459" s="8">
        <v>41525</v>
      </c>
      <c r="C459" s="8" t="str">
        <f>IF(EXACT(1,raw[[#This Row],[English]]),"English",IF(EXACT(1,raw[[#This Row],[Spanish]]),"Spanish",IF(EXACT(1,raw[[#This Row],[Both]]),"Both","BAD_INPUT")))</f>
        <v>Spanish</v>
      </c>
      <c r="D459" s="10">
        <f>YEAR(raw[[#This Row],[Date]])</f>
        <v>2013</v>
      </c>
      <c r="E459" s="10">
        <f>MONTH(raw[[#This Row],[Date]])</f>
        <v>9</v>
      </c>
      <c r="F459" s="4"/>
      <c r="G459" s="4">
        <v>1</v>
      </c>
      <c r="H459" s="4"/>
      <c r="I459" t="e">
        <f>VLOOKUP(raw[[#This Row],[Song Title]],#REF!,1,FALSE)</f>
        <v>#REF!</v>
      </c>
      <c r="J459">
        <f>SUM(raw[[#This Row],[English]:[Both]])</f>
        <v>1</v>
      </c>
      <c r="K459" s="1" t="b">
        <f>IF(EXACT(raw[[#This Row],[Date]],VLOOKUP(raw[[#This Row],[Song Title]],raw[],2,FALSE)),TRUE,FALSE)</f>
        <v>0</v>
      </c>
      <c r="L459">
        <f>COUNTIFS(raw[Song Title],raw[[#This Row],[Song Title]],raw[Date],CONCATENATE("&lt;",raw[[#This Row],[Date]]))</f>
        <v>6</v>
      </c>
      <c r="M459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459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459" s="2">
        <f>((3*raw[[#This Row],[Count Played W/I Last Year]])+raw[[#This Row],[Count Played W/I 2 years]])/4</f>
        <v>4.5</v>
      </c>
    </row>
    <row r="460" spans="1:15" x14ac:dyDescent="0.2">
      <c r="A460" s="4" t="s">
        <v>107</v>
      </c>
      <c r="B460" s="8">
        <v>41525</v>
      </c>
      <c r="C460" s="8" t="str">
        <f>IF(EXACT(1,raw[[#This Row],[English]]),"English",IF(EXACT(1,raw[[#This Row],[Spanish]]),"Spanish",IF(EXACT(1,raw[[#This Row],[Both]]),"Both","BAD_INPUT")))</f>
        <v>Both</v>
      </c>
      <c r="D460" s="10">
        <f>YEAR(raw[[#This Row],[Date]])</f>
        <v>2013</v>
      </c>
      <c r="E460" s="10">
        <f>MONTH(raw[[#This Row],[Date]])</f>
        <v>9</v>
      </c>
      <c r="F460" s="4"/>
      <c r="G460" s="4"/>
      <c r="H460" s="4">
        <v>1</v>
      </c>
      <c r="I460" t="e">
        <f>VLOOKUP(raw[[#This Row],[Song Title]],#REF!,1,FALSE)</f>
        <v>#REF!</v>
      </c>
      <c r="J460">
        <f>SUM(raw[[#This Row],[English]:[Both]])</f>
        <v>1</v>
      </c>
      <c r="K460" s="1" t="b">
        <f>IF(EXACT(raw[[#This Row],[Date]],VLOOKUP(raw[[#This Row],[Song Title]],raw[],2,FALSE)),TRUE,FALSE)</f>
        <v>0</v>
      </c>
      <c r="L460">
        <f>COUNTIFS(raw[Song Title],raw[[#This Row],[Song Title]],raw[Date],CONCATENATE("&lt;",raw[[#This Row],[Date]]))</f>
        <v>2</v>
      </c>
      <c r="M460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460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460" s="2">
        <f>((3*raw[[#This Row],[Count Played W/I Last Year]])+raw[[#This Row],[Count Played W/I 2 years]])/4</f>
        <v>1.25</v>
      </c>
    </row>
    <row r="461" spans="1:15" x14ac:dyDescent="0.2">
      <c r="A461" s="4" t="s">
        <v>38</v>
      </c>
      <c r="B461" s="8">
        <v>41525</v>
      </c>
      <c r="C461" s="8" t="str">
        <f>IF(EXACT(1,raw[[#This Row],[English]]),"English",IF(EXACT(1,raw[[#This Row],[Spanish]]),"Spanish",IF(EXACT(1,raw[[#This Row],[Both]]),"Both","BAD_INPUT")))</f>
        <v>English</v>
      </c>
      <c r="D461" s="10">
        <f>YEAR(raw[[#This Row],[Date]])</f>
        <v>2013</v>
      </c>
      <c r="E461" s="10">
        <f>MONTH(raw[[#This Row],[Date]])</f>
        <v>9</v>
      </c>
      <c r="F461" s="4">
        <v>1</v>
      </c>
      <c r="G461" s="4"/>
      <c r="H461" s="4"/>
      <c r="I461" t="e">
        <f>VLOOKUP(raw[[#This Row],[Song Title]],#REF!,1,FALSE)</f>
        <v>#REF!</v>
      </c>
      <c r="J461">
        <f>SUM(raw[[#This Row],[English]:[Both]])</f>
        <v>1</v>
      </c>
      <c r="K461" s="1" t="b">
        <f>IF(EXACT(raw[[#This Row],[Date]],VLOOKUP(raw[[#This Row],[Song Title]],raw[],2,FALSE)),TRUE,FALSE)</f>
        <v>0</v>
      </c>
      <c r="L461">
        <f>COUNTIFS(raw[Song Title],raw[[#This Row],[Song Title]],raw[Date],CONCATENATE("&lt;",raw[[#This Row],[Date]]))</f>
        <v>5</v>
      </c>
      <c r="M461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461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461" s="2">
        <f>((3*raw[[#This Row],[Count Played W/I Last Year]])+raw[[#This Row],[Count Played W/I 2 years]])/4</f>
        <v>2.75</v>
      </c>
    </row>
    <row r="462" spans="1:15" x14ac:dyDescent="0.2">
      <c r="A462" s="4" t="s">
        <v>2</v>
      </c>
      <c r="B462" s="8">
        <v>41525</v>
      </c>
      <c r="C462" s="8" t="str">
        <f>IF(EXACT(1,raw[[#This Row],[English]]),"English",IF(EXACT(1,raw[[#This Row],[Spanish]]),"Spanish",IF(EXACT(1,raw[[#This Row],[Both]]),"Both","BAD_INPUT")))</f>
        <v>Spanish</v>
      </c>
      <c r="D462" s="10">
        <f>YEAR(raw[[#This Row],[Date]])</f>
        <v>2013</v>
      </c>
      <c r="E462" s="10">
        <f>MONTH(raw[[#This Row],[Date]])</f>
        <v>9</v>
      </c>
      <c r="F462" s="4"/>
      <c r="G462" s="4">
        <v>1</v>
      </c>
      <c r="H462" s="4"/>
      <c r="I462" t="e">
        <f>VLOOKUP(raw[[#This Row],[Song Title]],#REF!,1,FALSE)</f>
        <v>#REF!</v>
      </c>
      <c r="J462">
        <f>SUM(raw[[#This Row],[English]:[Both]])</f>
        <v>1</v>
      </c>
      <c r="K462" s="1" t="b">
        <f>IF(EXACT(raw[[#This Row],[Date]],VLOOKUP(raw[[#This Row],[Song Title]],raw[],2,FALSE)),TRUE,FALSE)</f>
        <v>0</v>
      </c>
      <c r="L462">
        <f>COUNTIFS(raw[Song Title],raw[[#This Row],[Song Title]],raw[Date],CONCATENATE("&lt;",raw[[#This Row],[Date]]))</f>
        <v>5</v>
      </c>
      <c r="M462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462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462" s="2">
        <f>((3*raw[[#This Row],[Count Played W/I Last Year]])+raw[[#This Row],[Count Played W/I 2 years]])/4</f>
        <v>2</v>
      </c>
    </row>
    <row r="463" spans="1:15" x14ac:dyDescent="0.2">
      <c r="A463" s="4" t="s">
        <v>101</v>
      </c>
      <c r="B463" s="8">
        <v>41525</v>
      </c>
      <c r="C463" s="8" t="str">
        <f>IF(EXACT(1,raw[[#This Row],[English]]),"English",IF(EXACT(1,raw[[#This Row],[Spanish]]),"Spanish",IF(EXACT(1,raw[[#This Row],[Both]]),"Both","BAD_INPUT")))</f>
        <v>Both</v>
      </c>
      <c r="D463" s="10">
        <f>YEAR(raw[[#This Row],[Date]])</f>
        <v>2013</v>
      </c>
      <c r="E463" s="10">
        <f>MONTH(raw[[#This Row],[Date]])</f>
        <v>9</v>
      </c>
      <c r="F463" s="4"/>
      <c r="G463" s="4"/>
      <c r="H463" s="4">
        <v>1</v>
      </c>
      <c r="I463" t="e">
        <f>VLOOKUP(raw[[#This Row],[Song Title]],#REF!,1,FALSE)</f>
        <v>#REF!</v>
      </c>
      <c r="J463">
        <f>SUM(raw[[#This Row],[English]:[Both]])</f>
        <v>1</v>
      </c>
      <c r="K463" s="1" t="b">
        <f>IF(EXACT(raw[[#This Row],[Date]],VLOOKUP(raw[[#This Row],[Song Title]],raw[],2,FALSE)),TRUE,FALSE)</f>
        <v>0</v>
      </c>
      <c r="L463">
        <f>COUNTIFS(raw[Song Title],raw[[#This Row],[Song Title]],raw[Date],CONCATENATE("&lt;",raw[[#This Row],[Date]]))</f>
        <v>6</v>
      </c>
      <c r="M463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463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463" s="2">
        <f>((3*raw[[#This Row],[Count Played W/I Last Year]])+raw[[#This Row],[Count Played W/I 2 years]])/4</f>
        <v>3.75</v>
      </c>
    </row>
    <row r="464" spans="1:15" x14ac:dyDescent="0.2">
      <c r="A464" s="4" t="s">
        <v>161</v>
      </c>
      <c r="B464" s="8">
        <v>41532</v>
      </c>
      <c r="C464" s="8" t="str">
        <f>IF(EXACT(1,raw[[#This Row],[English]]),"English",IF(EXACT(1,raw[[#This Row],[Spanish]]),"Spanish",IF(EXACT(1,raw[[#This Row],[Both]]),"Both","BAD_INPUT")))</f>
        <v>Spanish</v>
      </c>
      <c r="D464" s="10">
        <f>YEAR(raw[[#This Row],[Date]])</f>
        <v>2013</v>
      </c>
      <c r="E464" s="10">
        <f>MONTH(raw[[#This Row],[Date]])</f>
        <v>9</v>
      </c>
      <c r="F464" s="4"/>
      <c r="G464" s="4">
        <v>1</v>
      </c>
      <c r="H464" s="4"/>
      <c r="I464" t="e">
        <f>VLOOKUP(raw[[#This Row],[Song Title]],#REF!,1,FALSE)</f>
        <v>#REF!</v>
      </c>
      <c r="J464">
        <f>SUM(raw[[#This Row],[English]:[Both]])</f>
        <v>1</v>
      </c>
      <c r="K464" s="1" t="b">
        <f>IF(EXACT(raw[[#This Row],[Date]],VLOOKUP(raw[[#This Row],[Song Title]],raw[],2,FALSE)),TRUE,FALSE)</f>
        <v>0</v>
      </c>
      <c r="L464">
        <f>COUNTIFS(raw[Song Title],raw[[#This Row],[Song Title]],raw[Date],CONCATENATE("&lt;",raw[[#This Row],[Date]]))</f>
        <v>2</v>
      </c>
      <c r="M464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464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464" s="2">
        <f>((3*raw[[#This Row],[Count Played W/I Last Year]])+raw[[#This Row],[Count Played W/I 2 years]])/4</f>
        <v>2</v>
      </c>
    </row>
    <row r="465" spans="1:15" x14ac:dyDescent="0.2">
      <c r="A465" s="4" t="s">
        <v>157</v>
      </c>
      <c r="B465" s="8">
        <v>41532</v>
      </c>
      <c r="C465" s="8" t="str">
        <f>IF(EXACT(1,raw[[#This Row],[English]]),"English",IF(EXACT(1,raw[[#This Row],[Spanish]]),"Spanish",IF(EXACT(1,raw[[#This Row],[Both]]),"Both","BAD_INPUT")))</f>
        <v>Both</v>
      </c>
      <c r="D465" s="10">
        <f>YEAR(raw[[#This Row],[Date]])</f>
        <v>2013</v>
      </c>
      <c r="E465" s="10">
        <f>MONTH(raw[[#This Row],[Date]])</f>
        <v>9</v>
      </c>
      <c r="F465" s="4"/>
      <c r="G465" s="4"/>
      <c r="H465" s="4">
        <v>1</v>
      </c>
      <c r="I465" t="e">
        <f>VLOOKUP(raw[[#This Row],[Song Title]],#REF!,1,FALSE)</f>
        <v>#REF!</v>
      </c>
      <c r="J465">
        <f>SUM(raw[[#This Row],[English]:[Both]])</f>
        <v>1</v>
      </c>
      <c r="K465" s="1" t="b">
        <f>IF(EXACT(raw[[#This Row],[Date]],VLOOKUP(raw[[#This Row],[Song Title]],raw[],2,FALSE)),TRUE,FALSE)</f>
        <v>0</v>
      </c>
      <c r="L465">
        <f>COUNTIFS(raw[Song Title],raw[[#This Row],[Song Title]],raw[Date],CONCATENATE("&lt;",raw[[#This Row],[Date]]))</f>
        <v>3</v>
      </c>
      <c r="M465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465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465" s="2">
        <f>((3*raw[[#This Row],[Count Played W/I Last Year]])+raw[[#This Row],[Count Played W/I 2 years]])/4</f>
        <v>3</v>
      </c>
    </row>
    <row r="466" spans="1:15" x14ac:dyDescent="0.2">
      <c r="A466" s="4" t="s">
        <v>166</v>
      </c>
      <c r="B466" s="8">
        <v>41532</v>
      </c>
      <c r="C466" s="8" t="str">
        <f>IF(EXACT(1,raw[[#This Row],[English]]),"English",IF(EXACT(1,raw[[#This Row],[Spanish]]),"Spanish",IF(EXACT(1,raw[[#This Row],[Both]]),"Both","BAD_INPUT")))</f>
        <v>English</v>
      </c>
      <c r="D466" s="10">
        <f>YEAR(raw[[#This Row],[Date]])</f>
        <v>2013</v>
      </c>
      <c r="E466" s="10">
        <f>MONTH(raw[[#This Row],[Date]])</f>
        <v>9</v>
      </c>
      <c r="F466" s="4">
        <v>1</v>
      </c>
      <c r="G466" s="4"/>
      <c r="H466" s="4"/>
      <c r="I466" t="e">
        <f>VLOOKUP(raw[[#This Row],[Song Title]],#REF!,1,FALSE)</f>
        <v>#REF!</v>
      </c>
      <c r="J466">
        <f>SUM(raw[[#This Row],[English]:[Both]])</f>
        <v>1</v>
      </c>
      <c r="K466" s="1" t="b">
        <f>IF(EXACT(raw[[#This Row],[Date]],VLOOKUP(raw[[#This Row],[Song Title]],raw[],2,FALSE)),TRUE,FALSE)</f>
        <v>1</v>
      </c>
      <c r="L466">
        <f>COUNTIFS(raw[Song Title],raw[[#This Row],[Song Title]],raw[Date],CONCATENATE("&lt;",raw[[#This Row],[Date]]))</f>
        <v>0</v>
      </c>
      <c r="M466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466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466" s="2">
        <f>((3*raw[[#This Row],[Count Played W/I Last Year]])+raw[[#This Row],[Count Played W/I 2 years]])/4</f>
        <v>0</v>
      </c>
    </row>
    <row r="467" spans="1:15" x14ac:dyDescent="0.2">
      <c r="A467" s="4" t="s">
        <v>167</v>
      </c>
      <c r="B467" s="8">
        <v>41532</v>
      </c>
      <c r="C467" s="8" t="str">
        <f>IF(EXACT(1,raw[[#This Row],[English]]),"English",IF(EXACT(1,raw[[#This Row],[Spanish]]),"Spanish",IF(EXACT(1,raw[[#This Row],[Both]]),"Both","BAD_INPUT")))</f>
        <v>English</v>
      </c>
      <c r="D467" s="10">
        <f>YEAR(raw[[#This Row],[Date]])</f>
        <v>2013</v>
      </c>
      <c r="E467" s="10">
        <f>MONTH(raw[[#This Row],[Date]])</f>
        <v>9</v>
      </c>
      <c r="F467" s="4">
        <v>1</v>
      </c>
      <c r="G467" s="4"/>
      <c r="H467" s="4"/>
      <c r="I467" t="e">
        <f>VLOOKUP(raw[[#This Row],[Song Title]],#REF!,1,FALSE)</f>
        <v>#REF!</v>
      </c>
      <c r="J467">
        <f>SUM(raw[[#This Row],[English]:[Both]])</f>
        <v>1</v>
      </c>
      <c r="K467" s="1" t="b">
        <f>IF(EXACT(raw[[#This Row],[Date]],VLOOKUP(raw[[#This Row],[Song Title]],raw[],2,FALSE)),TRUE,FALSE)</f>
        <v>1</v>
      </c>
      <c r="L467">
        <f>COUNTIFS(raw[Song Title],raw[[#This Row],[Song Title]],raw[Date],CONCATENATE("&lt;",raw[[#This Row],[Date]]))</f>
        <v>0</v>
      </c>
      <c r="M467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467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467" s="2">
        <f>((3*raw[[#This Row],[Count Played W/I Last Year]])+raw[[#This Row],[Count Played W/I 2 years]])/4</f>
        <v>0</v>
      </c>
    </row>
    <row r="468" spans="1:15" x14ac:dyDescent="0.2">
      <c r="A468" s="4" t="s">
        <v>8</v>
      </c>
      <c r="B468" s="8">
        <v>41532</v>
      </c>
      <c r="C468" s="8" t="str">
        <f>IF(EXACT(1,raw[[#This Row],[English]]),"English",IF(EXACT(1,raw[[#This Row],[Spanish]]),"Spanish",IF(EXACT(1,raw[[#This Row],[Both]]),"Both","BAD_INPUT")))</f>
        <v>Spanish</v>
      </c>
      <c r="D468" s="10">
        <f>YEAR(raw[[#This Row],[Date]])</f>
        <v>2013</v>
      </c>
      <c r="E468" s="10">
        <f>MONTH(raw[[#This Row],[Date]])</f>
        <v>9</v>
      </c>
      <c r="F468" s="4"/>
      <c r="G468" s="4">
        <v>1</v>
      </c>
      <c r="H468" s="4"/>
      <c r="I468" t="e">
        <f>VLOOKUP(raw[[#This Row],[Song Title]],#REF!,1,FALSE)</f>
        <v>#REF!</v>
      </c>
      <c r="J468">
        <f>SUM(raw[[#This Row],[English]:[Both]])</f>
        <v>1</v>
      </c>
      <c r="K468" s="1" t="b">
        <f>IF(EXACT(raw[[#This Row],[Date]],VLOOKUP(raw[[#This Row],[Song Title]],raw[],2,FALSE)),TRUE,FALSE)</f>
        <v>0</v>
      </c>
      <c r="L468">
        <f>COUNTIFS(raw[Song Title],raw[[#This Row],[Song Title]],raw[Date],CONCATENATE("&lt;",raw[[#This Row],[Date]]))</f>
        <v>3</v>
      </c>
      <c r="M468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468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468" s="2">
        <f>((3*raw[[#This Row],[Count Played W/I Last Year]])+raw[[#This Row],[Count Played W/I 2 years]])/4</f>
        <v>1.5</v>
      </c>
    </row>
    <row r="469" spans="1:15" x14ac:dyDescent="0.2">
      <c r="A469" s="4" t="s">
        <v>145</v>
      </c>
      <c r="B469" s="8">
        <v>41532</v>
      </c>
      <c r="C469" s="8" t="str">
        <f>IF(EXACT(1,raw[[#This Row],[English]]),"English",IF(EXACT(1,raw[[#This Row],[Spanish]]),"Spanish",IF(EXACT(1,raw[[#This Row],[Both]]),"Both","BAD_INPUT")))</f>
        <v>English</v>
      </c>
      <c r="D469" s="10">
        <f>YEAR(raw[[#This Row],[Date]])</f>
        <v>2013</v>
      </c>
      <c r="E469" s="10">
        <f>MONTH(raw[[#This Row],[Date]])</f>
        <v>9</v>
      </c>
      <c r="F469" s="4">
        <v>1</v>
      </c>
      <c r="G469" s="4"/>
      <c r="H469" s="4"/>
      <c r="I469" t="e">
        <f>VLOOKUP(raw[[#This Row],[Song Title]],#REF!,1,FALSE)</f>
        <v>#REF!</v>
      </c>
      <c r="J469">
        <f>SUM(raw[[#This Row],[English]:[Both]])</f>
        <v>1</v>
      </c>
      <c r="K469" s="1" t="b">
        <f>IF(EXACT(raw[[#This Row],[Date]],VLOOKUP(raw[[#This Row],[Song Title]],raw[],2,FALSE)),TRUE,FALSE)</f>
        <v>0</v>
      </c>
      <c r="L469">
        <f>COUNTIFS(raw[Song Title],raw[[#This Row],[Song Title]],raw[Date],CONCATENATE("&lt;",raw[[#This Row],[Date]]))</f>
        <v>2</v>
      </c>
      <c r="M469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469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469" s="2">
        <f>((3*raw[[#This Row],[Count Played W/I Last Year]])+raw[[#This Row],[Count Played W/I 2 years]])/4</f>
        <v>2</v>
      </c>
    </row>
    <row r="470" spans="1:15" x14ac:dyDescent="0.2">
      <c r="A470" s="4" t="s">
        <v>162</v>
      </c>
      <c r="B470" s="8">
        <v>41539</v>
      </c>
      <c r="C470" s="8" t="str">
        <f>IF(EXACT(1,raw[[#This Row],[English]]),"English",IF(EXACT(1,raw[[#This Row],[Spanish]]),"Spanish",IF(EXACT(1,raw[[#This Row],[Both]]),"Both","BAD_INPUT")))</f>
        <v>English</v>
      </c>
      <c r="D470" s="10">
        <f>YEAR(raw[[#This Row],[Date]])</f>
        <v>2013</v>
      </c>
      <c r="E470" s="10">
        <f>MONTH(raw[[#This Row],[Date]])</f>
        <v>9</v>
      </c>
      <c r="F470" s="4">
        <v>1</v>
      </c>
      <c r="G470" s="4"/>
      <c r="H470" s="4"/>
      <c r="I470" t="e">
        <f>VLOOKUP(raw[[#This Row],[Song Title]],#REF!,1,FALSE)</f>
        <v>#REF!</v>
      </c>
      <c r="J470">
        <f>SUM(raw[[#This Row],[English]:[Both]])</f>
        <v>1</v>
      </c>
      <c r="K470" s="1" t="b">
        <f>IF(EXACT(raw[[#This Row],[Date]],VLOOKUP(raw[[#This Row],[Song Title]],raw[],2,FALSE)),TRUE,FALSE)</f>
        <v>0</v>
      </c>
      <c r="L470">
        <f>COUNTIFS(raw[Song Title],raw[[#This Row],[Song Title]],raw[Date],CONCATENATE("&lt;",raw[[#This Row],[Date]]))</f>
        <v>2</v>
      </c>
      <c r="M470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470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470" s="2">
        <f>((3*raw[[#This Row],[Count Played W/I Last Year]])+raw[[#This Row],[Count Played W/I 2 years]])/4</f>
        <v>2</v>
      </c>
    </row>
    <row r="471" spans="1:15" x14ac:dyDescent="0.2">
      <c r="A471" s="4" t="s">
        <v>144</v>
      </c>
      <c r="B471" s="8">
        <v>41539</v>
      </c>
      <c r="C471" s="8" t="str">
        <f>IF(EXACT(1,raw[[#This Row],[English]]),"English",IF(EXACT(1,raw[[#This Row],[Spanish]]),"Spanish",IF(EXACT(1,raw[[#This Row],[Both]]),"Both","BAD_INPUT")))</f>
        <v>Both</v>
      </c>
      <c r="D471" s="10">
        <f>YEAR(raw[[#This Row],[Date]])</f>
        <v>2013</v>
      </c>
      <c r="E471" s="10">
        <f>MONTH(raw[[#This Row],[Date]])</f>
        <v>9</v>
      </c>
      <c r="F471" s="4"/>
      <c r="G471" s="4"/>
      <c r="H471" s="4">
        <v>1</v>
      </c>
      <c r="I471" t="e">
        <f>VLOOKUP(raw[[#This Row],[Song Title]],#REF!,1,FALSE)</f>
        <v>#REF!</v>
      </c>
      <c r="J471">
        <f>SUM(raw[[#This Row],[English]:[Both]])</f>
        <v>1</v>
      </c>
      <c r="K471" s="1" t="b">
        <f>IF(EXACT(raw[[#This Row],[Date]],VLOOKUP(raw[[#This Row],[Song Title]],raw[],2,FALSE)),TRUE,FALSE)</f>
        <v>0</v>
      </c>
      <c r="L471">
        <f>COUNTIFS(raw[Song Title],raw[[#This Row],[Song Title]],raw[Date],CONCATENATE("&lt;",raw[[#This Row],[Date]]))</f>
        <v>3</v>
      </c>
      <c r="M471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471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471" s="2">
        <f>((3*raw[[#This Row],[Count Played W/I Last Year]])+raw[[#This Row],[Count Played W/I 2 years]])/4</f>
        <v>3</v>
      </c>
    </row>
    <row r="472" spans="1:15" x14ac:dyDescent="0.2">
      <c r="A472" s="4" t="s">
        <v>109</v>
      </c>
      <c r="B472" s="8">
        <v>41539</v>
      </c>
      <c r="C472" s="8" t="str">
        <f>IF(EXACT(1,raw[[#This Row],[English]]),"English",IF(EXACT(1,raw[[#This Row],[Spanish]]),"Spanish",IF(EXACT(1,raw[[#This Row],[Both]]),"Both","BAD_INPUT")))</f>
        <v>Spanish</v>
      </c>
      <c r="D472" s="10">
        <f>YEAR(raw[[#This Row],[Date]])</f>
        <v>2013</v>
      </c>
      <c r="E472" s="10">
        <f>MONTH(raw[[#This Row],[Date]])</f>
        <v>9</v>
      </c>
      <c r="F472" s="4"/>
      <c r="G472" s="4">
        <v>1</v>
      </c>
      <c r="H472" s="4"/>
      <c r="I472" t="e">
        <f>VLOOKUP(raw[[#This Row],[Song Title]],#REF!,1,FALSE)</f>
        <v>#REF!</v>
      </c>
      <c r="J472">
        <f>SUM(raw[[#This Row],[English]:[Both]])</f>
        <v>1</v>
      </c>
      <c r="K472" s="1" t="b">
        <f>IF(EXACT(raw[[#This Row],[Date]],VLOOKUP(raw[[#This Row],[Song Title]],raw[],2,FALSE)),TRUE,FALSE)</f>
        <v>0</v>
      </c>
      <c r="L472">
        <f>COUNTIFS(raw[Song Title],raw[[#This Row],[Song Title]],raw[Date],CONCATENATE("&lt;",raw[[#This Row],[Date]]))</f>
        <v>5</v>
      </c>
      <c r="M472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472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472" s="2">
        <f>((3*raw[[#This Row],[Count Played W/I Last Year]])+raw[[#This Row],[Count Played W/I 2 years]])/4</f>
        <v>5</v>
      </c>
    </row>
    <row r="473" spans="1:15" x14ac:dyDescent="0.2">
      <c r="A473" s="4" t="s">
        <v>78</v>
      </c>
      <c r="B473" s="8">
        <v>41539</v>
      </c>
      <c r="C473" s="8" t="str">
        <f>IF(EXACT(1,raw[[#This Row],[English]]),"English",IF(EXACT(1,raw[[#This Row],[Spanish]]),"Spanish",IF(EXACT(1,raw[[#This Row],[Both]]),"Both","BAD_INPUT")))</f>
        <v>Spanish</v>
      </c>
      <c r="D473" s="10">
        <f>YEAR(raw[[#This Row],[Date]])</f>
        <v>2013</v>
      </c>
      <c r="E473" s="10">
        <f>MONTH(raw[[#This Row],[Date]])</f>
        <v>9</v>
      </c>
      <c r="F473" s="4"/>
      <c r="G473" s="4">
        <v>1</v>
      </c>
      <c r="H473" s="4"/>
      <c r="I473" t="e">
        <f>VLOOKUP(raw[[#This Row],[Song Title]],#REF!,1,FALSE)</f>
        <v>#REF!</v>
      </c>
      <c r="J473">
        <f>SUM(raw[[#This Row],[English]:[Both]])</f>
        <v>1</v>
      </c>
      <c r="K473" s="1" t="b">
        <f>IF(EXACT(raw[[#This Row],[Date]],VLOOKUP(raw[[#This Row],[Song Title]],raw[],2,FALSE)),TRUE,FALSE)</f>
        <v>0</v>
      </c>
      <c r="L473">
        <f>COUNTIFS(raw[Song Title],raw[[#This Row],[Song Title]],raw[Date],CONCATENATE("&lt;",raw[[#This Row],[Date]]))</f>
        <v>3</v>
      </c>
      <c r="M473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473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473" s="2">
        <f>((3*raw[[#This Row],[Count Played W/I Last Year]])+raw[[#This Row],[Count Played W/I 2 years]])/4</f>
        <v>3</v>
      </c>
    </row>
    <row r="474" spans="1:15" x14ac:dyDescent="0.2">
      <c r="A474" s="4" t="s">
        <v>133</v>
      </c>
      <c r="B474" s="8">
        <v>41539</v>
      </c>
      <c r="C474" s="8" t="str">
        <f>IF(EXACT(1,raw[[#This Row],[English]]),"English",IF(EXACT(1,raw[[#This Row],[Spanish]]),"Spanish",IF(EXACT(1,raw[[#This Row],[Both]]),"Both","BAD_INPUT")))</f>
        <v>Both</v>
      </c>
      <c r="D474" s="10">
        <f>YEAR(raw[[#This Row],[Date]])</f>
        <v>2013</v>
      </c>
      <c r="E474" s="10">
        <f>MONTH(raw[[#This Row],[Date]])</f>
        <v>9</v>
      </c>
      <c r="F474" s="4"/>
      <c r="G474" s="4"/>
      <c r="H474" s="4">
        <v>1</v>
      </c>
      <c r="I474" t="e">
        <f>VLOOKUP(raw[[#This Row],[Song Title]],#REF!,1,FALSE)</f>
        <v>#REF!</v>
      </c>
      <c r="J474">
        <f>SUM(raw[[#This Row],[English]:[Both]])</f>
        <v>1</v>
      </c>
      <c r="K474" s="1" t="b">
        <f>IF(EXACT(raw[[#This Row],[Date]],VLOOKUP(raw[[#This Row],[Song Title]],raw[],2,FALSE)),TRUE,FALSE)</f>
        <v>0</v>
      </c>
      <c r="L474">
        <f>COUNTIFS(raw[Song Title],raw[[#This Row],[Song Title]],raw[Date],CONCATENATE("&lt;",raw[[#This Row],[Date]]))</f>
        <v>3</v>
      </c>
      <c r="M474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474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474" s="2">
        <f>((3*raw[[#This Row],[Count Played W/I Last Year]])+raw[[#This Row],[Count Played W/I 2 years]])/4</f>
        <v>3</v>
      </c>
    </row>
    <row r="475" spans="1:15" x14ac:dyDescent="0.2">
      <c r="A475" s="4" t="s">
        <v>111</v>
      </c>
      <c r="B475" s="8">
        <v>41539</v>
      </c>
      <c r="C475" s="8" t="str">
        <f>IF(EXACT(1,raw[[#This Row],[English]]),"English",IF(EXACT(1,raw[[#This Row],[Spanish]]),"Spanish",IF(EXACT(1,raw[[#This Row],[Both]]),"Both","BAD_INPUT")))</f>
        <v>English</v>
      </c>
      <c r="D475" s="10">
        <f>YEAR(raw[[#This Row],[Date]])</f>
        <v>2013</v>
      </c>
      <c r="E475" s="10">
        <f>MONTH(raw[[#This Row],[Date]])</f>
        <v>9</v>
      </c>
      <c r="F475" s="4">
        <v>1</v>
      </c>
      <c r="G475" s="4"/>
      <c r="H475" s="4"/>
      <c r="I475" t="e">
        <f>VLOOKUP(raw[[#This Row],[Song Title]],#REF!,1,FALSE)</f>
        <v>#REF!</v>
      </c>
      <c r="J475">
        <f>SUM(raw[[#This Row],[English]:[Both]])</f>
        <v>1</v>
      </c>
      <c r="K475" s="1" t="b">
        <f>IF(EXACT(raw[[#This Row],[Date]],VLOOKUP(raw[[#This Row],[Song Title]],raw[],2,FALSE)),TRUE,FALSE)</f>
        <v>0</v>
      </c>
      <c r="L475">
        <f>COUNTIFS(raw[Song Title],raw[[#This Row],[Song Title]],raw[Date],CONCATENATE("&lt;",raw[[#This Row],[Date]]))</f>
        <v>3</v>
      </c>
      <c r="M475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475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475" s="2">
        <f>((3*raw[[#This Row],[Count Played W/I Last Year]])+raw[[#This Row],[Count Played W/I 2 years]])/4</f>
        <v>3</v>
      </c>
    </row>
    <row r="476" spans="1:15" x14ac:dyDescent="0.2">
      <c r="A476" s="4" t="s">
        <v>124</v>
      </c>
      <c r="B476" s="8">
        <v>41546</v>
      </c>
      <c r="C476" s="8" t="str">
        <f>IF(EXACT(1,raw[[#This Row],[English]]),"English",IF(EXACT(1,raw[[#This Row],[Spanish]]),"Spanish",IF(EXACT(1,raw[[#This Row],[Both]]),"Both","BAD_INPUT")))</f>
        <v>English</v>
      </c>
      <c r="D476" s="10">
        <f>YEAR(raw[[#This Row],[Date]])</f>
        <v>2013</v>
      </c>
      <c r="E476" s="10">
        <f>MONTH(raw[[#This Row],[Date]])</f>
        <v>9</v>
      </c>
      <c r="F476" s="4">
        <v>1</v>
      </c>
      <c r="G476" s="4"/>
      <c r="H476" s="4"/>
      <c r="I476" t="e">
        <f>VLOOKUP(raw[[#This Row],[Song Title]],#REF!,1,FALSE)</f>
        <v>#REF!</v>
      </c>
      <c r="J476">
        <f>SUM(raw[[#This Row],[English]:[Both]])</f>
        <v>1</v>
      </c>
      <c r="K476" s="1" t="b">
        <f>IF(EXACT(raw[[#This Row],[Date]],VLOOKUP(raw[[#This Row],[Song Title]],raw[],2,FALSE)),TRUE,FALSE)</f>
        <v>0</v>
      </c>
      <c r="L476">
        <f>COUNTIFS(raw[Song Title],raw[[#This Row],[Song Title]],raw[Date],CONCATENATE("&lt;",raw[[#This Row],[Date]]))</f>
        <v>1</v>
      </c>
      <c r="M476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476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476" s="2">
        <f>((3*raw[[#This Row],[Count Played W/I Last Year]])+raw[[#This Row],[Count Played W/I 2 years]])/4</f>
        <v>1</v>
      </c>
    </row>
    <row r="477" spans="1:15" x14ac:dyDescent="0.2">
      <c r="A477" s="4" t="s">
        <v>136</v>
      </c>
      <c r="B477" s="8">
        <v>41546</v>
      </c>
      <c r="C477" s="8" t="str">
        <f>IF(EXACT(1,raw[[#This Row],[English]]),"English",IF(EXACT(1,raw[[#This Row],[Spanish]]),"Spanish",IF(EXACT(1,raw[[#This Row],[Both]]),"Both","BAD_INPUT")))</f>
        <v>Both</v>
      </c>
      <c r="D477" s="10">
        <f>YEAR(raw[[#This Row],[Date]])</f>
        <v>2013</v>
      </c>
      <c r="E477" s="10">
        <f>MONTH(raw[[#This Row],[Date]])</f>
        <v>9</v>
      </c>
      <c r="F477" s="4"/>
      <c r="G477" s="4"/>
      <c r="H477" s="4">
        <v>1</v>
      </c>
      <c r="I477" t="e">
        <f>VLOOKUP(raw[[#This Row],[Song Title]],#REF!,1,FALSE)</f>
        <v>#REF!</v>
      </c>
      <c r="J477">
        <f>SUM(raw[[#This Row],[English]:[Both]])</f>
        <v>1</v>
      </c>
      <c r="K477" s="1" t="b">
        <f>IF(EXACT(raw[[#This Row],[Date]],VLOOKUP(raw[[#This Row],[Song Title]],raw[],2,FALSE)),TRUE,FALSE)</f>
        <v>0</v>
      </c>
      <c r="L477">
        <f>COUNTIFS(raw[Song Title],raw[[#This Row],[Song Title]],raw[Date],CONCATENATE("&lt;",raw[[#This Row],[Date]]))</f>
        <v>2</v>
      </c>
      <c r="M477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477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477" s="2">
        <f>((3*raw[[#This Row],[Count Played W/I Last Year]])+raw[[#This Row],[Count Played W/I 2 years]])/4</f>
        <v>2</v>
      </c>
    </row>
    <row r="478" spans="1:15" x14ac:dyDescent="0.2">
      <c r="A478" s="4" t="s">
        <v>152</v>
      </c>
      <c r="B478" s="8">
        <v>41546</v>
      </c>
      <c r="C478" s="8" t="str">
        <f>IF(EXACT(1,raw[[#This Row],[English]]),"English",IF(EXACT(1,raw[[#This Row],[Spanish]]),"Spanish",IF(EXACT(1,raw[[#This Row],[Both]]),"Both","BAD_INPUT")))</f>
        <v>English</v>
      </c>
      <c r="D478" s="10">
        <f>YEAR(raw[[#This Row],[Date]])</f>
        <v>2013</v>
      </c>
      <c r="E478" s="10">
        <f>MONTH(raw[[#This Row],[Date]])</f>
        <v>9</v>
      </c>
      <c r="F478" s="4">
        <v>1</v>
      </c>
      <c r="G478" s="4"/>
      <c r="H478" s="4"/>
      <c r="I478" t="e">
        <f>VLOOKUP(raw[[#This Row],[Song Title]],#REF!,1,FALSE)</f>
        <v>#REF!</v>
      </c>
      <c r="J478">
        <f>SUM(raw[[#This Row],[English]:[Both]])</f>
        <v>1</v>
      </c>
      <c r="K478" s="1" t="b">
        <f>IF(EXACT(raw[[#This Row],[Date]],VLOOKUP(raw[[#This Row],[Song Title]],raw[],2,FALSE)),TRUE,FALSE)</f>
        <v>0</v>
      </c>
      <c r="L478">
        <f>COUNTIFS(raw[Song Title],raw[[#This Row],[Song Title]],raw[Date],CONCATENATE("&lt;",raw[[#This Row],[Date]]))</f>
        <v>1</v>
      </c>
      <c r="M478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478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478" s="2">
        <f>((3*raw[[#This Row],[Count Played W/I Last Year]])+raw[[#This Row],[Count Played W/I 2 years]])/4</f>
        <v>1</v>
      </c>
    </row>
    <row r="479" spans="1:15" x14ac:dyDescent="0.2">
      <c r="A479" s="4" t="s">
        <v>33</v>
      </c>
      <c r="B479" s="8">
        <v>41546</v>
      </c>
      <c r="C479" s="8" t="str">
        <f>IF(EXACT(1,raw[[#This Row],[English]]),"English",IF(EXACT(1,raw[[#This Row],[Spanish]]),"Spanish",IF(EXACT(1,raw[[#This Row],[Both]]),"Both","BAD_INPUT")))</f>
        <v>Spanish</v>
      </c>
      <c r="D479" s="10">
        <f>YEAR(raw[[#This Row],[Date]])</f>
        <v>2013</v>
      </c>
      <c r="E479" s="10">
        <f>MONTH(raw[[#This Row],[Date]])</f>
        <v>9</v>
      </c>
      <c r="F479" s="4"/>
      <c r="G479" s="4">
        <v>1</v>
      </c>
      <c r="H479" s="4"/>
      <c r="I479" t="e">
        <f>VLOOKUP(raw[[#This Row],[Song Title]],#REF!,1,FALSE)</f>
        <v>#REF!</v>
      </c>
      <c r="J479">
        <f>SUM(raw[[#This Row],[English]:[Both]])</f>
        <v>1</v>
      </c>
      <c r="K479" s="1" t="b">
        <f>IF(EXACT(raw[[#This Row],[Date]],VLOOKUP(raw[[#This Row],[Song Title]],raw[],2,FALSE)),TRUE,FALSE)</f>
        <v>0</v>
      </c>
      <c r="L479">
        <f>COUNTIFS(raw[Song Title],raw[[#This Row],[Song Title]],raw[Date],CONCATENATE("&lt;",raw[[#This Row],[Date]]))</f>
        <v>3</v>
      </c>
      <c r="M479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479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479" s="2">
        <f>((3*raw[[#This Row],[Count Played W/I Last Year]])+raw[[#This Row],[Count Played W/I 2 years]])/4</f>
        <v>2.25</v>
      </c>
    </row>
    <row r="480" spans="1:15" x14ac:dyDescent="0.2">
      <c r="A480" s="4" t="s">
        <v>142</v>
      </c>
      <c r="B480" s="8">
        <v>41546</v>
      </c>
      <c r="C480" s="8" t="str">
        <f>IF(EXACT(1,raw[[#This Row],[English]]),"English",IF(EXACT(1,raw[[#This Row],[Spanish]]),"Spanish",IF(EXACT(1,raw[[#This Row],[Both]]),"Both","BAD_INPUT")))</f>
        <v>Both</v>
      </c>
      <c r="D480" s="10">
        <f>YEAR(raw[[#This Row],[Date]])</f>
        <v>2013</v>
      </c>
      <c r="E480" s="10">
        <f>MONTH(raw[[#This Row],[Date]])</f>
        <v>9</v>
      </c>
      <c r="F480" s="4"/>
      <c r="G480" s="4"/>
      <c r="H480" s="4">
        <v>1</v>
      </c>
      <c r="I480" t="e">
        <f>VLOOKUP(raw[[#This Row],[Song Title]],#REF!,1,FALSE)</f>
        <v>#REF!</v>
      </c>
      <c r="J480">
        <f>SUM(raw[[#This Row],[English]:[Both]])</f>
        <v>1</v>
      </c>
      <c r="K480" s="1" t="b">
        <f>IF(EXACT(raw[[#This Row],[Date]],VLOOKUP(raw[[#This Row],[Song Title]],raw[],2,FALSE)),TRUE,FALSE)</f>
        <v>0</v>
      </c>
      <c r="L480">
        <f>COUNTIFS(raw[Song Title],raw[[#This Row],[Song Title]],raw[Date],CONCATENATE("&lt;",raw[[#This Row],[Date]]))</f>
        <v>2</v>
      </c>
      <c r="M480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480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480" s="2">
        <f>((3*raw[[#This Row],[Count Played W/I Last Year]])+raw[[#This Row],[Count Played W/I 2 years]])/4</f>
        <v>2</v>
      </c>
    </row>
    <row r="481" spans="1:15" x14ac:dyDescent="0.2">
      <c r="A481" s="4" t="s">
        <v>168</v>
      </c>
      <c r="B481" s="8">
        <v>41553</v>
      </c>
      <c r="C481" s="8" t="str">
        <f>IF(EXACT(1,raw[[#This Row],[English]]),"English",IF(EXACT(1,raw[[#This Row],[Spanish]]),"Spanish",IF(EXACT(1,raw[[#This Row],[Both]]),"Both","BAD_INPUT")))</f>
        <v>Spanish</v>
      </c>
      <c r="D481" s="10">
        <f>YEAR(raw[[#This Row],[Date]])</f>
        <v>2013</v>
      </c>
      <c r="E481" s="10">
        <f>MONTH(raw[[#This Row],[Date]])</f>
        <v>10</v>
      </c>
      <c r="F481" s="4"/>
      <c r="G481" s="4">
        <v>1</v>
      </c>
      <c r="H481" s="4"/>
      <c r="I481" t="e">
        <f>VLOOKUP(raw[[#This Row],[Song Title]],#REF!,1,FALSE)</f>
        <v>#REF!</v>
      </c>
      <c r="J481">
        <f>SUM(raw[[#This Row],[English]:[Both]])</f>
        <v>1</v>
      </c>
      <c r="K481" s="1" t="b">
        <f>IF(EXACT(raw[[#This Row],[Date]],VLOOKUP(raw[[#This Row],[Song Title]],raw[],2,FALSE)),TRUE,FALSE)</f>
        <v>1</v>
      </c>
      <c r="L481">
        <f>COUNTIFS(raw[Song Title],raw[[#This Row],[Song Title]],raw[Date],CONCATENATE("&lt;",raw[[#This Row],[Date]]))</f>
        <v>0</v>
      </c>
      <c r="M481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481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481" s="2">
        <f>((3*raw[[#This Row],[Count Played W/I Last Year]])+raw[[#This Row],[Count Played W/I 2 years]])/4</f>
        <v>0</v>
      </c>
    </row>
    <row r="482" spans="1:15" x14ac:dyDescent="0.2">
      <c r="A482" s="4" t="s">
        <v>143</v>
      </c>
      <c r="B482" s="8">
        <v>41553</v>
      </c>
      <c r="C482" s="8" t="str">
        <f>IF(EXACT(1,raw[[#This Row],[English]]),"English",IF(EXACT(1,raw[[#This Row],[Spanish]]),"Spanish",IF(EXACT(1,raw[[#This Row],[Both]]),"Both","BAD_INPUT")))</f>
        <v>Spanish</v>
      </c>
      <c r="D482" s="10">
        <f>YEAR(raw[[#This Row],[Date]])</f>
        <v>2013</v>
      </c>
      <c r="E482" s="10">
        <f>MONTH(raw[[#This Row],[Date]])</f>
        <v>10</v>
      </c>
      <c r="F482" s="4"/>
      <c r="G482" s="4">
        <v>1</v>
      </c>
      <c r="H482" s="4"/>
      <c r="I482" t="e">
        <f>VLOOKUP(raw[[#This Row],[Song Title]],#REF!,1,FALSE)</f>
        <v>#REF!</v>
      </c>
      <c r="J482">
        <f>SUM(raw[[#This Row],[English]:[Both]])</f>
        <v>1</v>
      </c>
      <c r="K482" s="1" t="b">
        <f>IF(EXACT(raw[[#This Row],[Date]],VLOOKUP(raw[[#This Row],[Song Title]],raw[],2,FALSE)),TRUE,FALSE)</f>
        <v>0</v>
      </c>
      <c r="L482">
        <f>COUNTIFS(raw[Song Title],raw[[#This Row],[Song Title]],raw[Date],CONCATENATE("&lt;",raw[[#This Row],[Date]]))</f>
        <v>5</v>
      </c>
      <c r="M482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482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482" s="2">
        <f>((3*raw[[#This Row],[Count Played W/I Last Year]])+raw[[#This Row],[Count Played W/I 2 years]])/4</f>
        <v>5</v>
      </c>
    </row>
    <row r="483" spans="1:15" x14ac:dyDescent="0.2">
      <c r="A483" s="4" t="s">
        <v>134</v>
      </c>
      <c r="B483" s="8">
        <v>41553</v>
      </c>
      <c r="C483" s="8" t="str">
        <f>IF(EXACT(1,raw[[#This Row],[English]]),"English",IF(EXACT(1,raw[[#This Row],[Spanish]]),"Spanish",IF(EXACT(1,raw[[#This Row],[Both]]),"Both","BAD_INPUT")))</f>
        <v>English</v>
      </c>
      <c r="D483" s="10">
        <f>YEAR(raw[[#This Row],[Date]])</f>
        <v>2013</v>
      </c>
      <c r="E483" s="10">
        <f>MONTH(raw[[#This Row],[Date]])</f>
        <v>10</v>
      </c>
      <c r="F483" s="4">
        <v>1</v>
      </c>
      <c r="G483" s="4"/>
      <c r="H483" s="4"/>
      <c r="I483" t="e">
        <f>VLOOKUP(raw[[#This Row],[Song Title]],#REF!,1,FALSE)</f>
        <v>#REF!</v>
      </c>
      <c r="J483">
        <f>SUM(raw[[#This Row],[English]:[Both]])</f>
        <v>1</v>
      </c>
      <c r="K483" s="1" t="b">
        <f>IF(EXACT(raw[[#This Row],[Date]],VLOOKUP(raw[[#This Row],[Song Title]],raw[],2,FALSE)),TRUE,FALSE)</f>
        <v>0</v>
      </c>
      <c r="L483">
        <f>COUNTIFS(raw[Song Title],raw[[#This Row],[Song Title]],raw[Date],CONCATENATE("&lt;",raw[[#This Row],[Date]]))</f>
        <v>2</v>
      </c>
      <c r="M483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483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483" s="2">
        <f>((3*raw[[#This Row],[Count Played W/I Last Year]])+raw[[#This Row],[Count Played W/I 2 years]])/4</f>
        <v>2</v>
      </c>
    </row>
    <row r="484" spans="1:15" x14ac:dyDescent="0.2">
      <c r="A484" s="4" t="s">
        <v>169</v>
      </c>
      <c r="B484" s="8">
        <v>41553</v>
      </c>
      <c r="C484" s="8" t="str">
        <f>IF(EXACT(1,raw[[#This Row],[English]]),"English",IF(EXACT(1,raw[[#This Row],[Spanish]]),"Spanish",IF(EXACT(1,raw[[#This Row],[Both]]),"Both","BAD_INPUT")))</f>
        <v>Both</v>
      </c>
      <c r="D484" s="10">
        <f>YEAR(raw[[#This Row],[Date]])</f>
        <v>2013</v>
      </c>
      <c r="E484" s="10">
        <f>MONTH(raw[[#This Row],[Date]])</f>
        <v>10</v>
      </c>
      <c r="F484" s="4"/>
      <c r="G484" s="4"/>
      <c r="H484" s="4">
        <v>1</v>
      </c>
      <c r="I484" t="e">
        <f>VLOOKUP(raw[[#This Row],[Song Title]],#REF!,1,FALSE)</f>
        <v>#REF!</v>
      </c>
      <c r="J484">
        <f>SUM(raw[[#This Row],[English]:[Both]])</f>
        <v>1</v>
      </c>
      <c r="K484" s="1" t="b">
        <f>IF(EXACT(raw[[#This Row],[Date]],VLOOKUP(raw[[#This Row],[Song Title]],raw[],2,FALSE)),TRUE,FALSE)</f>
        <v>1</v>
      </c>
      <c r="L484">
        <f>COUNTIFS(raw[Song Title],raw[[#This Row],[Song Title]],raw[Date],CONCATENATE("&lt;",raw[[#This Row],[Date]]))</f>
        <v>0</v>
      </c>
      <c r="M484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484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484" s="2">
        <f>((3*raw[[#This Row],[Count Played W/I Last Year]])+raw[[#This Row],[Count Played W/I 2 years]])/4</f>
        <v>0</v>
      </c>
    </row>
    <row r="485" spans="1:15" x14ac:dyDescent="0.2">
      <c r="A485" s="4" t="s">
        <v>120</v>
      </c>
      <c r="B485" s="8">
        <v>41553</v>
      </c>
      <c r="C485" s="8" t="str">
        <f>IF(EXACT(1,raw[[#This Row],[English]]),"English",IF(EXACT(1,raw[[#This Row],[Spanish]]),"Spanish",IF(EXACT(1,raw[[#This Row],[Both]]),"Both","BAD_INPUT")))</f>
        <v>English</v>
      </c>
      <c r="D485" s="10">
        <f>YEAR(raw[[#This Row],[Date]])</f>
        <v>2013</v>
      </c>
      <c r="E485" s="10">
        <f>MONTH(raw[[#This Row],[Date]])</f>
        <v>10</v>
      </c>
      <c r="F485" s="4">
        <v>1</v>
      </c>
      <c r="G485" s="4"/>
      <c r="H485" s="4"/>
      <c r="I485" t="e">
        <f>VLOOKUP(raw[[#This Row],[Song Title]],#REF!,1,FALSE)</f>
        <v>#REF!</v>
      </c>
      <c r="J485">
        <f>SUM(raw[[#This Row],[English]:[Both]])</f>
        <v>1</v>
      </c>
      <c r="K485" s="1" t="b">
        <f>IF(EXACT(raw[[#This Row],[Date]],VLOOKUP(raw[[#This Row],[Song Title]],raw[],2,FALSE)),TRUE,FALSE)</f>
        <v>0</v>
      </c>
      <c r="L485">
        <f>COUNTIFS(raw[Song Title],raw[[#This Row],[Song Title]],raw[Date],CONCATENATE("&lt;",raw[[#This Row],[Date]]))</f>
        <v>6</v>
      </c>
      <c r="M485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485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485" s="2">
        <f>((3*raw[[#This Row],[Count Played W/I Last Year]])+raw[[#This Row],[Count Played W/I 2 years]])/4</f>
        <v>6</v>
      </c>
    </row>
    <row r="486" spans="1:15" x14ac:dyDescent="0.2">
      <c r="A486" s="4" t="s">
        <v>149</v>
      </c>
      <c r="B486" s="8">
        <v>41553</v>
      </c>
      <c r="C486" s="8" t="str">
        <f>IF(EXACT(1,raw[[#This Row],[English]]),"English",IF(EXACT(1,raw[[#This Row],[Spanish]]),"Spanish",IF(EXACT(1,raw[[#This Row],[Both]]),"Both","BAD_INPUT")))</f>
        <v>Spanish</v>
      </c>
      <c r="D486" s="10">
        <f>YEAR(raw[[#This Row],[Date]])</f>
        <v>2013</v>
      </c>
      <c r="E486" s="10">
        <f>MONTH(raw[[#This Row],[Date]])</f>
        <v>10</v>
      </c>
      <c r="F486" s="4"/>
      <c r="G486" s="4">
        <v>1</v>
      </c>
      <c r="H486" s="4"/>
      <c r="I486" t="e">
        <f>VLOOKUP(raw[[#This Row],[Song Title]],#REF!,1,FALSE)</f>
        <v>#REF!</v>
      </c>
      <c r="J486">
        <f>SUM(raw[[#This Row],[English]:[Both]])</f>
        <v>1</v>
      </c>
      <c r="K486" s="1" t="b">
        <f>IF(EXACT(raw[[#This Row],[Date]],VLOOKUP(raw[[#This Row],[Song Title]],raw[],2,FALSE)),TRUE,FALSE)</f>
        <v>0</v>
      </c>
      <c r="L486">
        <f>COUNTIFS(raw[Song Title],raw[[#This Row],[Song Title]],raw[Date],CONCATENATE("&lt;",raw[[#This Row],[Date]]))</f>
        <v>5</v>
      </c>
      <c r="M486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486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486" s="2">
        <f>((3*raw[[#This Row],[Count Played W/I Last Year]])+raw[[#This Row],[Count Played W/I 2 years]])/4</f>
        <v>5</v>
      </c>
    </row>
    <row r="487" spans="1:15" x14ac:dyDescent="0.2">
      <c r="A487" s="4" t="s">
        <v>150</v>
      </c>
      <c r="B487" s="8">
        <v>41560</v>
      </c>
      <c r="C487" s="8" t="str">
        <f>IF(EXACT(1,raw[[#This Row],[English]]),"English",IF(EXACT(1,raw[[#This Row],[Spanish]]),"Spanish",IF(EXACT(1,raw[[#This Row],[Both]]),"Both","BAD_INPUT")))</f>
        <v>English</v>
      </c>
      <c r="D487" s="10">
        <f>YEAR(raw[[#This Row],[Date]])</f>
        <v>2013</v>
      </c>
      <c r="E487" s="10">
        <f>MONTH(raw[[#This Row],[Date]])</f>
        <v>10</v>
      </c>
      <c r="F487" s="4">
        <v>1</v>
      </c>
      <c r="G487" s="4"/>
      <c r="H487" s="4"/>
      <c r="I487" t="e">
        <f>VLOOKUP(raw[[#This Row],[Song Title]],#REF!,1,FALSE)</f>
        <v>#REF!</v>
      </c>
      <c r="J487">
        <f>SUM(raw[[#This Row],[English]:[Both]])</f>
        <v>1</v>
      </c>
      <c r="K487" s="1" t="b">
        <f>IF(EXACT(raw[[#This Row],[Date]],VLOOKUP(raw[[#This Row],[Song Title]],raw[],2,FALSE)),TRUE,FALSE)</f>
        <v>0</v>
      </c>
      <c r="L487">
        <f>COUNTIFS(raw[Song Title],raw[[#This Row],[Song Title]],raw[Date],CONCATENATE("&lt;",raw[[#This Row],[Date]]))</f>
        <v>2</v>
      </c>
      <c r="M487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487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487" s="2">
        <f>((3*raw[[#This Row],[Count Played W/I Last Year]])+raw[[#This Row],[Count Played W/I 2 years]])/4</f>
        <v>2</v>
      </c>
    </row>
    <row r="488" spans="1:15" x14ac:dyDescent="0.2">
      <c r="A488" s="4" t="s">
        <v>30</v>
      </c>
      <c r="B488" s="8">
        <v>41560</v>
      </c>
      <c r="C488" s="8" t="str">
        <f>IF(EXACT(1,raw[[#This Row],[English]]),"English",IF(EXACT(1,raw[[#This Row],[Spanish]]),"Spanish",IF(EXACT(1,raw[[#This Row],[Both]]),"Both","BAD_INPUT")))</f>
        <v>Both</v>
      </c>
      <c r="D488" s="10">
        <f>YEAR(raw[[#This Row],[Date]])</f>
        <v>2013</v>
      </c>
      <c r="E488" s="10">
        <f>MONTH(raw[[#This Row],[Date]])</f>
        <v>10</v>
      </c>
      <c r="F488" s="4"/>
      <c r="G488" s="4"/>
      <c r="H488" s="4">
        <v>1</v>
      </c>
      <c r="I488" t="e">
        <f>VLOOKUP(raw[[#This Row],[Song Title]],#REF!,1,FALSE)</f>
        <v>#REF!</v>
      </c>
      <c r="J488">
        <f>SUM(raw[[#This Row],[English]:[Both]])</f>
        <v>1</v>
      </c>
      <c r="K488" s="1" t="b">
        <f>IF(EXACT(raw[[#This Row],[Date]],VLOOKUP(raw[[#This Row],[Song Title]],raw[],2,FALSE)),TRUE,FALSE)</f>
        <v>0</v>
      </c>
      <c r="L488">
        <f>COUNTIFS(raw[Song Title],raw[[#This Row],[Song Title]],raw[Date],CONCATENATE("&lt;",raw[[#This Row],[Date]]))</f>
        <v>5</v>
      </c>
      <c r="M488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488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488" s="2">
        <f>((3*raw[[#This Row],[Count Played W/I Last Year]])+raw[[#This Row],[Count Played W/I 2 years]])/4</f>
        <v>2.75</v>
      </c>
    </row>
    <row r="489" spans="1:15" x14ac:dyDescent="0.2">
      <c r="A489" s="4" t="s">
        <v>106</v>
      </c>
      <c r="B489" s="8">
        <v>41560</v>
      </c>
      <c r="C489" s="8" t="str">
        <f>IF(EXACT(1,raw[[#This Row],[English]]),"English",IF(EXACT(1,raw[[#This Row],[Spanish]]),"Spanish",IF(EXACT(1,raw[[#This Row],[Both]]),"Both","BAD_INPUT")))</f>
        <v>Spanish</v>
      </c>
      <c r="D489" s="10">
        <f>YEAR(raw[[#This Row],[Date]])</f>
        <v>2013</v>
      </c>
      <c r="E489" s="10">
        <f>MONTH(raw[[#This Row],[Date]])</f>
        <v>10</v>
      </c>
      <c r="F489" s="4"/>
      <c r="G489" s="4">
        <v>1</v>
      </c>
      <c r="H489" s="4"/>
      <c r="I489" t="e">
        <f>VLOOKUP(raw[[#This Row],[Song Title]],#REF!,1,FALSE)</f>
        <v>#REF!</v>
      </c>
      <c r="J489">
        <f>SUM(raw[[#This Row],[English]:[Both]])</f>
        <v>1</v>
      </c>
      <c r="K489" s="1" t="b">
        <f>IF(EXACT(raw[[#This Row],[Date]],VLOOKUP(raw[[#This Row],[Song Title]],raw[],2,FALSE)),TRUE,FALSE)</f>
        <v>0</v>
      </c>
      <c r="L489">
        <f>COUNTIFS(raw[Song Title],raw[[#This Row],[Song Title]],raw[Date],CONCATENATE("&lt;",raw[[#This Row],[Date]]))</f>
        <v>7</v>
      </c>
      <c r="M489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489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489" s="2">
        <f>((3*raw[[#This Row],[Count Played W/I Last Year]])+raw[[#This Row],[Count Played W/I 2 years]])/4</f>
        <v>5.5</v>
      </c>
    </row>
    <row r="490" spans="1:15" x14ac:dyDescent="0.2">
      <c r="A490" s="4" t="s">
        <v>65</v>
      </c>
      <c r="B490" s="8">
        <v>41560</v>
      </c>
      <c r="C490" s="8" t="str">
        <f>IF(EXACT(1,raw[[#This Row],[English]]),"English",IF(EXACT(1,raw[[#This Row],[Spanish]]),"Spanish",IF(EXACT(1,raw[[#This Row],[Both]]),"Both","BAD_INPUT")))</f>
        <v>Spanish</v>
      </c>
      <c r="D490" s="10">
        <f>YEAR(raw[[#This Row],[Date]])</f>
        <v>2013</v>
      </c>
      <c r="E490" s="10">
        <f>MONTH(raw[[#This Row],[Date]])</f>
        <v>10</v>
      </c>
      <c r="F490" s="4"/>
      <c r="G490" s="4">
        <v>1</v>
      </c>
      <c r="H490" s="4"/>
      <c r="I490" t="e">
        <f>VLOOKUP(raw[[#This Row],[Song Title]],#REF!,1,FALSE)</f>
        <v>#REF!</v>
      </c>
      <c r="J490">
        <f>SUM(raw[[#This Row],[English]:[Both]])</f>
        <v>1</v>
      </c>
      <c r="K490" s="1" t="b">
        <f>IF(EXACT(raw[[#This Row],[Date]],VLOOKUP(raw[[#This Row],[Song Title]],raw[],2,FALSE)),TRUE,FALSE)</f>
        <v>0</v>
      </c>
      <c r="L490">
        <f>COUNTIFS(raw[Song Title],raw[[#This Row],[Song Title]],raw[Date],CONCATENATE("&lt;",raw[[#This Row],[Date]]))</f>
        <v>5</v>
      </c>
      <c r="M490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490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490" s="2">
        <f>((3*raw[[#This Row],[Count Played W/I Last Year]])+raw[[#This Row],[Count Played W/I 2 years]])/4</f>
        <v>2.75</v>
      </c>
    </row>
    <row r="491" spans="1:15" x14ac:dyDescent="0.2">
      <c r="A491" s="4" t="s">
        <v>170</v>
      </c>
      <c r="B491" s="8">
        <v>41560</v>
      </c>
      <c r="C491" s="8" t="str">
        <f>IF(EXACT(1,raw[[#This Row],[English]]),"English",IF(EXACT(1,raw[[#This Row],[Spanish]]),"Spanish",IF(EXACT(1,raw[[#This Row],[Both]]),"Both","BAD_INPUT")))</f>
        <v>English</v>
      </c>
      <c r="D491" s="10">
        <f>YEAR(raw[[#This Row],[Date]])</f>
        <v>2013</v>
      </c>
      <c r="E491" s="10">
        <f>MONTH(raw[[#This Row],[Date]])</f>
        <v>10</v>
      </c>
      <c r="F491" s="4">
        <v>1</v>
      </c>
      <c r="G491" s="4"/>
      <c r="H491" s="4"/>
      <c r="I491" t="e">
        <f>VLOOKUP(raw[[#This Row],[Song Title]],#REF!,1,FALSE)</f>
        <v>#REF!</v>
      </c>
      <c r="J491">
        <f>SUM(raw[[#This Row],[English]:[Both]])</f>
        <v>1</v>
      </c>
      <c r="K491" s="1" t="b">
        <f>IF(EXACT(raw[[#This Row],[Date]],VLOOKUP(raw[[#This Row],[Song Title]],raw[],2,FALSE)),TRUE,FALSE)</f>
        <v>1</v>
      </c>
      <c r="L491">
        <f>COUNTIFS(raw[Song Title],raw[[#This Row],[Song Title]],raw[Date],CONCATENATE("&lt;",raw[[#This Row],[Date]]))</f>
        <v>0</v>
      </c>
      <c r="M491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491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491" s="2">
        <f>((3*raw[[#This Row],[Count Played W/I Last Year]])+raw[[#This Row],[Count Played W/I 2 years]])/4</f>
        <v>0</v>
      </c>
    </row>
    <row r="492" spans="1:15" x14ac:dyDescent="0.2">
      <c r="A492" s="4" t="s">
        <v>80</v>
      </c>
      <c r="B492" s="8">
        <v>41560</v>
      </c>
      <c r="C492" s="8" t="str">
        <f>IF(EXACT(1,raw[[#This Row],[English]]),"English",IF(EXACT(1,raw[[#This Row],[Spanish]]),"Spanish",IF(EXACT(1,raw[[#This Row],[Both]]),"Both","BAD_INPUT")))</f>
        <v>Spanish</v>
      </c>
      <c r="D492" s="10">
        <f>YEAR(raw[[#This Row],[Date]])</f>
        <v>2013</v>
      </c>
      <c r="E492" s="10">
        <f>MONTH(raw[[#This Row],[Date]])</f>
        <v>10</v>
      </c>
      <c r="F492" s="4"/>
      <c r="G492" s="4">
        <v>1</v>
      </c>
      <c r="H492" s="4"/>
      <c r="I492" t="e">
        <f>VLOOKUP(raw[[#This Row],[Song Title]],#REF!,1,FALSE)</f>
        <v>#REF!</v>
      </c>
      <c r="J492">
        <f>SUM(raw[[#This Row],[English]:[Both]])</f>
        <v>1</v>
      </c>
      <c r="K492" s="1" t="b">
        <f>IF(EXACT(raw[[#This Row],[Date]],VLOOKUP(raw[[#This Row],[Song Title]],raw[],2,FALSE)),TRUE,FALSE)</f>
        <v>0</v>
      </c>
      <c r="L492">
        <f>COUNTIFS(raw[Song Title],raw[[#This Row],[Song Title]],raw[Date],CONCATENATE("&lt;",raw[[#This Row],[Date]]))</f>
        <v>3</v>
      </c>
      <c r="M492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492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492" s="2">
        <f>((3*raw[[#This Row],[Count Played W/I Last Year]])+raw[[#This Row],[Count Played W/I 2 years]])/4</f>
        <v>2.25</v>
      </c>
    </row>
    <row r="493" spans="1:15" x14ac:dyDescent="0.2">
      <c r="A493" s="4" t="s">
        <v>59</v>
      </c>
      <c r="B493" s="8">
        <v>41567</v>
      </c>
      <c r="C493" s="8" t="str">
        <f>IF(EXACT(1,raw[[#This Row],[English]]),"English",IF(EXACT(1,raw[[#This Row],[Spanish]]),"Spanish",IF(EXACT(1,raw[[#This Row],[Both]]),"Both","BAD_INPUT")))</f>
        <v>Spanish</v>
      </c>
      <c r="D493" s="10">
        <f>YEAR(raw[[#This Row],[Date]])</f>
        <v>2013</v>
      </c>
      <c r="E493" s="10">
        <f>MONTH(raw[[#This Row],[Date]])</f>
        <v>10</v>
      </c>
      <c r="F493" s="4"/>
      <c r="G493" s="4">
        <v>1</v>
      </c>
      <c r="H493" s="4"/>
      <c r="I493" t="e">
        <f>VLOOKUP(raw[[#This Row],[Song Title]],#REF!,1,FALSE)</f>
        <v>#REF!</v>
      </c>
      <c r="J493">
        <f>SUM(raw[[#This Row],[English]:[Both]])</f>
        <v>1</v>
      </c>
      <c r="K493" s="1" t="b">
        <f>IF(EXACT(raw[[#This Row],[Date]],VLOOKUP(raw[[#This Row],[Song Title]],raw[],2,FALSE)),TRUE,FALSE)</f>
        <v>0</v>
      </c>
      <c r="L493">
        <f>COUNTIFS(raw[Song Title],raw[[#This Row],[Song Title]],raw[Date],CONCATENATE("&lt;",raw[[#This Row],[Date]]))</f>
        <v>2</v>
      </c>
      <c r="M493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493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493" s="2">
        <f>((3*raw[[#This Row],[Count Played W/I Last Year]])+raw[[#This Row],[Count Played W/I 2 years]])/4</f>
        <v>0.5</v>
      </c>
    </row>
    <row r="494" spans="1:15" x14ac:dyDescent="0.2">
      <c r="A494" s="4" t="s">
        <v>49</v>
      </c>
      <c r="B494" s="8">
        <v>41567</v>
      </c>
      <c r="C494" s="8" t="str">
        <f>IF(EXACT(1,raw[[#This Row],[English]]),"English",IF(EXACT(1,raw[[#This Row],[Spanish]]),"Spanish",IF(EXACT(1,raw[[#This Row],[Both]]),"Both","BAD_INPUT")))</f>
        <v>Both</v>
      </c>
      <c r="D494" s="10">
        <f>YEAR(raw[[#This Row],[Date]])</f>
        <v>2013</v>
      </c>
      <c r="E494" s="10">
        <f>MONTH(raw[[#This Row],[Date]])</f>
        <v>10</v>
      </c>
      <c r="F494" s="4"/>
      <c r="G494" s="4"/>
      <c r="H494" s="4">
        <v>1</v>
      </c>
      <c r="I494" t="e">
        <f>VLOOKUP(raw[[#This Row],[Song Title]],#REF!,1,FALSE)</f>
        <v>#REF!</v>
      </c>
      <c r="J494">
        <f>SUM(raw[[#This Row],[English]:[Both]])</f>
        <v>1</v>
      </c>
      <c r="K494" s="1" t="b">
        <f>IF(EXACT(raw[[#This Row],[Date]],VLOOKUP(raw[[#This Row],[Song Title]],raw[],2,FALSE)),TRUE,FALSE)</f>
        <v>0</v>
      </c>
      <c r="L494">
        <f>COUNTIFS(raw[Song Title],raw[[#This Row],[Song Title]],raw[Date],CONCATENATE("&lt;",raw[[#This Row],[Date]]))</f>
        <v>1</v>
      </c>
      <c r="M494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494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494" s="2">
        <f>((3*raw[[#This Row],[Count Played W/I Last Year]])+raw[[#This Row],[Count Played W/I 2 years]])/4</f>
        <v>0.25</v>
      </c>
    </row>
    <row r="495" spans="1:15" x14ac:dyDescent="0.2">
      <c r="A495" s="4" t="s">
        <v>163</v>
      </c>
      <c r="B495" s="8">
        <v>41567</v>
      </c>
      <c r="C495" s="8" t="str">
        <f>IF(EXACT(1,raw[[#This Row],[English]]),"English",IF(EXACT(1,raw[[#This Row],[Spanish]]),"Spanish",IF(EXACT(1,raw[[#This Row],[Both]]),"Both","BAD_INPUT")))</f>
        <v>Both</v>
      </c>
      <c r="D495" s="10">
        <f>YEAR(raw[[#This Row],[Date]])</f>
        <v>2013</v>
      </c>
      <c r="E495" s="10">
        <f>MONTH(raw[[#This Row],[Date]])</f>
        <v>10</v>
      </c>
      <c r="F495" s="4"/>
      <c r="G495" s="4"/>
      <c r="H495" s="4">
        <v>1</v>
      </c>
      <c r="I495" t="e">
        <f>VLOOKUP(raw[[#This Row],[Song Title]],#REF!,1,FALSE)</f>
        <v>#REF!</v>
      </c>
      <c r="J495">
        <f>SUM(raw[[#This Row],[English]:[Both]])</f>
        <v>1</v>
      </c>
      <c r="K495" s="1" t="b">
        <f>IF(EXACT(raw[[#This Row],[Date]],VLOOKUP(raw[[#This Row],[Song Title]],raw[],2,FALSE)),TRUE,FALSE)</f>
        <v>0</v>
      </c>
      <c r="L495">
        <f>COUNTIFS(raw[Song Title],raw[[#This Row],[Song Title]],raw[Date],CONCATENATE("&lt;",raw[[#This Row],[Date]]))</f>
        <v>3</v>
      </c>
      <c r="M495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495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495" s="2">
        <f>((3*raw[[#This Row],[Count Played W/I Last Year]])+raw[[#This Row],[Count Played W/I 2 years]])/4</f>
        <v>3</v>
      </c>
    </row>
    <row r="496" spans="1:15" x14ac:dyDescent="0.2">
      <c r="A496" s="4" t="s">
        <v>48</v>
      </c>
      <c r="B496" s="8">
        <v>41567</v>
      </c>
      <c r="C496" s="8" t="str">
        <f>IF(EXACT(1,raw[[#This Row],[English]]),"English",IF(EXACT(1,raw[[#This Row],[Spanish]]),"Spanish",IF(EXACT(1,raw[[#This Row],[Both]]),"Both","BAD_INPUT")))</f>
        <v>English</v>
      </c>
      <c r="D496" s="10">
        <f>YEAR(raw[[#This Row],[Date]])</f>
        <v>2013</v>
      </c>
      <c r="E496" s="10">
        <f>MONTH(raw[[#This Row],[Date]])</f>
        <v>10</v>
      </c>
      <c r="F496" s="4">
        <v>1</v>
      </c>
      <c r="G496" s="4"/>
      <c r="H496" s="4"/>
      <c r="I496" t="e">
        <f>VLOOKUP(raw[[#This Row],[Song Title]],#REF!,1,FALSE)</f>
        <v>#REF!</v>
      </c>
      <c r="J496">
        <f>SUM(raw[[#This Row],[English]:[Both]])</f>
        <v>1</v>
      </c>
      <c r="K496" s="1" t="b">
        <f>IF(EXACT(raw[[#This Row],[Date]],VLOOKUP(raw[[#This Row],[Song Title]],raw[],2,FALSE)),TRUE,FALSE)</f>
        <v>0</v>
      </c>
      <c r="L496">
        <f>COUNTIFS(raw[Song Title],raw[[#This Row],[Song Title]],raw[Date],CONCATENATE("&lt;",raw[[#This Row],[Date]]))</f>
        <v>1</v>
      </c>
      <c r="M496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496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496" s="2">
        <f>((3*raw[[#This Row],[Count Played W/I Last Year]])+raw[[#This Row],[Count Played W/I 2 years]])/4</f>
        <v>0.25</v>
      </c>
    </row>
    <row r="497" spans="1:15" x14ac:dyDescent="0.2">
      <c r="A497" s="4" t="s">
        <v>161</v>
      </c>
      <c r="B497" s="8">
        <v>41567</v>
      </c>
      <c r="C497" s="8" t="str">
        <f>IF(EXACT(1,raw[[#This Row],[English]]),"English",IF(EXACT(1,raw[[#This Row],[Spanish]]),"Spanish",IF(EXACT(1,raw[[#This Row],[Both]]),"Both","BAD_INPUT")))</f>
        <v>Spanish</v>
      </c>
      <c r="D497" s="10">
        <f>YEAR(raw[[#This Row],[Date]])</f>
        <v>2013</v>
      </c>
      <c r="E497" s="10">
        <f>MONTH(raw[[#This Row],[Date]])</f>
        <v>10</v>
      </c>
      <c r="F497" s="4"/>
      <c r="G497" s="4">
        <v>1</v>
      </c>
      <c r="H497" s="4"/>
      <c r="I497" t="e">
        <f>VLOOKUP(raw[[#This Row],[Song Title]],#REF!,1,FALSE)</f>
        <v>#REF!</v>
      </c>
      <c r="J497">
        <f>SUM(raw[[#This Row],[English]:[Both]])</f>
        <v>1</v>
      </c>
      <c r="K497" s="1" t="b">
        <f>IF(EXACT(raw[[#This Row],[Date]],VLOOKUP(raw[[#This Row],[Song Title]],raw[],2,FALSE)),TRUE,FALSE)</f>
        <v>0</v>
      </c>
      <c r="L497">
        <f>COUNTIFS(raw[Song Title],raw[[#This Row],[Song Title]],raw[Date],CONCATENATE("&lt;",raw[[#This Row],[Date]]))</f>
        <v>3</v>
      </c>
      <c r="M497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497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497" s="2">
        <f>((3*raw[[#This Row],[Count Played W/I Last Year]])+raw[[#This Row],[Count Played W/I 2 years]])/4</f>
        <v>3</v>
      </c>
    </row>
    <row r="498" spans="1:15" x14ac:dyDescent="0.2">
      <c r="A498" s="4" t="s">
        <v>50</v>
      </c>
      <c r="B498" s="8">
        <v>41567</v>
      </c>
      <c r="C498" s="8" t="str">
        <f>IF(EXACT(1,raw[[#This Row],[English]]),"English",IF(EXACT(1,raw[[#This Row],[Spanish]]),"Spanish",IF(EXACT(1,raw[[#This Row],[Both]]),"Both","BAD_INPUT")))</f>
        <v>English</v>
      </c>
      <c r="D498" s="10">
        <f>YEAR(raw[[#This Row],[Date]])</f>
        <v>2013</v>
      </c>
      <c r="E498" s="10">
        <f>MONTH(raw[[#This Row],[Date]])</f>
        <v>10</v>
      </c>
      <c r="F498" s="4">
        <v>1</v>
      </c>
      <c r="G498" s="4"/>
      <c r="H498" s="4"/>
      <c r="I498" t="e">
        <f>VLOOKUP(raw[[#This Row],[Song Title]],#REF!,1,FALSE)</f>
        <v>#REF!</v>
      </c>
      <c r="J498">
        <f>SUM(raw[[#This Row],[English]:[Both]])</f>
        <v>1</v>
      </c>
      <c r="K498" s="1" t="b">
        <f>IF(EXACT(raw[[#This Row],[Date]],VLOOKUP(raw[[#This Row],[Song Title]],raw[],2,FALSE)),TRUE,FALSE)</f>
        <v>0</v>
      </c>
      <c r="L498">
        <f>COUNTIFS(raw[Song Title],raw[[#This Row],[Song Title]],raw[Date],CONCATENATE("&lt;",raw[[#This Row],[Date]]))</f>
        <v>3</v>
      </c>
      <c r="M498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498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498" s="2">
        <f>((3*raw[[#This Row],[Count Played W/I Last Year]])+raw[[#This Row],[Count Played W/I 2 years]])/4</f>
        <v>0.75</v>
      </c>
    </row>
    <row r="499" spans="1:15" x14ac:dyDescent="0.2">
      <c r="A499" s="4" t="s">
        <v>124</v>
      </c>
      <c r="B499" s="8">
        <v>41574</v>
      </c>
      <c r="C499" s="8" t="str">
        <f>IF(EXACT(1,raw[[#This Row],[English]]),"English",IF(EXACT(1,raw[[#This Row],[Spanish]]),"Spanish",IF(EXACT(1,raw[[#This Row],[Both]]),"Both","BAD_INPUT")))</f>
        <v>English</v>
      </c>
      <c r="D499" s="10">
        <f>YEAR(raw[[#This Row],[Date]])</f>
        <v>2013</v>
      </c>
      <c r="E499" s="10">
        <f>MONTH(raw[[#This Row],[Date]])</f>
        <v>10</v>
      </c>
      <c r="F499" s="4">
        <v>1</v>
      </c>
      <c r="G499" s="4"/>
      <c r="H499" s="4"/>
      <c r="I499" t="e">
        <f>VLOOKUP(raw[[#This Row],[Song Title]],#REF!,1,FALSE)</f>
        <v>#REF!</v>
      </c>
      <c r="J499">
        <f>SUM(raw[[#This Row],[English]:[Both]])</f>
        <v>1</v>
      </c>
      <c r="K499" s="1" t="b">
        <f>IF(EXACT(raw[[#This Row],[Date]],VLOOKUP(raw[[#This Row],[Song Title]],raw[],2,FALSE)),TRUE,FALSE)</f>
        <v>0</v>
      </c>
      <c r="L499">
        <f>COUNTIFS(raw[Song Title],raw[[#This Row],[Song Title]],raw[Date],CONCATENATE("&lt;",raw[[#This Row],[Date]]))</f>
        <v>2</v>
      </c>
      <c r="M499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499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499" s="2">
        <f>((3*raw[[#This Row],[Count Played W/I Last Year]])+raw[[#This Row],[Count Played W/I 2 years]])/4</f>
        <v>2</v>
      </c>
    </row>
    <row r="500" spans="1:15" x14ac:dyDescent="0.2">
      <c r="A500" s="4" t="s">
        <v>104</v>
      </c>
      <c r="B500" s="8">
        <v>41574</v>
      </c>
      <c r="C500" s="8" t="str">
        <f>IF(EXACT(1,raw[[#This Row],[English]]),"English",IF(EXACT(1,raw[[#This Row],[Spanish]]),"Spanish",IF(EXACT(1,raw[[#This Row],[Both]]),"Both","BAD_INPUT")))</f>
        <v>Spanish</v>
      </c>
      <c r="D500" s="10">
        <f>YEAR(raw[[#This Row],[Date]])</f>
        <v>2013</v>
      </c>
      <c r="E500" s="10">
        <f>MONTH(raw[[#This Row],[Date]])</f>
        <v>10</v>
      </c>
      <c r="F500" s="4"/>
      <c r="G500" s="4">
        <v>1</v>
      </c>
      <c r="H500" s="4"/>
      <c r="I500" t="e">
        <f>VLOOKUP(raw[[#This Row],[Song Title]],#REF!,1,FALSE)</f>
        <v>#REF!</v>
      </c>
      <c r="J500">
        <f>SUM(raw[[#This Row],[English]:[Both]])</f>
        <v>1</v>
      </c>
      <c r="K500" s="1" t="b">
        <f>IF(EXACT(raw[[#This Row],[Date]],VLOOKUP(raw[[#This Row],[Song Title]],raw[],2,FALSE)),TRUE,FALSE)</f>
        <v>0</v>
      </c>
      <c r="L500">
        <f>COUNTIFS(raw[Song Title],raw[[#This Row],[Song Title]],raw[Date],CONCATENATE("&lt;",raw[[#This Row],[Date]]))</f>
        <v>3</v>
      </c>
      <c r="M500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500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500" s="2">
        <f>((3*raw[[#This Row],[Count Played W/I Last Year]])+raw[[#This Row],[Count Played W/I 2 years]])/4</f>
        <v>2.25</v>
      </c>
    </row>
    <row r="501" spans="1:15" x14ac:dyDescent="0.2">
      <c r="A501" s="4" t="s">
        <v>2</v>
      </c>
      <c r="B501" s="8">
        <v>41574</v>
      </c>
      <c r="C501" s="8" t="str">
        <f>IF(EXACT(1,raw[[#This Row],[English]]),"English",IF(EXACT(1,raw[[#This Row],[Spanish]]),"Spanish",IF(EXACT(1,raw[[#This Row],[Both]]),"Both","BAD_INPUT")))</f>
        <v>Spanish</v>
      </c>
      <c r="D501" s="10">
        <f>YEAR(raw[[#This Row],[Date]])</f>
        <v>2013</v>
      </c>
      <c r="E501" s="10">
        <f>MONTH(raw[[#This Row],[Date]])</f>
        <v>10</v>
      </c>
      <c r="F501" s="4"/>
      <c r="G501" s="4">
        <v>1</v>
      </c>
      <c r="H501" s="4"/>
      <c r="I501" t="e">
        <f>VLOOKUP(raw[[#This Row],[Song Title]],#REF!,1,FALSE)</f>
        <v>#REF!</v>
      </c>
      <c r="J501">
        <f>SUM(raw[[#This Row],[English]:[Both]])</f>
        <v>1</v>
      </c>
      <c r="K501" s="1" t="b">
        <f>IF(EXACT(raw[[#This Row],[Date]],VLOOKUP(raw[[#This Row],[Song Title]],raw[],2,FALSE)),TRUE,FALSE)</f>
        <v>0</v>
      </c>
      <c r="L501">
        <f>COUNTIFS(raw[Song Title],raw[[#This Row],[Song Title]],raw[Date],CONCATENATE("&lt;",raw[[#This Row],[Date]]))</f>
        <v>6</v>
      </c>
      <c r="M501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501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501" s="2">
        <f>((3*raw[[#This Row],[Count Played W/I Last Year]])+raw[[#This Row],[Count Played W/I 2 years]])/4</f>
        <v>3</v>
      </c>
    </row>
    <row r="502" spans="1:15" x14ac:dyDescent="0.2">
      <c r="A502" s="4" t="s">
        <v>118</v>
      </c>
      <c r="B502" s="8">
        <v>41574</v>
      </c>
      <c r="C502" s="8" t="str">
        <f>IF(EXACT(1,raw[[#This Row],[English]]),"English",IF(EXACT(1,raw[[#This Row],[Spanish]]),"Spanish",IF(EXACT(1,raw[[#This Row],[Both]]),"Both","BAD_INPUT")))</f>
        <v>Both</v>
      </c>
      <c r="D502" s="10">
        <f>YEAR(raw[[#This Row],[Date]])</f>
        <v>2013</v>
      </c>
      <c r="E502" s="10">
        <f>MONTH(raw[[#This Row],[Date]])</f>
        <v>10</v>
      </c>
      <c r="F502" s="4"/>
      <c r="G502" s="4"/>
      <c r="H502" s="4">
        <v>1</v>
      </c>
      <c r="I502" t="e">
        <f>VLOOKUP(raw[[#This Row],[Song Title]],#REF!,1,FALSE)</f>
        <v>#REF!</v>
      </c>
      <c r="J502">
        <f>SUM(raw[[#This Row],[English]:[Both]])</f>
        <v>1</v>
      </c>
      <c r="K502" s="1" t="b">
        <f>IF(EXACT(raw[[#This Row],[Date]],VLOOKUP(raw[[#This Row],[Song Title]],raw[],2,FALSE)),TRUE,FALSE)</f>
        <v>0</v>
      </c>
      <c r="L502">
        <f>COUNTIFS(raw[Song Title],raw[[#This Row],[Song Title]],raw[Date],CONCATENATE("&lt;",raw[[#This Row],[Date]]))</f>
        <v>4</v>
      </c>
      <c r="M502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502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502" s="2">
        <f>((3*raw[[#This Row],[Count Played W/I Last Year]])+raw[[#This Row],[Count Played W/I 2 years]])/4</f>
        <v>4</v>
      </c>
    </row>
    <row r="503" spans="1:15" x14ac:dyDescent="0.2">
      <c r="A503" s="4" t="s">
        <v>171</v>
      </c>
      <c r="B503" s="8">
        <v>41574</v>
      </c>
      <c r="C503" s="8" t="str">
        <f>IF(EXACT(1,raw[[#This Row],[English]]),"English",IF(EXACT(1,raw[[#This Row],[Spanish]]),"Spanish",IF(EXACT(1,raw[[#This Row],[Both]]),"Both","BAD_INPUT")))</f>
        <v>English</v>
      </c>
      <c r="D503" s="10">
        <f>YEAR(raw[[#This Row],[Date]])</f>
        <v>2013</v>
      </c>
      <c r="E503" s="10">
        <f>MONTH(raw[[#This Row],[Date]])</f>
        <v>10</v>
      </c>
      <c r="F503" s="4">
        <v>1</v>
      </c>
      <c r="G503" s="4"/>
      <c r="H503" s="4"/>
      <c r="I503" t="e">
        <f>VLOOKUP(raw[[#This Row],[Song Title]],#REF!,1,FALSE)</f>
        <v>#REF!</v>
      </c>
      <c r="J503">
        <f>SUM(raw[[#This Row],[English]:[Both]])</f>
        <v>1</v>
      </c>
      <c r="K503" s="1" t="b">
        <f>IF(EXACT(raw[[#This Row],[Date]],VLOOKUP(raw[[#This Row],[Song Title]],raw[],2,FALSE)),TRUE,FALSE)</f>
        <v>1</v>
      </c>
      <c r="L503">
        <f>COUNTIFS(raw[Song Title],raw[[#This Row],[Song Title]],raw[Date],CONCATENATE("&lt;",raw[[#This Row],[Date]]))</f>
        <v>0</v>
      </c>
      <c r="M503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503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503" s="2">
        <f>((3*raw[[#This Row],[Count Played W/I Last Year]])+raw[[#This Row],[Count Played W/I 2 years]])/4</f>
        <v>0</v>
      </c>
    </row>
    <row r="504" spans="1:15" x14ac:dyDescent="0.2">
      <c r="A504" s="4" t="s">
        <v>61</v>
      </c>
      <c r="B504" s="8">
        <v>41574</v>
      </c>
      <c r="C504" s="8" t="str">
        <f>IF(EXACT(1,raw[[#This Row],[English]]),"English",IF(EXACT(1,raw[[#This Row],[Spanish]]),"Spanish",IF(EXACT(1,raw[[#This Row],[Both]]),"Both","BAD_INPUT")))</f>
        <v>English</v>
      </c>
      <c r="D504" s="10">
        <f>YEAR(raw[[#This Row],[Date]])</f>
        <v>2013</v>
      </c>
      <c r="E504" s="10">
        <f>MONTH(raw[[#This Row],[Date]])</f>
        <v>10</v>
      </c>
      <c r="F504" s="4">
        <v>1</v>
      </c>
      <c r="G504" s="4"/>
      <c r="H504" s="4"/>
      <c r="I504" t="e">
        <f>VLOOKUP(raw[[#This Row],[Song Title]],#REF!,1,FALSE)</f>
        <v>#REF!</v>
      </c>
      <c r="J504">
        <f>SUM(raw[[#This Row],[English]:[Both]])</f>
        <v>1</v>
      </c>
      <c r="K504" s="1" t="b">
        <f>IF(EXACT(raw[[#This Row],[Date]],VLOOKUP(raw[[#This Row],[Song Title]],raw[],2,FALSE)),TRUE,FALSE)</f>
        <v>0</v>
      </c>
      <c r="L504">
        <f>COUNTIFS(raw[Song Title],raw[[#This Row],[Song Title]],raw[Date],CONCATENATE("&lt;",raw[[#This Row],[Date]]))</f>
        <v>4</v>
      </c>
      <c r="M504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504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504" s="2">
        <f>((3*raw[[#This Row],[Count Played W/I Last Year]])+raw[[#This Row],[Count Played W/I 2 years]])/4</f>
        <v>2.5</v>
      </c>
    </row>
    <row r="505" spans="1:15" x14ac:dyDescent="0.2">
      <c r="A505" s="4" t="s">
        <v>52</v>
      </c>
      <c r="B505" s="8">
        <v>41581</v>
      </c>
      <c r="C505" s="8" t="str">
        <f>IF(EXACT(1,raw[[#This Row],[English]]),"English",IF(EXACT(1,raw[[#This Row],[Spanish]]),"Spanish",IF(EXACT(1,raw[[#This Row],[Both]]),"Both","BAD_INPUT")))</f>
        <v>Spanish</v>
      </c>
      <c r="D505" s="10">
        <f>YEAR(raw[[#This Row],[Date]])</f>
        <v>2013</v>
      </c>
      <c r="E505" s="10">
        <f>MONTH(raw[[#This Row],[Date]])</f>
        <v>11</v>
      </c>
      <c r="F505" s="4"/>
      <c r="G505" s="4">
        <v>1</v>
      </c>
      <c r="H505" s="4"/>
      <c r="I505" t="e">
        <f>VLOOKUP(raw[[#This Row],[Song Title]],#REF!,1,FALSE)</f>
        <v>#REF!</v>
      </c>
      <c r="J505">
        <f>SUM(raw[[#This Row],[English]:[Both]])</f>
        <v>1</v>
      </c>
      <c r="K505" s="1" t="b">
        <f>IF(EXACT(raw[[#This Row],[Date]],VLOOKUP(raw[[#This Row],[Song Title]],raw[],2,FALSE)),TRUE,FALSE)</f>
        <v>0</v>
      </c>
      <c r="L505">
        <f>COUNTIFS(raw[Song Title],raw[[#This Row],[Song Title]],raw[Date],CONCATENATE("&lt;",raw[[#This Row],[Date]]))</f>
        <v>4</v>
      </c>
      <c r="M505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505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505" s="2">
        <f>((3*raw[[#This Row],[Count Played W/I Last Year]])+raw[[#This Row],[Count Played W/I 2 years]])/4</f>
        <v>1</v>
      </c>
    </row>
    <row r="506" spans="1:15" x14ac:dyDescent="0.2">
      <c r="A506" s="4" t="s">
        <v>39</v>
      </c>
      <c r="B506" s="8">
        <v>41581</v>
      </c>
      <c r="C506" s="8" t="str">
        <f>IF(EXACT(1,raw[[#This Row],[English]]),"English",IF(EXACT(1,raw[[#This Row],[Spanish]]),"Spanish",IF(EXACT(1,raw[[#This Row],[Both]]),"Both","BAD_INPUT")))</f>
        <v>Both</v>
      </c>
      <c r="D506" s="10">
        <f>YEAR(raw[[#This Row],[Date]])</f>
        <v>2013</v>
      </c>
      <c r="E506" s="10">
        <f>MONTH(raw[[#This Row],[Date]])</f>
        <v>11</v>
      </c>
      <c r="F506" s="4"/>
      <c r="G506" s="4"/>
      <c r="H506" s="4">
        <v>1</v>
      </c>
      <c r="I506" t="e">
        <f>VLOOKUP(raw[[#This Row],[Song Title]],#REF!,1,FALSE)</f>
        <v>#REF!</v>
      </c>
      <c r="J506">
        <f>SUM(raw[[#This Row],[English]:[Both]])</f>
        <v>1</v>
      </c>
      <c r="K506" s="1" t="b">
        <f>IF(EXACT(raw[[#This Row],[Date]],VLOOKUP(raw[[#This Row],[Song Title]],raw[],2,FALSE)),TRUE,FALSE)</f>
        <v>0</v>
      </c>
      <c r="L506">
        <f>COUNTIFS(raw[Song Title],raw[[#This Row],[Song Title]],raw[Date],CONCATENATE("&lt;",raw[[#This Row],[Date]]))</f>
        <v>5</v>
      </c>
      <c r="M506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506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506" s="2">
        <f>((3*raw[[#This Row],[Count Played W/I Last Year]])+raw[[#This Row],[Count Played W/I 2 years]])/4</f>
        <v>2.75</v>
      </c>
    </row>
    <row r="507" spans="1:15" x14ac:dyDescent="0.2">
      <c r="A507" s="4" t="s">
        <v>4</v>
      </c>
      <c r="B507" s="8">
        <v>41581</v>
      </c>
      <c r="C507" s="8" t="str">
        <f>IF(EXACT(1,raw[[#This Row],[English]]),"English",IF(EXACT(1,raw[[#This Row],[Spanish]]),"Spanish",IF(EXACT(1,raw[[#This Row],[Both]]),"Both","BAD_INPUT")))</f>
        <v>English</v>
      </c>
      <c r="D507" s="10">
        <f>YEAR(raw[[#This Row],[Date]])</f>
        <v>2013</v>
      </c>
      <c r="E507" s="10">
        <f>MONTH(raw[[#This Row],[Date]])</f>
        <v>11</v>
      </c>
      <c r="F507" s="4">
        <v>1</v>
      </c>
      <c r="G507" s="4"/>
      <c r="H507" s="4"/>
      <c r="I507" t="e">
        <f>VLOOKUP(raw[[#This Row],[Song Title]],#REF!,1,FALSE)</f>
        <v>#REF!</v>
      </c>
      <c r="J507">
        <f>SUM(raw[[#This Row],[English]:[Both]])</f>
        <v>1</v>
      </c>
      <c r="K507" s="1" t="b">
        <f>IF(EXACT(raw[[#This Row],[Date]],VLOOKUP(raw[[#This Row],[Song Title]],raw[],2,FALSE)),TRUE,FALSE)</f>
        <v>0</v>
      </c>
      <c r="L507">
        <f>COUNTIFS(raw[Song Title],raw[[#This Row],[Song Title]],raw[Date],CONCATENATE("&lt;",raw[[#This Row],[Date]]))</f>
        <v>7</v>
      </c>
      <c r="M507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507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507" s="2">
        <f>((3*raw[[#This Row],[Count Played W/I Last Year]])+raw[[#This Row],[Count Played W/I 2 years]])/4</f>
        <v>4.75</v>
      </c>
    </row>
    <row r="508" spans="1:15" x14ac:dyDescent="0.2">
      <c r="A508" s="4" t="s">
        <v>67</v>
      </c>
      <c r="B508" s="8">
        <v>41581</v>
      </c>
      <c r="C508" s="8" t="str">
        <f>IF(EXACT(1,raw[[#This Row],[English]]),"English",IF(EXACT(1,raw[[#This Row],[Spanish]]),"Spanish",IF(EXACT(1,raw[[#This Row],[Both]]),"Both","BAD_INPUT")))</f>
        <v>Spanish</v>
      </c>
      <c r="D508" s="10">
        <f>YEAR(raw[[#This Row],[Date]])</f>
        <v>2013</v>
      </c>
      <c r="E508" s="10">
        <f>MONTH(raw[[#This Row],[Date]])</f>
        <v>11</v>
      </c>
      <c r="F508" s="4"/>
      <c r="G508" s="4">
        <v>1</v>
      </c>
      <c r="H508" s="4"/>
      <c r="I508" t="e">
        <f>VLOOKUP(raw[[#This Row],[Song Title]],#REF!,1,FALSE)</f>
        <v>#REF!</v>
      </c>
      <c r="J508">
        <f>SUM(raw[[#This Row],[English]:[Both]])</f>
        <v>1</v>
      </c>
      <c r="K508" s="1" t="b">
        <f>IF(EXACT(raw[[#This Row],[Date]],VLOOKUP(raw[[#This Row],[Song Title]],raw[],2,FALSE)),TRUE,FALSE)</f>
        <v>0</v>
      </c>
      <c r="L508">
        <f>COUNTIFS(raw[Song Title],raw[[#This Row],[Song Title]],raw[Date],CONCATENATE("&lt;",raw[[#This Row],[Date]]))</f>
        <v>1</v>
      </c>
      <c r="M508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508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508" s="2">
        <f>((3*raw[[#This Row],[Count Played W/I Last Year]])+raw[[#This Row],[Count Played W/I 2 years]])/4</f>
        <v>0.25</v>
      </c>
    </row>
    <row r="509" spans="1:15" x14ac:dyDescent="0.2">
      <c r="A509" s="4" t="s">
        <v>60</v>
      </c>
      <c r="B509" s="8">
        <v>41581</v>
      </c>
      <c r="C509" s="8" t="str">
        <f>IF(EXACT(1,raw[[#This Row],[English]]),"English",IF(EXACT(1,raw[[#This Row],[Spanish]]),"Spanish",IF(EXACT(1,raw[[#This Row],[Both]]),"Both","BAD_INPUT")))</f>
        <v>English</v>
      </c>
      <c r="D509" s="10">
        <f>YEAR(raw[[#This Row],[Date]])</f>
        <v>2013</v>
      </c>
      <c r="E509" s="10">
        <f>MONTH(raw[[#This Row],[Date]])</f>
        <v>11</v>
      </c>
      <c r="F509" s="4">
        <v>1</v>
      </c>
      <c r="G509" s="4"/>
      <c r="H509" s="4"/>
      <c r="I509" t="e">
        <f>VLOOKUP(raw[[#This Row],[Song Title]],#REF!,1,FALSE)</f>
        <v>#REF!</v>
      </c>
      <c r="J509">
        <f>SUM(raw[[#This Row],[English]:[Both]])</f>
        <v>1</v>
      </c>
      <c r="K509" s="1" t="b">
        <f>IF(EXACT(raw[[#This Row],[Date]],VLOOKUP(raw[[#This Row],[Song Title]],raw[],2,FALSE)),TRUE,FALSE)</f>
        <v>0</v>
      </c>
      <c r="L509">
        <f>COUNTIFS(raw[Song Title],raw[[#This Row],[Song Title]],raw[Date],CONCATENATE("&lt;",raw[[#This Row],[Date]]))</f>
        <v>3</v>
      </c>
      <c r="M509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509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509" s="2">
        <f>((3*raw[[#This Row],[Count Played W/I Last Year]])+raw[[#This Row],[Count Played W/I 2 years]])/4</f>
        <v>0.75</v>
      </c>
    </row>
    <row r="510" spans="1:15" x14ac:dyDescent="0.2">
      <c r="A510" s="4" t="s">
        <v>67</v>
      </c>
      <c r="B510" s="8">
        <v>41588</v>
      </c>
      <c r="C510" s="8" t="str">
        <f>IF(EXACT(1,raw[[#This Row],[English]]),"English",IF(EXACT(1,raw[[#This Row],[Spanish]]),"Spanish",IF(EXACT(1,raw[[#This Row],[Both]]),"Both","BAD_INPUT")))</f>
        <v>Spanish</v>
      </c>
      <c r="D510" s="10">
        <f>YEAR(raw[[#This Row],[Date]])</f>
        <v>2013</v>
      </c>
      <c r="E510" s="10">
        <f>MONTH(raw[[#This Row],[Date]])</f>
        <v>11</v>
      </c>
      <c r="F510" s="4"/>
      <c r="G510" s="4">
        <v>1</v>
      </c>
      <c r="H510" s="4"/>
      <c r="I510" t="e">
        <f>VLOOKUP(raw[[#This Row],[Song Title]],#REF!,1,FALSE)</f>
        <v>#REF!</v>
      </c>
      <c r="J510">
        <f>SUM(raw[[#This Row],[English]:[Both]])</f>
        <v>1</v>
      </c>
      <c r="K510" s="1" t="b">
        <f>IF(EXACT(raw[[#This Row],[Date]],VLOOKUP(raw[[#This Row],[Song Title]],raw[],2,FALSE)),TRUE,FALSE)</f>
        <v>0</v>
      </c>
      <c r="L510">
        <f>COUNTIFS(raw[Song Title],raw[[#This Row],[Song Title]],raw[Date],CONCATENATE("&lt;",raw[[#This Row],[Date]]))</f>
        <v>2</v>
      </c>
      <c r="M510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510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510" s="2">
        <f>((3*raw[[#This Row],[Count Played W/I Last Year]])+raw[[#This Row],[Count Played W/I 2 years]])/4</f>
        <v>1.25</v>
      </c>
    </row>
    <row r="511" spans="1:15" x14ac:dyDescent="0.2">
      <c r="A511" s="4" t="s">
        <v>97</v>
      </c>
      <c r="B511" s="8">
        <v>41588</v>
      </c>
      <c r="C511" s="8" t="str">
        <f>IF(EXACT(1,raw[[#This Row],[English]]),"English",IF(EXACT(1,raw[[#This Row],[Spanish]]),"Spanish",IF(EXACT(1,raw[[#This Row],[Both]]),"Both","BAD_INPUT")))</f>
        <v>Spanish</v>
      </c>
      <c r="D511" s="10">
        <f>YEAR(raw[[#This Row],[Date]])</f>
        <v>2013</v>
      </c>
      <c r="E511" s="10">
        <f>MONTH(raw[[#This Row],[Date]])</f>
        <v>11</v>
      </c>
      <c r="F511" s="4"/>
      <c r="G511" s="4">
        <v>1</v>
      </c>
      <c r="H511" s="4"/>
      <c r="I511" t="e">
        <f>VLOOKUP(raw[[#This Row],[Song Title]],#REF!,1,FALSE)</f>
        <v>#REF!</v>
      </c>
      <c r="J511">
        <f>SUM(raw[[#This Row],[English]:[Both]])</f>
        <v>1</v>
      </c>
      <c r="K511" s="1" t="b">
        <f>IF(EXACT(raw[[#This Row],[Date]],VLOOKUP(raw[[#This Row],[Song Title]],raw[],2,FALSE)),TRUE,FALSE)</f>
        <v>0</v>
      </c>
      <c r="L511">
        <f>COUNTIFS(raw[Song Title],raw[[#This Row],[Song Title]],raw[Date],CONCATENATE("&lt;",raw[[#This Row],[Date]]))</f>
        <v>7</v>
      </c>
      <c r="M511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511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511" s="2">
        <f>((3*raw[[#This Row],[Count Played W/I Last Year]])+raw[[#This Row],[Count Played W/I 2 years]])/4</f>
        <v>4</v>
      </c>
    </row>
    <row r="512" spans="1:15" x14ac:dyDescent="0.2">
      <c r="A512" s="4" t="s">
        <v>160</v>
      </c>
      <c r="B512" s="8">
        <v>41588</v>
      </c>
      <c r="C512" s="8" t="str">
        <f>IF(EXACT(1,raw[[#This Row],[English]]),"English",IF(EXACT(1,raw[[#This Row],[Spanish]]),"Spanish",IF(EXACT(1,raw[[#This Row],[Both]]),"Both","BAD_INPUT")))</f>
        <v>English</v>
      </c>
      <c r="D512" s="10">
        <f>YEAR(raw[[#This Row],[Date]])</f>
        <v>2013</v>
      </c>
      <c r="E512" s="10">
        <f>MONTH(raw[[#This Row],[Date]])</f>
        <v>11</v>
      </c>
      <c r="F512" s="4">
        <v>1</v>
      </c>
      <c r="G512" s="4"/>
      <c r="H512" s="4"/>
      <c r="I512" t="e">
        <f>VLOOKUP(raw[[#This Row],[Song Title]],#REF!,1,FALSE)</f>
        <v>#REF!</v>
      </c>
      <c r="J512">
        <f>SUM(raw[[#This Row],[English]:[Both]])</f>
        <v>1</v>
      </c>
      <c r="K512" s="1" t="b">
        <f>IF(EXACT(raw[[#This Row],[Date]],VLOOKUP(raw[[#This Row],[Song Title]],raw[],2,FALSE)),TRUE,FALSE)</f>
        <v>0</v>
      </c>
      <c r="L512">
        <f>COUNTIFS(raw[Song Title],raw[[#This Row],[Song Title]],raw[Date],CONCATENATE("&lt;",raw[[#This Row],[Date]]))</f>
        <v>3</v>
      </c>
      <c r="M512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512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512" s="2">
        <f>((3*raw[[#This Row],[Count Played W/I Last Year]])+raw[[#This Row],[Count Played W/I 2 years]])/4</f>
        <v>3</v>
      </c>
    </row>
    <row r="513" spans="1:15" x14ac:dyDescent="0.2">
      <c r="A513" s="4" t="s">
        <v>172</v>
      </c>
      <c r="B513" s="8">
        <v>41588</v>
      </c>
      <c r="C513" s="8" t="str">
        <f>IF(EXACT(1,raw[[#This Row],[English]]),"English",IF(EXACT(1,raw[[#This Row],[Spanish]]),"Spanish",IF(EXACT(1,raw[[#This Row],[Both]]),"Both","BAD_INPUT")))</f>
        <v>English</v>
      </c>
      <c r="D513" s="10">
        <f>YEAR(raw[[#This Row],[Date]])</f>
        <v>2013</v>
      </c>
      <c r="E513" s="10">
        <f>MONTH(raw[[#This Row],[Date]])</f>
        <v>11</v>
      </c>
      <c r="F513" s="4">
        <v>1</v>
      </c>
      <c r="G513" s="4"/>
      <c r="H513" s="4"/>
      <c r="I513" t="e">
        <f>VLOOKUP(raw[[#This Row],[Song Title]],#REF!,1,FALSE)</f>
        <v>#REF!</v>
      </c>
      <c r="J513">
        <f>SUM(raw[[#This Row],[English]:[Both]])</f>
        <v>1</v>
      </c>
      <c r="K513" s="1" t="b">
        <f>IF(EXACT(raw[[#This Row],[Date]],VLOOKUP(raw[[#This Row],[Song Title]],raw[],2,FALSE)),TRUE,FALSE)</f>
        <v>1</v>
      </c>
      <c r="L513">
        <f>COUNTIFS(raw[Song Title],raw[[#This Row],[Song Title]],raw[Date],CONCATENATE("&lt;",raw[[#This Row],[Date]]))</f>
        <v>0</v>
      </c>
      <c r="M513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513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513" s="2">
        <f>((3*raw[[#This Row],[Count Played W/I Last Year]])+raw[[#This Row],[Count Played W/I 2 years]])/4</f>
        <v>0</v>
      </c>
    </row>
    <row r="514" spans="1:15" x14ac:dyDescent="0.2">
      <c r="A514" s="4" t="s">
        <v>173</v>
      </c>
      <c r="B514" s="8">
        <v>41588</v>
      </c>
      <c r="C514" s="8" t="str">
        <f>IF(EXACT(1,raw[[#This Row],[English]]),"English",IF(EXACT(1,raw[[#This Row],[Spanish]]),"Spanish",IF(EXACT(1,raw[[#This Row],[Both]]),"Both","BAD_INPUT")))</f>
        <v>English</v>
      </c>
      <c r="D514" s="10">
        <f>YEAR(raw[[#This Row],[Date]])</f>
        <v>2013</v>
      </c>
      <c r="E514" s="10">
        <f>MONTH(raw[[#This Row],[Date]])</f>
        <v>11</v>
      </c>
      <c r="F514" s="4">
        <v>1</v>
      </c>
      <c r="G514" s="4"/>
      <c r="H514" s="4"/>
      <c r="I514" t="e">
        <f>VLOOKUP(raw[[#This Row],[Song Title]],#REF!,1,FALSE)</f>
        <v>#REF!</v>
      </c>
      <c r="J514">
        <f>SUM(raw[[#This Row],[English]:[Both]])</f>
        <v>1</v>
      </c>
      <c r="K514" s="1" t="b">
        <f>IF(EXACT(raw[[#This Row],[Date]],VLOOKUP(raw[[#This Row],[Song Title]],raw[],2,FALSE)),TRUE,FALSE)</f>
        <v>1</v>
      </c>
      <c r="L514">
        <f>COUNTIFS(raw[Song Title],raw[[#This Row],[Song Title]],raw[Date],CONCATENATE("&lt;",raw[[#This Row],[Date]]))</f>
        <v>0</v>
      </c>
      <c r="M514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514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514" s="2">
        <f>((3*raw[[#This Row],[Count Played W/I Last Year]])+raw[[#This Row],[Count Played W/I 2 years]])/4</f>
        <v>0</v>
      </c>
    </row>
    <row r="515" spans="1:15" x14ac:dyDescent="0.2">
      <c r="A515" s="4" t="s">
        <v>109</v>
      </c>
      <c r="B515" s="8">
        <v>41588</v>
      </c>
      <c r="C515" s="8" t="str">
        <f>IF(EXACT(1,raw[[#This Row],[English]]),"English",IF(EXACT(1,raw[[#This Row],[Spanish]]),"Spanish",IF(EXACT(1,raw[[#This Row],[Both]]),"Both","BAD_INPUT")))</f>
        <v>Spanish</v>
      </c>
      <c r="D515" s="10">
        <f>YEAR(raw[[#This Row],[Date]])</f>
        <v>2013</v>
      </c>
      <c r="E515" s="10">
        <f>MONTH(raw[[#This Row],[Date]])</f>
        <v>11</v>
      </c>
      <c r="F515" s="4"/>
      <c r="G515" s="4">
        <v>1</v>
      </c>
      <c r="H515" s="4"/>
      <c r="I515" t="e">
        <f>VLOOKUP(raw[[#This Row],[Song Title]],#REF!,1,FALSE)</f>
        <v>#REF!</v>
      </c>
      <c r="J515">
        <f>SUM(raw[[#This Row],[English]:[Both]])</f>
        <v>1</v>
      </c>
      <c r="K515" s="1" t="b">
        <f>IF(EXACT(raw[[#This Row],[Date]],VLOOKUP(raw[[#This Row],[Song Title]],raw[],2,FALSE)),TRUE,FALSE)</f>
        <v>0</v>
      </c>
      <c r="L515">
        <f>COUNTIFS(raw[Song Title],raw[[#This Row],[Song Title]],raw[Date],CONCATENATE("&lt;",raw[[#This Row],[Date]]))</f>
        <v>6</v>
      </c>
      <c r="M515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515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515" s="2">
        <f>((3*raw[[#This Row],[Count Played W/I Last Year]])+raw[[#This Row],[Count Played W/I 2 years]])/4</f>
        <v>5.25</v>
      </c>
    </row>
    <row r="516" spans="1:15" x14ac:dyDescent="0.2">
      <c r="A516" s="4" t="s">
        <v>56</v>
      </c>
      <c r="B516" s="8">
        <v>41595</v>
      </c>
      <c r="C516" s="8" t="str">
        <f>IF(EXACT(1,raw[[#This Row],[English]]),"English",IF(EXACT(1,raw[[#This Row],[Spanish]]),"Spanish",IF(EXACT(1,raw[[#This Row],[Both]]),"Both","BAD_INPUT")))</f>
        <v>Spanish</v>
      </c>
      <c r="D516" s="10">
        <f>YEAR(raw[[#This Row],[Date]])</f>
        <v>2013</v>
      </c>
      <c r="E516" s="10">
        <f>MONTH(raw[[#This Row],[Date]])</f>
        <v>11</v>
      </c>
      <c r="F516" s="4"/>
      <c r="G516" s="4">
        <v>1</v>
      </c>
      <c r="H516" s="4"/>
      <c r="I516" t="e">
        <f>VLOOKUP(raw[[#This Row],[Song Title]],#REF!,1,FALSE)</f>
        <v>#REF!</v>
      </c>
      <c r="J516">
        <f>SUM(raw[[#This Row],[English]:[Both]])</f>
        <v>1</v>
      </c>
      <c r="K516" s="1" t="b">
        <f>IF(EXACT(raw[[#This Row],[Date]],VLOOKUP(raw[[#This Row],[Song Title]],raw[],2,FALSE)),TRUE,FALSE)</f>
        <v>0</v>
      </c>
      <c r="L516">
        <f>COUNTIFS(raw[Song Title],raw[[#This Row],[Song Title]],raw[Date],CONCATENATE("&lt;",raw[[#This Row],[Date]]))</f>
        <v>4</v>
      </c>
      <c r="M516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516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516" s="2">
        <f>((3*raw[[#This Row],[Count Played W/I Last Year]])+raw[[#This Row],[Count Played W/I 2 years]])/4</f>
        <v>2.5</v>
      </c>
    </row>
    <row r="517" spans="1:15" x14ac:dyDescent="0.2">
      <c r="A517" s="4" t="s">
        <v>22</v>
      </c>
      <c r="B517" s="8">
        <v>41595</v>
      </c>
      <c r="C517" s="8" t="str">
        <f>IF(EXACT(1,raw[[#This Row],[English]]),"English",IF(EXACT(1,raw[[#This Row],[Spanish]]),"Spanish",IF(EXACT(1,raw[[#This Row],[Both]]),"Both","BAD_INPUT")))</f>
        <v>English</v>
      </c>
      <c r="D517" s="10">
        <f>YEAR(raw[[#This Row],[Date]])</f>
        <v>2013</v>
      </c>
      <c r="E517" s="10">
        <f>MONTH(raw[[#This Row],[Date]])</f>
        <v>11</v>
      </c>
      <c r="F517" s="4">
        <v>1</v>
      </c>
      <c r="G517" s="4"/>
      <c r="H517" s="4"/>
      <c r="I517" t="e">
        <f>VLOOKUP(raw[[#This Row],[Song Title]],#REF!,1,FALSE)</f>
        <v>#REF!</v>
      </c>
      <c r="J517">
        <f>SUM(raw[[#This Row],[English]:[Both]])</f>
        <v>1</v>
      </c>
      <c r="K517" s="1" t="b">
        <f>IF(EXACT(raw[[#This Row],[Date]],VLOOKUP(raw[[#This Row],[Song Title]],raw[],2,FALSE)),TRUE,FALSE)</f>
        <v>0</v>
      </c>
      <c r="L517">
        <f>COUNTIFS(raw[Song Title],raw[[#This Row],[Song Title]],raw[Date],CONCATENATE("&lt;",raw[[#This Row],[Date]]))</f>
        <v>5</v>
      </c>
      <c r="M517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517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517" s="2">
        <f>((3*raw[[#This Row],[Count Played W/I Last Year]])+raw[[#This Row],[Count Played W/I 2 years]])/4</f>
        <v>2</v>
      </c>
    </row>
    <row r="518" spans="1:15" x14ac:dyDescent="0.2">
      <c r="A518" s="4" t="s">
        <v>109</v>
      </c>
      <c r="B518" s="8">
        <v>41595</v>
      </c>
      <c r="C518" s="8" t="str">
        <f>IF(EXACT(1,raw[[#This Row],[English]]),"English",IF(EXACT(1,raw[[#This Row],[Spanish]]),"Spanish",IF(EXACT(1,raw[[#This Row],[Both]]),"Both","BAD_INPUT")))</f>
        <v>Spanish</v>
      </c>
      <c r="D518" s="10">
        <f>YEAR(raw[[#This Row],[Date]])</f>
        <v>2013</v>
      </c>
      <c r="E518" s="10">
        <f>MONTH(raw[[#This Row],[Date]])</f>
        <v>11</v>
      </c>
      <c r="F518" s="4"/>
      <c r="G518" s="4">
        <v>1</v>
      </c>
      <c r="H518" s="4"/>
      <c r="I518" t="e">
        <f>VLOOKUP(raw[[#This Row],[Song Title]],#REF!,1,FALSE)</f>
        <v>#REF!</v>
      </c>
      <c r="J518">
        <f>SUM(raw[[#This Row],[English]:[Both]])</f>
        <v>1</v>
      </c>
      <c r="K518" s="1" t="b">
        <f>IF(EXACT(raw[[#This Row],[Date]],VLOOKUP(raw[[#This Row],[Song Title]],raw[],2,FALSE)),TRUE,FALSE)</f>
        <v>0</v>
      </c>
      <c r="L518">
        <f>COUNTIFS(raw[Song Title],raw[[#This Row],[Song Title]],raw[Date],CONCATENATE("&lt;",raw[[#This Row],[Date]]))</f>
        <v>7</v>
      </c>
      <c r="M518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518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518" s="2">
        <f>((3*raw[[#This Row],[Count Played W/I Last Year]])+raw[[#This Row],[Count Played W/I 2 years]])/4</f>
        <v>6.25</v>
      </c>
    </row>
    <row r="519" spans="1:15" x14ac:dyDescent="0.2">
      <c r="A519" s="4" t="s">
        <v>184</v>
      </c>
      <c r="B519" s="8">
        <v>41595</v>
      </c>
      <c r="C519" s="8" t="str">
        <f>IF(EXACT(1,raw[[#This Row],[English]]),"English",IF(EXACT(1,raw[[#This Row],[Spanish]]),"Spanish",IF(EXACT(1,raw[[#This Row],[Both]]),"Both","BAD_INPUT")))</f>
        <v>English</v>
      </c>
      <c r="D519" s="10">
        <f>YEAR(raw[[#This Row],[Date]])</f>
        <v>2013</v>
      </c>
      <c r="E519" s="10">
        <f>MONTH(raw[[#This Row],[Date]])</f>
        <v>11</v>
      </c>
      <c r="F519" s="4">
        <v>1</v>
      </c>
      <c r="G519" s="4"/>
      <c r="H519" s="4"/>
      <c r="I519" t="e">
        <f>VLOOKUP(raw[[#This Row],[Song Title]],#REF!,1,FALSE)</f>
        <v>#REF!</v>
      </c>
      <c r="J519">
        <f>SUM(raw[[#This Row],[English]:[Both]])</f>
        <v>1</v>
      </c>
      <c r="K519" s="1" t="b">
        <f>IF(EXACT(raw[[#This Row],[Date]],VLOOKUP(raw[[#This Row],[Song Title]],raw[],2,FALSE)),TRUE,FALSE)</f>
        <v>1</v>
      </c>
      <c r="L519">
        <f>COUNTIFS(raw[Song Title],raw[[#This Row],[Song Title]],raw[Date],CONCATENATE("&lt;",raw[[#This Row],[Date]]))</f>
        <v>0</v>
      </c>
      <c r="M519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519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519" s="2">
        <f>((3*raw[[#This Row],[Count Played W/I Last Year]])+raw[[#This Row],[Count Played W/I 2 years]])/4</f>
        <v>0</v>
      </c>
    </row>
    <row r="520" spans="1:15" x14ac:dyDescent="0.2">
      <c r="A520" s="4" t="s">
        <v>79</v>
      </c>
      <c r="B520" s="8">
        <v>41595</v>
      </c>
      <c r="C520" s="8" t="str">
        <f>IF(EXACT(1,raw[[#This Row],[English]]),"English",IF(EXACT(1,raw[[#This Row],[Spanish]]),"Spanish",IF(EXACT(1,raw[[#This Row],[Both]]),"Both","BAD_INPUT")))</f>
        <v>Spanish</v>
      </c>
      <c r="D520" s="10">
        <f>YEAR(raw[[#This Row],[Date]])</f>
        <v>2013</v>
      </c>
      <c r="E520" s="10">
        <f>MONTH(raw[[#This Row],[Date]])</f>
        <v>11</v>
      </c>
      <c r="F520" s="4"/>
      <c r="G520" s="4">
        <v>1</v>
      </c>
      <c r="H520" s="4"/>
      <c r="I520" t="e">
        <f>VLOOKUP(raw[[#This Row],[Song Title]],#REF!,1,FALSE)</f>
        <v>#REF!</v>
      </c>
      <c r="J520">
        <f>SUM(raw[[#This Row],[English]:[Both]])</f>
        <v>1</v>
      </c>
      <c r="K520" s="1" t="b">
        <f>IF(EXACT(raw[[#This Row],[Date]],VLOOKUP(raw[[#This Row],[Song Title]],raw[],2,FALSE)),TRUE,FALSE)</f>
        <v>0</v>
      </c>
      <c r="L520">
        <f>COUNTIFS(raw[Song Title],raw[[#This Row],[Song Title]],raw[Date],CONCATENATE("&lt;",raw[[#This Row],[Date]]))</f>
        <v>8</v>
      </c>
      <c r="M520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520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520" s="2">
        <f>((3*raw[[#This Row],[Count Played W/I Last Year]])+raw[[#This Row],[Count Played W/I 2 years]])/4</f>
        <v>5</v>
      </c>
    </row>
    <row r="521" spans="1:15" x14ac:dyDescent="0.2">
      <c r="A521" s="4" t="s">
        <v>81</v>
      </c>
      <c r="B521" s="8">
        <v>41595</v>
      </c>
      <c r="C521" s="8" t="str">
        <f>IF(EXACT(1,raw[[#This Row],[English]]),"English",IF(EXACT(1,raw[[#This Row],[Spanish]]),"Spanish",IF(EXACT(1,raw[[#This Row],[Both]]),"Both","BAD_INPUT")))</f>
        <v>English</v>
      </c>
      <c r="D521" s="10">
        <f>YEAR(raw[[#This Row],[Date]])</f>
        <v>2013</v>
      </c>
      <c r="E521" s="10">
        <f>MONTH(raw[[#This Row],[Date]])</f>
        <v>11</v>
      </c>
      <c r="F521" s="4">
        <v>1</v>
      </c>
      <c r="G521" s="4"/>
      <c r="H521" s="4"/>
      <c r="I521" t="e">
        <f>VLOOKUP(raw[[#This Row],[Song Title]],#REF!,1,FALSE)</f>
        <v>#REF!</v>
      </c>
      <c r="J521">
        <f>SUM(raw[[#This Row],[English]:[Both]])</f>
        <v>1</v>
      </c>
      <c r="K521" s="1" t="b">
        <f>IF(EXACT(raw[[#This Row],[Date]],VLOOKUP(raw[[#This Row],[Song Title]],raw[],2,FALSE)),TRUE,FALSE)</f>
        <v>0</v>
      </c>
      <c r="L521">
        <f>COUNTIFS(raw[Song Title],raw[[#This Row],[Song Title]],raw[Date],CONCATENATE("&lt;",raw[[#This Row],[Date]]))</f>
        <v>4</v>
      </c>
      <c r="M521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521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521" s="2">
        <f>((3*raw[[#This Row],[Count Played W/I Last Year]])+raw[[#This Row],[Count Played W/I 2 years]])/4</f>
        <v>2.5</v>
      </c>
    </row>
    <row r="522" spans="1:15" x14ac:dyDescent="0.2">
      <c r="A522" s="4" t="s">
        <v>101</v>
      </c>
      <c r="B522" s="8">
        <v>41602</v>
      </c>
      <c r="C522" s="8" t="str">
        <f>IF(EXACT(1,raw[[#This Row],[English]]),"English",IF(EXACT(1,raw[[#This Row],[Spanish]]),"Spanish",IF(EXACT(1,raw[[#This Row],[Both]]),"Both","BAD_INPUT")))</f>
        <v>Both</v>
      </c>
      <c r="D522" s="10">
        <f>YEAR(raw[[#This Row],[Date]])</f>
        <v>2013</v>
      </c>
      <c r="E522" s="10">
        <f>MONTH(raw[[#This Row],[Date]])</f>
        <v>11</v>
      </c>
      <c r="F522" s="4"/>
      <c r="G522" s="4"/>
      <c r="H522" s="4">
        <v>1</v>
      </c>
      <c r="I522" s="9" t="e">
        <f>VLOOKUP(raw[[#This Row],[Song Title]],#REF!,1,FALSE)</f>
        <v>#REF!</v>
      </c>
      <c r="J522">
        <f>SUM(raw[[#This Row],[English]:[Both]])</f>
        <v>1</v>
      </c>
      <c r="K522" s="1" t="b">
        <f>IF(EXACT(raw[[#This Row],[Date]],VLOOKUP(raw[[#This Row],[Song Title]],raw[],2,FALSE)),TRUE,FALSE)</f>
        <v>0</v>
      </c>
      <c r="L522">
        <f>COUNTIFS(raw[Song Title],raw[[#This Row],[Song Title]],raw[Date],CONCATENATE("&lt;",raw[[#This Row],[Date]]))</f>
        <v>7</v>
      </c>
      <c r="M522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522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522" s="2">
        <f>((3*raw[[#This Row],[Count Played W/I Last Year]])+raw[[#This Row],[Count Played W/I 2 years]])/4</f>
        <v>4.75</v>
      </c>
    </row>
    <row r="523" spans="1:15" x14ac:dyDescent="0.2">
      <c r="A523" s="4" t="s">
        <v>161</v>
      </c>
      <c r="B523" s="8">
        <v>41602</v>
      </c>
      <c r="C523" s="8" t="str">
        <f>IF(EXACT(1,raw[[#This Row],[English]]),"English",IF(EXACT(1,raw[[#This Row],[Spanish]]),"Spanish",IF(EXACT(1,raw[[#This Row],[Both]]),"Both","BAD_INPUT")))</f>
        <v>Spanish</v>
      </c>
      <c r="D523" s="10">
        <f>YEAR(raw[[#This Row],[Date]])</f>
        <v>2013</v>
      </c>
      <c r="E523" s="10">
        <f>MONTH(raw[[#This Row],[Date]])</f>
        <v>11</v>
      </c>
      <c r="F523" s="4"/>
      <c r="G523" s="4">
        <v>1</v>
      </c>
      <c r="H523" s="4"/>
      <c r="I523" s="9" t="e">
        <f>VLOOKUP(raw[[#This Row],[Song Title]],#REF!,1,FALSE)</f>
        <v>#REF!</v>
      </c>
      <c r="J523">
        <f>SUM(raw[[#This Row],[English]:[Both]])</f>
        <v>1</v>
      </c>
      <c r="K523" s="1" t="b">
        <f>IF(EXACT(raw[[#This Row],[Date]],VLOOKUP(raw[[#This Row],[Song Title]],raw[],2,FALSE)),TRUE,FALSE)</f>
        <v>0</v>
      </c>
      <c r="L523">
        <f>COUNTIFS(raw[Song Title],raw[[#This Row],[Song Title]],raw[Date],CONCATENATE("&lt;",raw[[#This Row],[Date]]))</f>
        <v>4</v>
      </c>
      <c r="M523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523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523" s="2">
        <f>((3*raw[[#This Row],[Count Played W/I Last Year]])+raw[[#This Row],[Count Played W/I 2 years]])/4</f>
        <v>4</v>
      </c>
    </row>
    <row r="524" spans="1:15" x14ac:dyDescent="0.2">
      <c r="A524" s="4" t="s">
        <v>38</v>
      </c>
      <c r="B524" s="8">
        <v>41602</v>
      </c>
      <c r="C524" s="8" t="str">
        <f>IF(EXACT(1,raw[[#This Row],[English]]),"English",IF(EXACT(1,raw[[#This Row],[Spanish]]),"Spanish",IF(EXACT(1,raw[[#This Row],[Both]]),"Both","BAD_INPUT")))</f>
        <v>Spanish</v>
      </c>
      <c r="D524" s="10">
        <f>YEAR(raw[[#This Row],[Date]])</f>
        <v>2013</v>
      </c>
      <c r="E524" s="10">
        <f>MONTH(raw[[#This Row],[Date]])</f>
        <v>11</v>
      </c>
      <c r="F524" s="4"/>
      <c r="G524" s="4">
        <v>1</v>
      </c>
      <c r="H524" s="4"/>
      <c r="I524" s="9" t="e">
        <f>VLOOKUP(raw[[#This Row],[Song Title]],#REF!,1,FALSE)</f>
        <v>#REF!</v>
      </c>
      <c r="J524">
        <f>SUM(raw[[#This Row],[English]:[Both]])</f>
        <v>1</v>
      </c>
      <c r="K524" s="1" t="b">
        <f>IF(EXACT(raw[[#This Row],[Date]],VLOOKUP(raw[[#This Row],[Song Title]],raw[],2,FALSE)),TRUE,FALSE)</f>
        <v>0</v>
      </c>
      <c r="L524">
        <f>COUNTIFS(raw[Song Title],raw[[#This Row],[Song Title]],raw[Date],CONCATENATE("&lt;",raw[[#This Row],[Date]]))</f>
        <v>6</v>
      </c>
      <c r="M524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524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524" s="2">
        <f>((3*raw[[#This Row],[Count Played W/I Last Year]])+raw[[#This Row],[Count Played W/I 2 years]])/4</f>
        <v>3</v>
      </c>
    </row>
    <row r="525" spans="1:15" x14ac:dyDescent="0.2">
      <c r="A525" s="4" t="s">
        <v>189</v>
      </c>
      <c r="B525" s="8">
        <v>41602</v>
      </c>
      <c r="C525" s="8" t="str">
        <f>IF(EXACT(1,raw[[#This Row],[English]]),"English",IF(EXACT(1,raw[[#This Row],[Spanish]]),"Spanish",IF(EXACT(1,raw[[#This Row],[Both]]),"Both","BAD_INPUT")))</f>
        <v>Spanish</v>
      </c>
      <c r="D525" s="10">
        <f>YEAR(raw[[#This Row],[Date]])</f>
        <v>2013</v>
      </c>
      <c r="E525" s="10">
        <f>MONTH(raw[[#This Row],[Date]])</f>
        <v>11</v>
      </c>
      <c r="F525" s="4"/>
      <c r="G525" s="4">
        <v>1</v>
      </c>
      <c r="H525" s="4"/>
      <c r="I525" s="9" t="e">
        <f>VLOOKUP(raw[[#This Row],[Song Title]],#REF!,1,FALSE)</f>
        <v>#REF!</v>
      </c>
      <c r="J525">
        <f>SUM(raw[[#This Row],[English]:[Both]])</f>
        <v>1</v>
      </c>
      <c r="K525" s="1" t="b">
        <f>IF(EXACT(raw[[#This Row],[Date]],VLOOKUP(raw[[#This Row],[Song Title]],raw[],2,FALSE)),TRUE,FALSE)</f>
        <v>1</v>
      </c>
      <c r="L525">
        <f>COUNTIFS(raw[Song Title],raw[[#This Row],[Song Title]],raw[Date],CONCATENATE("&lt;",raw[[#This Row],[Date]]))</f>
        <v>0</v>
      </c>
      <c r="M525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525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525" s="2">
        <f>((3*raw[[#This Row],[Count Played W/I Last Year]])+raw[[#This Row],[Count Played W/I 2 years]])/4</f>
        <v>0</v>
      </c>
    </row>
    <row r="526" spans="1:15" x14ac:dyDescent="0.2">
      <c r="A526" s="4" t="s">
        <v>173</v>
      </c>
      <c r="B526" s="8">
        <v>41602</v>
      </c>
      <c r="C526" s="8" t="str">
        <f>IF(EXACT(1,raw[[#This Row],[English]]),"English",IF(EXACT(1,raw[[#This Row],[Spanish]]),"Spanish",IF(EXACT(1,raw[[#This Row],[Both]]),"Both","BAD_INPUT")))</f>
        <v>English</v>
      </c>
      <c r="D526" s="10">
        <f>YEAR(raw[[#This Row],[Date]])</f>
        <v>2013</v>
      </c>
      <c r="E526" s="10">
        <f>MONTH(raw[[#This Row],[Date]])</f>
        <v>11</v>
      </c>
      <c r="F526" s="4">
        <v>1</v>
      </c>
      <c r="G526" s="4"/>
      <c r="H526" s="4"/>
      <c r="I526" s="9" t="e">
        <f>VLOOKUP(raw[[#This Row],[Song Title]],#REF!,1,FALSE)</f>
        <v>#REF!</v>
      </c>
      <c r="J526">
        <f>SUM(raw[[#This Row],[English]:[Both]])</f>
        <v>1</v>
      </c>
      <c r="K526" s="1" t="b">
        <f>IF(EXACT(raw[[#This Row],[Date]],VLOOKUP(raw[[#This Row],[Song Title]],raw[],2,FALSE)),TRUE,FALSE)</f>
        <v>0</v>
      </c>
      <c r="L526">
        <f>COUNTIFS(raw[Song Title],raw[[#This Row],[Song Title]],raw[Date],CONCATENATE("&lt;",raw[[#This Row],[Date]]))</f>
        <v>1</v>
      </c>
      <c r="M526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526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526" s="2">
        <f>((3*raw[[#This Row],[Count Played W/I Last Year]])+raw[[#This Row],[Count Played W/I 2 years]])/4</f>
        <v>1</v>
      </c>
    </row>
    <row r="527" spans="1:15" x14ac:dyDescent="0.2">
      <c r="A527" s="4" t="s">
        <v>120</v>
      </c>
      <c r="B527" s="8">
        <v>41602</v>
      </c>
      <c r="C527" s="8" t="str">
        <f>IF(EXACT(1,raw[[#This Row],[English]]),"English",IF(EXACT(1,raw[[#This Row],[Spanish]]),"Spanish",IF(EXACT(1,raw[[#This Row],[Both]]),"Both","BAD_INPUT")))</f>
        <v>English</v>
      </c>
      <c r="D527" s="10">
        <f>YEAR(raw[[#This Row],[Date]])</f>
        <v>2013</v>
      </c>
      <c r="E527" s="10">
        <f>MONTH(raw[[#This Row],[Date]])</f>
        <v>11</v>
      </c>
      <c r="F527" s="4">
        <v>1</v>
      </c>
      <c r="G527" s="4"/>
      <c r="H527" s="4"/>
      <c r="I527" s="9" t="e">
        <f>VLOOKUP(raw[[#This Row],[Song Title]],#REF!,1,FALSE)</f>
        <v>#REF!</v>
      </c>
      <c r="J527">
        <f>SUM(raw[[#This Row],[English]:[Both]])</f>
        <v>1</v>
      </c>
      <c r="K527" s="1" t="b">
        <f>IF(EXACT(raw[[#This Row],[Date]],VLOOKUP(raw[[#This Row],[Song Title]],raw[],2,FALSE)),TRUE,FALSE)</f>
        <v>0</v>
      </c>
      <c r="L527">
        <f>COUNTIFS(raw[Song Title],raw[[#This Row],[Song Title]],raw[Date],CONCATENATE("&lt;",raw[[#This Row],[Date]]))</f>
        <v>7</v>
      </c>
      <c r="M527">
        <f>COUNTIFS(raw[Song Title],raw[[#This Row],[Song Title]],raw[Date],CONCATENATE("&lt;",raw[[#This Row],[Date]]),raw[Date],CONCATENATE("&gt;=",DATE(raw[[#This Row],[Year]]-1,raw[[#This Row],[Month]],raw[[#This Row],[English]])))</f>
        <v>7</v>
      </c>
      <c r="N527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527" s="2">
        <f>((3*raw[[#This Row],[Count Played W/I Last Year]])+raw[[#This Row],[Count Played W/I 2 years]])/4</f>
        <v>7</v>
      </c>
    </row>
    <row r="528" spans="1:15" x14ac:dyDescent="0.2">
      <c r="A528" s="23" t="s">
        <v>115</v>
      </c>
      <c r="B528" s="8">
        <v>41609</v>
      </c>
      <c r="C528" s="8" t="str">
        <f>IF(EXACT(1,raw[[#This Row],[English]]),"English",IF(EXACT(1,raw[[#This Row],[Spanish]]),"Spanish",IF(EXACT(1,raw[[#This Row],[Both]]),"Both","BAD_INPUT")))</f>
        <v>Both</v>
      </c>
      <c r="D528" s="10">
        <f>YEAR(raw[[#This Row],[Date]])</f>
        <v>2013</v>
      </c>
      <c r="E528" s="10">
        <f>MONTH(raw[[#This Row],[Date]])</f>
        <v>12</v>
      </c>
      <c r="F528" s="4"/>
      <c r="G528" s="4"/>
      <c r="H528" s="4">
        <v>1</v>
      </c>
      <c r="I528" s="9" t="e">
        <f>VLOOKUP(raw[[#This Row],[Song Title]],#REF!,1,FALSE)</f>
        <v>#REF!</v>
      </c>
      <c r="J528">
        <f>SUM(raw[[#This Row],[English]:[Both]])</f>
        <v>1</v>
      </c>
      <c r="K528" s="1" t="b">
        <f>IF(EXACT(raw[[#This Row],[Date]],VLOOKUP(raw[[#This Row],[Song Title]],raw[],2,FALSE)),TRUE,FALSE)</f>
        <v>0</v>
      </c>
      <c r="L528">
        <f>COUNTIFS(raw[Song Title],raw[[#This Row],[Song Title]],raw[Date],CONCATENATE("&lt;",raw[[#This Row],[Date]]))</f>
        <v>3</v>
      </c>
      <c r="M528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528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528" s="2">
        <f>((3*raw[[#This Row],[Count Played W/I Last Year]])+raw[[#This Row],[Count Played W/I 2 years]])/4</f>
        <v>2.25</v>
      </c>
    </row>
    <row r="529" spans="1:15" x14ac:dyDescent="0.2">
      <c r="A529" s="4" t="s">
        <v>162</v>
      </c>
      <c r="B529" s="8">
        <v>41609</v>
      </c>
      <c r="C529" s="8" t="str">
        <f>IF(EXACT(1,raw[[#This Row],[English]]),"English",IF(EXACT(1,raw[[#This Row],[Spanish]]),"Spanish",IF(EXACT(1,raw[[#This Row],[Both]]),"Both","BAD_INPUT")))</f>
        <v>English</v>
      </c>
      <c r="D529" s="10">
        <f>YEAR(raw[[#This Row],[Date]])</f>
        <v>2013</v>
      </c>
      <c r="E529" s="10">
        <f>MONTH(raw[[#This Row],[Date]])</f>
        <v>12</v>
      </c>
      <c r="F529" s="4">
        <v>1</v>
      </c>
      <c r="G529" s="4"/>
      <c r="H529" s="4"/>
      <c r="I529" s="9" t="e">
        <f>VLOOKUP(raw[[#This Row],[Song Title]],#REF!,1,FALSE)</f>
        <v>#REF!</v>
      </c>
      <c r="J529">
        <f>SUM(raw[[#This Row],[English]:[Both]])</f>
        <v>1</v>
      </c>
      <c r="K529" s="1" t="b">
        <f>IF(EXACT(raw[[#This Row],[Date]],VLOOKUP(raw[[#This Row],[Song Title]],raw[],2,FALSE)),TRUE,FALSE)</f>
        <v>0</v>
      </c>
      <c r="L529">
        <f>COUNTIFS(raw[Song Title],raw[[#This Row],[Song Title]],raw[Date],CONCATENATE("&lt;",raw[[#This Row],[Date]]))</f>
        <v>3</v>
      </c>
      <c r="M529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529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529" s="2">
        <f>((3*raw[[#This Row],[Count Played W/I Last Year]])+raw[[#This Row],[Count Played W/I 2 years]])/4</f>
        <v>3</v>
      </c>
    </row>
    <row r="530" spans="1:15" x14ac:dyDescent="0.2">
      <c r="A530" s="23" t="s">
        <v>118</v>
      </c>
      <c r="B530" s="8">
        <v>41609</v>
      </c>
      <c r="C530" s="8" t="str">
        <f>IF(EXACT(1,raw[[#This Row],[English]]),"English",IF(EXACT(1,raw[[#This Row],[Spanish]]),"Spanish",IF(EXACT(1,raw[[#This Row],[Both]]),"Both","BAD_INPUT")))</f>
        <v>Both</v>
      </c>
      <c r="D530" s="10">
        <f>YEAR(raw[[#This Row],[Date]])</f>
        <v>2013</v>
      </c>
      <c r="E530" s="10">
        <f>MONTH(raw[[#This Row],[Date]])</f>
        <v>12</v>
      </c>
      <c r="F530" s="4"/>
      <c r="G530" s="4"/>
      <c r="H530" s="4">
        <v>1</v>
      </c>
      <c r="I530" s="9" t="e">
        <f>VLOOKUP(raw[[#This Row],[Song Title]],#REF!,1,FALSE)</f>
        <v>#REF!</v>
      </c>
      <c r="J530">
        <f>SUM(raw[[#This Row],[English]:[Both]])</f>
        <v>1</v>
      </c>
      <c r="K530" s="1" t="b">
        <f>IF(EXACT(raw[[#This Row],[Date]],VLOOKUP(raw[[#This Row],[Song Title]],raw[],2,FALSE)),TRUE,FALSE)</f>
        <v>0</v>
      </c>
      <c r="L530">
        <f>COUNTIFS(raw[Song Title],raw[[#This Row],[Song Title]],raw[Date],CONCATENATE("&lt;",raw[[#This Row],[Date]]))</f>
        <v>5</v>
      </c>
      <c r="M530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530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530" s="2">
        <f>((3*raw[[#This Row],[Count Played W/I Last Year]])+raw[[#This Row],[Count Played W/I 2 years]])/4</f>
        <v>5</v>
      </c>
    </row>
    <row r="531" spans="1:15" x14ac:dyDescent="0.2">
      <c r="A531" s="23" t="s">
        <v>116</v>
      </c>
      <c r="B531" s="8">
        <v>41609</v>
      </c>
      <c r="C531" s="8" t="str">
        <f>IF(EXACT(1,raw[[#This Row],[English]]),"English",IF(EXACT(1,raw[[#This Row],[Spanish]]),"Spanish",IF(EXACT(1,raw[[#This Row],[Both]]),"Both","BAD_INPUT")))</f>
        <v>English</v>
      </c>
      <c r="D531" s="10">
        <f>YEAR(raw[[#This Row],[Date]])</f>
        <v>2013</v>
      </c>
      <c r="E531" s="10">
        <f>MONTH(raw[[#This Row],[Date]])</f>
        <v>12</v>
      </c>
      <c r="F531" s="4">
        <v>1</v>
      </c>
      <c r="G531" s="4"/>
      <c r="H531" s="4"/>
      <c r="I531" s="9" t="e">
        <f>VLOOKUP(raw[[#This Row],[Song Title]],#REF!,1,FALSE)</f>
        <v>#REF!</v>
      </c>
      <c r="J531">
        <f>SUM(raw[[#This Row],[English]:[Both]])</f>
        <v>1</v>
      </c>
      <c r="K531" s="1" t="b">
        <f>IF(EXACT(raw[[#This Row],[Date]],VLOOKUP(raw[[#This Row],[Song Title]],raw[],2,FALSE)),TRUE,FALSE)</f>
        <v>0</v>
      </c>
      <c r="L531">
        <f>COUNTIFS(raw[Song Title],raw[[#This Row],[Song Title]],raw[Date],CONCATENATE("&lt;",raw[[#This Row],[Date]]))</f>
        <v>1</v>
      </c>
      <c r="M531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531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531" s="2">
        <f>((3*raw[[#This Row],[Count Played W/I Last Year]])+raw[[#This Row],[Count Played W/I 2 years]])/4</f>
        <v>0.25</v>
      </c>
    </row>
    <row r="532" spans="1:15" x14ac:dyDescent="0.2">
      <c r="A532" s="4" t="s">
        <v>129</v>
      </c>
      <c r="B532" s="8">
        <v>41609</v>
      </c>
      <c r="C532" s="8" t="str">
        <f>IF(EXACT(1,raw[[#This Row],[English]]),"English",IF(EXACT(1,raw[[#This Row],[Spanish]]),"Spanish",IF(EXACT(1,raw[[#This Row],[Both]]),"Both","BAD_INPUT")))</f>
        <v>Spanish</v>
      </c>
      <c r="D532" s="10">
        <f>YEAR(raw[[#This Row],[Date]])</f>
        <v>2013</v>
      </c>
      <c r="E532" s="10">
        <f>MONTH(raw[[#This Row],[Date]])</f>
        <v>12</v>
      </c>
      <c r="F532" s="4"/>
      <c r="G532" s="4">
        <v>1</v>
      </c>
      <c r="H532" s="4"/>
      <c r="I532" s="9" t="e">
        <f>VLOOKUP(raw[[#This Row],[Song Title]],#REF!,1,FALSE)</f>
        <v>#REF!</v>
      </c>
      <c r="J532">
        <f>SUM(raw[[#This Row],[English]:[Both]])</f>
        <v>1</v>
      </c>
      <c r="K532" s="1" t="b">
        <f>IF(EXACT(raw[[#This Row],[Date]],VLOOKUP(raw[[#This Row],[Song Title]],raw[],2,FALSE)),TRUE,FALSE)</f>
        <v>0</v>
      </c>
      <c r="L532">
        <f>COUNTIFS(raw[Song Title],raw[[#This Row],[Song Title]],raw[Date],CONCATENATE("&lt;",raw[[#This Row],[Date]]))</f>
        <v>2</v>
      </c>
      <c r="M532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532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532" s="2">
        <f>((3*raw[[#This Row],[Count Played W/I Last Year]])+raw[[#This Row],[Count Played W/I 2 years]])/4</f>
        <v>2</v>
      </c>
    </row>
    <row r="533" spans="1:15" x14ac:dyDescent="0.2">
      <c r="A533" s="4" t="s">
        <v>65</v>
      </c>
      <c r="B533" s="8">
        <v>41609</v>
      </c>
      <c r="C533" s="8" t="str">
        <f>IF(EXACT(1,raw[[#This Row],[English]]),"English",IF(EXACT(1,raw[[#This Row],[Spanish]]),"Spanish",IF(EXACT(1,raw[[#This Row],[Both]]),"Both","BAD_INPUT")))</f>
        <v>Spanish</v>
      </c>
      <c r="D533" s="10">
        <f>YEAR(raw[[#This Row],[Date]])</f>
        <v>2013</v>
      </c>
      <c r="E533" s="10">
        <f>MONTH(raw[[#This Row],[Date]])</f>
        <v>12</v>
      </c>
      <c r="F533" s="4"/>
      <c r="G533" s="4">
        <v>1</v>
      </c>
      <c r="H533" s="4"/>
      <c r="I533" s="9" t="e">
        <f>VLOOKUP(raw[[#This Row],[Song Title]],#REF!,1,FALSE)</f>
        <v>#REF!</v>
      </c>
      <c r="J533">
        <f>SUM(raw[[#This Row],[English]:[Both]])</f>
        <v>1</v>
      </c>
      <c r="K533" s="1" t="b">
        <f>IF(EXACT(raw[[#This Row],[Date]],VLOOKUP(raw[[#This Row],[Song Title]],raw[],2,FALSE)),TRUE,FALSE)</f>
        <v>0</v>
      </c>
      <c r="L533">
        <f>COUNTIFS(raw[Song Title],raw[[#This Row],[Song Title]],raw[Date],CONCATENATE("&lt;",raw[[#This Row],[Date]]))</f>
        <v>6</v>
      </c>
      <c r="M533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533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533" s="2">
        <f>((3*raw[[#This Row],[Count Played W/I Last Year]])+raw[[#This Row],[Count Played W/I 2 years]])/4</f>
        <v>3</v>
      </c>
    </row>
    <row r="534" spans="1:15" x14ac:dyDescent="0.2">
      <c r="A534" s="4" t="s">
        <v>156</v>
      </c>
      <c r="B534" s="8">
        <v>41609</v>
      </c>
      <c r="C534" s="8" t="str">
        <f>IF(EXACT(1,raw[[#This Row],[English]]),"English",IF(EXACT(1,raw[[#This Row],[Spanish]]),"Spanish",IF(EXACT(1,raw[[#This Row],[Both]]),"Both","BAD_INPUT")))</f>
        <v>English</v>
      </c>
      <c r="D534" s="10">
        <f>YEAR(raw[[#This Row],[Date]])</f>
        <v>2013</v>
      </c>
      <c r="E534" s="10">
        <f>MONTH(raw[[#This Row],[Date]])</f>
        <v>12</v>
      </c>
      <c r="F534" s="4">
        <v>1</v>
      </c>
      <c r="G534" s="4"/>
      <c r="H534" s="4"/>
      <c r="I534" s="9" t="e">
        <f>VLOOKUP(raw[[#This Row],[Song Title]],#REF!,1,FALSE)</f>
        <v>#REF!</v>
      </c>
      <c r="J534">
        <f>SUM(raw[[#This Row],[English]:[Both]])</f>
        <v>1</v>
      </c>
      <c r="K534" s="1" t="b">
        <f>IF(EXACT(raw[[#This Row],[Date]],VLOOKUP(raw[[#This Row],[Song Title]],raw[],2,FALSE)),TRUE,FALSE)</f>
        <v>0</v>
      </c>
      <c r="L534">
        <f>COUNTIFS(raw[Song Title],raw[[#This Row],[Song Title]],raw[Date],CONCATENATE("&lt;",raw[[#This Row],[Date]]))</f>
        <v>1</v>
      </c>
      <c r="M534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534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534" s="2">
        <f>((3*raw[[#This Row],[Count Played W/I Last Year]])+raw[[#This Row],[Count Played W/I 2 years]])/4</f>
        <v>1</v>
      </c>
    </row>
    <row r="535" spans="1:15" x14ac:dyDescent="0.2">
      <c r="A535" s="23" t="s">
        <v>115</v>
      </c>
      <c r="B535" s="8">
        <v>41616</v>
      </c>
      <c r="C535" s="8" t="str">
        <f>IF(EXACT(1,raw[[#This Row],[English]]),"English",IF(EXACT(1,raw[[#This Row],[Spanish]]),"Spanish",IF(EXACT(1,raw[[#This Row],[Both]]),"Both","BAD_INPUT")))</f>
        <v>Both</v>
      </c>
      <c r="D535" s="10">
        <f>YEAR(raw[[#This Row],[Date]])</f>
        <v>2013</v>
      </c>
      <c r="E535" s="10">
        <f>MONTH(raw[[#This Row],[Date]])</f>
        <v>12</v>
      </c>
      <c r="F535" s="4"/>
      <c r="G535" s="4"/>
      <c r="H535" s="4">
        <v>1</v>
      </c>
      <c r="I535" s="9" t="e">
        <f>VLOOKUP(raw[[#This Row],[Song Title]],#REF!,1,FALSE)</f>
        <v>#REF!</v>
      </c>
      <c r="J535">
        <f>SUM(raw[[#This Row],[English]:[Both]])</f>
        <v>1</v>
      </c>
      <c r="K535" s="1" t="b">
        <f>IF(EXACT(raw[[#This Row],[Date]],VLOOKUP(raw[[#This Row],[Song Title]],raw[],2,FALSE)),TRUE,FALSE)</f>
        <v>0</v>
      </c>
      <c r="L535">
        <f>COUNTIFS(raw[Song Title],raw[[#This Row],[Song Title]],raw[Date],CONCATENATE("&lt;",raw[[#This Row],[Date]]))</f>
        <v>4</v>
      </c>
      <c r="M535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535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535" s="2">
        <f>((3*raw[[#This Row],[Count Played W/I Last Year]])+raw[[#This Row],[Count Played W/I 2 years]])/4</f>
        <v>3.25</v>
      </c>
    </row>
    <row r="536" spans="1:15" x14ac:dyDescent="0.2">
      <c r="A536" s="23" t="s">
        <v>168</v>
      </c>
      <c r="B536" s="8">
        <v>41616</v>
      </c>
      <c r="C536" s="8" t="str">
        <f>IF(EXACT(1,raw[[#This Row],[English]]),"English",IF(EXACT(1,raw[[#This Row],[Spanish]]),"Spanish",IF(EXACT(1,raw[[#This Row],[Both]]),"Both","BAD_INPUT")))</f>
        <v>Spanish</v>
      </c>
      <c r="D536" s="10">
        <f>YEAR(raw[[#This Row],[Date]])</f>
        <v>2013</v>
      </c>
      <c r="E536" s="10">
        <f>MONTH(raw[[#This Row],[Date]])</f>
        <v>12</v>
      </c>
      <c r="F536" s="4"/>
      <c r="G536" s="4">
        <v>1</v>
      </c>
      <c r="H536" s="4"/>
      <c r="I536" s="9" t="e">
        <f>VLOOKUP(raw[[#This Row],[Song Title]],#REF!,1,FALSE)</f>
        <v>#REF!</v>
      </c>
      <c r="J536">
        <f>SUM(raw[[#This Row],[English]:[Both]])</f>
        <v>1</v>
      </c>
      <c r="K536" s="1" t="b">
        <f>IF(EXACT(raw[[#This Row],[Date]],VLOOKUP(raw[[#This Row],[Song Title]],raw[],2,FALSE)),TRUE,FALSE)</f>
        <v>0</v>
      </c>
      <c r="L536">
        <f>COUNTIFS(raw[Song Title],raw[[#This Row],[Song Title]],raw[Date],CONCATENATE("&lt;",raw[[#This Row],[Date]]))</f>
        <v>1</v>
      </c>
      <c r="M536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536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536" s="2">
        <f>((3*raw[[#This Row],[Count Played W/I Last Year]])+raw[[#This Row],[Count Played W/I 2 years]])/4</f>
        <v>1</v>
      </c>
    </row>
    <row r="537" spans="1:15" x14ac:dyDescent="0.2">
      <c r="A537" s="23" t="s">
        <v>116</v>
      </c>
      <c r="B537" s="8">
        <v>41616</v>
      </c>
      <c r="C537" s="8" t="str">
        <f>IF(EXACT(1,raw[[#This Row],[English]]),"English",IF(EXACT(1,raw[[#This Row],[Spanish]]),"Spanish",IF(EXACT(1,raw[[#This Row],[Both]]),"Both","BAD_INPUT")))</f>
        <v>English</v>
      </c>
      <c r="D537" s="10">
        <f>YEAR(raw[[#This Row],[Date]])</f>
        <v>2013</v>
      </c>
      <c r="E537" s="10">
        <f>MONTH(raw[[#This Row],[Date]])</f>
        <v>12</v>
      </c>
      <c r="F537" s="4">
        <v>1</v>
      </c>
      <c r="G537" s="4"/>
      <c r="H537" s="4"/>
      <c r="I537" s="9" t="e">
        <f>VLOOKUP(raw[[#This Row],[Song Title]],#REF!,1,FALSE)</f>
        <v>#REF!</v>
      </c>
      <c r="J537">
        <f>SUM(raw[[#This Row],[English]:[Both]])</f>
        <v>1</v>
      </c>
      <c r="K537" s="1" t="b">
        <f>IF(EXACT(raw[[#This Row],[Date]],VLOOKUP(raw[[#This Row],[Song Title]],raw[],2,FALSE)),TRUE,FALSE)</f>
        <v>0</v>
      </c>
      <c r="L537">
        <f>COUNTIFS(raw[Song Title],raw[[#This Row],[Song Title]],raw[Date],CONCATENATE("&lt;",raw[[#This Row],[Date]]))</f>
        <v>2</v>
      </c>
      <c r="M537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537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537" s="2">
        <f>((3*raw[[#This Row],[Count Played W/I Last Year]])+raw[[#This Row],[Count Played W/I 2 years]])/4</f>
        <v>1.25</v>
      </c>
    </row>
    <row r="538" spans="1:15" x14ac:dyDescent="0.2">
      <c r="A538" s="4" t="s">
        <v>190</v>
      </c>
      <c r="B538" s="8">
        <v>41616</v>
      </c>
      <c r="C538" s="8" t="str">
        <f>IF(EXACT(1,raw[[#This Row],[English]]),"English",IF(EXACT(1,raw[[#This Row],[Spanish]]),"Spanish",IF(EXACT(1,raw[[#This Row],[Both]]),"Both","BAD_INPUT")))</f>
        <v>English</v>
      </c>
      <c r="D538" s="10">
        <f>YEAR(raw[[#This Row],[Date]])</f>
        <v>2013</v>
      </c>
      <c r="E538" s="10">
        <f>MONTH(raw[[#This Row],[Date]])</f>
        <v>12</v>
      </c>
      <c r="F538" s="4">
        <v>1</v>
      </c>
      <c r="G538" s="4"/>
      <c r="H538" s="4"/>
      <c r="I538" s="9" t="e">
        <f>VLOOKUP(raw[[#This Row],[Song Title]],#REF!,1,FALSE)</f>
        <v>#REF!</v>
      </c>
      <c r="J538">
        <f>SUM(raw[[#This Row],[English]:[Both]])</f>
        <v>1</v>
      </c>
      <c r="K538" s="1" t="b">
        <f>IF(EXACT(raw[[#This Row],[Date]],VLOOKUP(raw[[#This Row],[Song Title]],raw[],2,FALSE)),TRUE,FALSE)</f>
        <v>1</v>
      </c>
      <c r="L538">
        <f>COUNTIFS(raw[Song Title],raw[[#This Row],[Song Title]],raw[Date],CONCATENATE("&lt;",raw[[#This Row],[Date]]))</f>
        <v>0</v>
      </c>
      <c r="M538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538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538" s="2">
        <f>((3*raw[[#This Row],[Count Played W/I Last Year]])+raw[[#This Row],[Count Played W/I 2 years]])/4</f>
        <v>0</v>
      </c>
    </row>
    <row r="539" spans="1:15" x14ac:dyDescent="0.2">
      <c r="A539" s="23" t="s">
        <v>189</v>
      </c>
      <c r="B539" s="8">
        <v>41616</v>
      </c>
      <c r="C539" s="8" t="str">
        <f>IF(EXACT(1,raw[[#This Row],[English]]),"English",IF(EXACT(1,raw[[#This Row],[Spanish]]),"Spanish",IF(EXACT(1,raw[[#This Row],[Both]]),"Both","BAD_INPUT")))</f>
        <v>Spanish</v>
      </c>
      <c r="D539" s="10">
        <f>YEAR(raw[[#This Row],[Date]])</f>
        <v>2013</v>
      </c>
      <c r="E539" s="10">
        <f>MONTH(raw[[#This Row],[Date]])</f>
        <v>12</v>
      </c>
      <c r="F539" s="4"/>
      <c r="G539" s="4">
        <v>1</v>
      </c>
      <c r="H539" s="4"/>
      <c r="I539" s="9" t="e">
        <f>VLOOKUP(raw[[#This Row],[Song Title]],#REF!,1,FALSE)</f>
        <v>#REF!</v>
      </c>
      <c r="J539">
        <f>SUM(raw[[#This Row],[English]:[Both]])</f>
        <v>1</v>
      </c>
      <c r="K539" s="1" t="b">
        <f>IF(EXACT(raw[[#This Row],[Date]],VLOOKUP(raw[[#This Row],[Song Title]],raw[],2,FALSE)),TRUE,FALSE)</f>
        <v>0</v>
      </c>
      <c r="L539">
        <f>COUNTIFS(raw[Song Title],raw[[#This Row],[Song Title]],raw[Date],CONCATENATE("&lt;",raw[[#This Row],[Date]]))</f>
        <v>1</v>
      </c>
      <c r="M539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539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539" s="2">
        <f>((3*raw[[#This Row],[Count Played W/I Last Year]])+raw[[#This Row],[Count Played W/I 2 years]])/4</f>
        <v>1</v>
      </c>
    </row>
    <row r="540" spans="1:15" x14ac:dyDescent="0.2">
      <c r="A540" s="4" t="s">
        <v>50</v>
      </c>
      <c r="B540" s="8">
        <v>41616</v>
      </c>
      <c r="C540" s="8" t="str">
        <f>IF(EXACT(1,raw[[#This Row],[English]]),"English",IF(EXACT(1,raw[[#This Row],[Spanish]]),"Spanish",IF(EXACT(1,raw[[#This Row],[Both]]),"Both","BAD_INPUT")))</f>
        <v>English</v>
      </c>
      <c r="D540" s="10">
        <f>YEAR(raw[[#This Row],[Date]])</f>
        <v>2013</v>
      </c>
      <c r="E540" s="10">
        <f>MONTH(raw[[#This Row],[Date]])</f>
        <v>12</v>
      </c>
      <c r="F540" s="4">
        <v>1</v>
      </c>
      <c r="G540" s="4"/>
      <c r="H540" s="4"/>
      <c r="I540" s="9" t="e">
        <f>VLOOKUP(raw[[#This Row],[Song Title]],#REF!,1,FALSE)</f>
        <v>#REF!</v>
      </c>
      <c r="J540">
        <f>SUM(raw[[#This Row],[English]:[Both]])</f>
        <v>1</v>
      </c>
      <c r="K540" s="1" t="b">
        <f>IF(EXACT(raw[[#This Row],[Date]],VLOOKUP(raw[[#This Row],[Song Title]],raw[],2,FALSE)),TRUE,FALSE)</f>
        <v>0</v>
      </c>
      <c r="L540">
        <f>COUNTIFS(raw[Song Title],raw[[#This Row],[Song Title]],raw[Date],CONCATENATE("&lt;",raw[[#This Row],[Date]]))</f>
        <v>4</v>
      </c>
      <c r="M540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540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540" s="2">
        <f>((3*raw[[#This Row],[Count Played W/I Last Year]])+raw[[#This Row],[Count Played W/I 2 years]])/4</f>
        <v>1.75</v>
      </c>
    </row>
    <row r="541" spans="1:15" x14ac:dyDescent="0.2">
      <c r="A541" s="4" t="s">
        <v>65</v>
      </c>
      <c r="B541" s="8">
        <v>41623</v>
      </c>
      <c r="C541" s="8" t="str">
        <f>IF(EXACT(1,raw[[#This Row],[English]]),"English",IF(EXACT(1,raw[[#This Row],[Spanish]]),"Spanish",IF(EXACT(1,raw[[#This Row],[Both]]),"Both","BAD_INPUT")))</f>
        <v>English</v>
      </c>
      <c r="D541" s="10">
        <f>YEAR(raw[[#This Row],[Date]])</f>
        <v>2013</v>
      </c>
      <c r="E541" s="10">
        <f>MONTH(raw[[#This Row],[Date]])</f>
        <v>12</v>
      </c>
      <c r="F541" s="4">
        <v>1</v>
      </c>
      <c r="G541" s="4"/>
      <c r="H541" s="4"/>
      <c r="I541" s="9" t="e">
        <f>VLOOKUP(raw[[#This Row],[Song Title]],#REF!,1,FALSE)</f>
        <v>#REF!</v>
      </c>
      <c r="J541">
        <f>SUM(raw[[#This Row],[English]:[Both]])</f>
        <v>1</v>
      </c>
      <c r="K541" s="1" t="b">
        <f>IF(EXACT(raw[[#This Row],[Date]],VLOOKUP(raw[[#This Row],[Song Title]],raw[],2,FALSE)),TRUE,FALSE)</f>
        <v>0</v>
      </c>
      <c r="L541">
        <f>COUNTIFS(raw[Song Title],raw[[#This Row],[Song Title]],raw[Date],CONCATENATE("&lt;",raw[[#This Row],[Date]]))</f>
        <v>7</v>
      </c>
      <c r="M541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541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541" s="2">
        <f>((3*raw[[#This Row],[Count Played W/I Last Year]])+raw[[#This Row],[Count Played W/I 2 years]])/4</f>
        <v>4</v>
      </c>
    </row>
    <row r="542" spans="1:15" x14ac:dyDescent="0.2">
      <c r="A542" s="4" t="s">
        <v>36</v>
      </c>
      <c r="B542" s="8">
        <v>41623</v>
      </c>
      <c r="C542" s="8" t="str">
        <f>IF(EXACT(1,raw[[#This Row],[English]]),"English",IF(EXACT(1,raw[[#This Row],[Spanish]]),"Spanish",IF(EXACT(1,raw[[#This Row],[Both]]),"Both","BAD_INPUT")))</f>
        <v>Both</v>
      </c>
      <c r="D542" s="10">
        <f>YEAR(raw[[#This Row],[Date]])</f>
        <v>2013</v>
      </c>
      <c r="E542" s="10">
        <f>MONTH(raw[[#This Row],[Date]])</f>
        <v>12</v>
      </c>
      <c r="F542" s="4"/>
      <c r="G542" s="4"/>
      <c r="H542" s="4">
        <v>1</v>
      </c>
      <c r="I542" s="9" t="e">
        <f>VLOOKUP(raw[[#This Row],[Song Title]],#REF!,1,FALSE)</f>
        <v>#REF!</v>
      </c>
      <c r="J542">
        <f>SUM(raw[[#This Row],[English]:[Both]])</f>
        <v>1</v>
      </c>
      <c r="K542" s="1" t="b">
        <f>IF(EXACT(raw[[#This Row],[Date]],VLOOKUP(raw[[#This Row],[Song Title]],raw[],2,FALSE)),TRUE,FALSE)</f>
        <v>0</v>
      </c>
      <c r="L542">
        <f>COUNTIFS(raw[Song Title],raw[[#This Row],[Song Title]],raw[Date],CONCATENATE("&lt;",raw[[#This Row],[Date]]))</f>
        <v>4</v>
      </c>
      <c r="M542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542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542" s="2">
        <f>((3*raw[[#This Row],[Count Played W/I Last Year]])+raw[[#This Row],[Count Played W/I 2 years]])/4</f>
        <v>2.5</v>
      </c>
    </row>
    <row r="543" spans="1:15" x14ac:dyDescent="0.2">
      <c r="A543" s="4" t="s">
        <v>64</v>
      </c>
      <c r="B543" s="8">
        <v>41623</v>
      </c>
      <c r="C543" s="8" t="str">
        <f>IF(EXACT(1,raw[[#This Row],[English]]),"English",IF(EXACT(1,raw[[#This Row],[Spanish]]),"Spanish",IF(EXACT(1,raw[[#This Row],[Both]]),"Both","BAD_INPUT")))</f>
        <v>Spanish</v>
      </c>
      <c r="D543" s="10">
        <f>YEAR(raw[[#This Row],[Date]])</f>
        <v>2013</v>
      </c>
      <c r="E543" s="10">
        <f>MONTH(raw[[#This Row],[Date]])</f>
        <v>12</v>
      </c>
      <c r="F543" s="4"/>
      <c r="G543" s="4">
        <v>1</v>
      </c>
      <c r="H543" s="4"/>
      <c r="I543" s="9" t="e">
        <f>VLOOKUP(raw[[#This Row],[Song Title]],#REF!,1,FALSE)</f>
        <v>#REF!</v>
      </c>
      <c r="J543">
        <f>SUM(raw[[#This Row],[English]:[Both]])</f>
        <v>1</v>
      </c>
      <c r="K543" s="1" t="b">
        <f>IF(EXACT(raw[[#This Row],[Date]],VLOOKUP(raw[[#This Row],[Song Title]],raw[],2,FALSE)),TRUE,FALSE)</f>
        <v>0</v>
      </c>
      <c r="L543">
        <f>COUNTIFS(raw[Song Title],raw[[#This Row],[Song Title]],raw[Date],CONCATENATE("&lt;",raw[[#This Row],[Date]]))</f>
        <v>5</v>
      </c>
      <c r="M543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543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543" s="2">
        <f>((3*raw[[#This Row],[Count Played W/I Last Year]])+raw[[#This Row],[Count Played W/I 2 years]])/4</f>
        <v>2</v>
      </c>
    </row>
    <row r="544" spans="1:15" x14ac:dyDescent="0.2">
      <c r="A544" s="4" t="s">
        <v>191</v>
      </c>
      <c r="B544" s="8">
        <v>41623</v>
      </c>
      <c r="C544" s="8" t="str">
        <f>IF(EXACT(1,raw[[#This Row],[English]]),"English",IF(EXACT(1,raw[[#This Row],[Spanish]]),"Spanish",IF(EXACT(1,raw[[#This Row],[Both]]),"Both","BAD_INPUT")))</f>
        <v>English</v>
      </c>
      <c r="D544" s="10">
        <f>YEAR(raw[[#This Row],[Date]])</f>
        <v>2013</v>
      </c>
      <c r="E544" s="10">
        <f>MONTH(raw[[#This Row],[Date]])</f>
        <v>12</v>
      </c>
      <c r="F544" s="4">
        <v>1</v>
      </c>
      <c r="G544" s="4"/>
      <c r="H544" s="4"/>
      <c r="I544" s="9" t="e">
        <f>VLOOKUP(raw[[#This Row],[Song Title]],#REF!,1,FALSE)</f>
        <v>#REF!</v>
      </c>
      <c r="J544">
        <f>SUM(raw[[#This Row],[English]:[Both]])</f>
        <v>1</v>
      </c>
      <c r="K544" s="1" t="b">
        <f>IF(EXACT(raw[[#This Row],[Date]],VLOOKUP(raw[[#This Row],[Song Title]],raw[],2,FALSE)),TRUE,FALSE)</f>
        <v>1</v>
      </c>
      <c r="L544">
        <f>COUNTIFS(raw[Song Title],raw[[#This Row],[Song Title]],raw[Date],CONCATENATE("&lt;",raw[[#This Row],[Date]]))</f>
        <v>0</v>
      </c>
      <c r="M544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544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544" s="2">
        <f>((3*raw[[#This Row],[Count Played W/I Last Year]])+raw[[#This Row],[Count Played W/I 2 years]])/4</f>
        <v>0</v>
      </c>
    </row>
    <row r="545" spans="1:15" x14ac:dyDescent="0.2">
      <c r="A545" s="23" t="s">
        <v>115</v>
      </c>
      <c r="B545" s="8">
        <v>41623</v>
      </c>
      <c r="C545" s="8" t="str">
        <f>IF(EXACT(1,raw[[#This Row],[English]]),"English",IF(EXACT(1,raw[[#This Row],[Spanish]]),"Spanish",IF(EXACT(1,raw[[#This Row],[Both]]),"Both","BAD_INPUT")))</f>
        <v>Both</v>
      </c>
      <c r="D545" s="10">
        <f>YEAR(raw[[#This Row],[Date]])</f>
        <v>2013</v>
      </c>
      <c r="E545" s="10">
        <f>MONTH(raw[[#This Row],[Date]])</f>
        <v>12</v>
      </c>
      <c r="F545" s="4"/>
      <c r="G545" s="4"/>
      <c r="H545" s="4">
        <v>1</v>
      </c>
      <c r="I545" s="9" t="e">
        <f>VLOOKUP(raw[[#This Row],[Song Title]],#REF!,1,FALSE)</f>
        <v>#REF!</v>
      </c>
      <c r="J545">
        <f>SUM(raw[[#This Row],[English]:[Both]])</f>
        <v>1</v>
      </c>
      <c r="K545" s="1" t="b">
        <f>IF(EXACT(raw[[#This Row],[Date]],VLOOKUP(raw[[#This Row],[Song Title]],raw[],2,FALSE)),TRUE,FALSE)</f>
        <v>0</v>
      </c>
      <c r="L545">
        <f>COUNTIFS(raw[Song Title],raw[[#This Row],[Song Title]],raw[Date],CONCATENATE("&lt;",raw[[#This Row],[Date]]))</f>
        <v>5</v>
      </c>
      <c r="M545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545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545" s="2">
        <f>((3*raw[[#This Row],[Count Played W/I Last Year]])+raw[[#This Row],[Count Played W/I 2 years]])/4</f>
        <v>4.25</v>
      </c>
    </row>
    <row r="546" spans="1:15" x14ac:dyDescent="0.2">
      <c r="A546" s="4" t="s">
        <v>149</v>
      </c>
      <c r="B546" s="8">
        <v>41623</v>
      </c>
      <c r="C546" s="8" t="str">
        <f>IF(EXACT(1,raw[[#This Row],[English]]),"English",IF(EXACT(1,raw[[#This Row],[Spanish]]),"Spanish",IF(EXACT(1,raw[[#This Row],[Both]]),"Both","BAD_INPUT")))</f>
        <v>Spanish</v>
      </c>
      <c r="D546" s="10">
        <f>YEAR(raw[[#This Row],[Date]])</f>
        <v>2013</v>
      </c>
      <c r="E546" s="10">
        <f>MONTH(raw[[#This Row],[Date]])</f>
        <v>12</v>
      </c>
      <c r="F546" s="4"/>
      <c r="G546" s="4">
        <v>1</v>
      </c>
      <c r="H546" s="4"/>
      <c r="I546" s="9" t="e">
        <f>VLOOKUP(raw[[#This Row],[Song Title]],#REF!,1,FALSE)</f>
        <v>#REF!</v>
      </c>
      <c r="J546">
        <f>SUM(raw[[#This Row],[English]:[Both]])</f>
        <v>1</v>
      </c>
      <c r="K546" s="1" t="b">
        <f>IF(EXACT(raw[[#This Row],[Date]],VLOOKUP(raw[[#This Row],[Song Title]],raw[],2,FALSE)),TRUE,FALSE)</f>
        <v>0</v>
      </c>
      <c r="L546">
        <f>COUNTIFS(raw[Song Title],raw[[#This Row],[Song Title]],raw[Date],CONCATENATE("&lt;",raw[[#This Row],[Date]]))</f>
        <v>6</v>
      </c>
      <c r="M546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546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546" s="2">
        <f>((3*raw[[#This Row],[Count Played W/I Last Year]])+raw[[#This Row],[Count Played W/I 2 years]])/4</f>
        <v>6</v>
      </c>
    </row>
    <row r="547" spans="1:15" x14ac:dyDescent="0.2">
      <c r="A547" s="23" t="s">
        <v>115</v>
      </c>
      <c r="B547" s="8">
        <v>41630</v>
      </c>
      <c r="C547" s="8" t="str">
        <f>IF(EXACT(1,raw[[#This Row],[English]]),"English",IF(EXACT(1,raw[[#This Row],[Spanish]]),"Spanish",IF(EXACT(1,raw[[#This Row],[Both]]),"Both","BAD_INPUT")))</f>
        <v>Both</v>
      </c>
      <c r="D547" s="10">
        <f>YEAR(raw[[#This Row],[Date]])</f>
        <v>2013</v>
      </c>
      <c r="E547" s="10">
        <f>MONTH(raw[[#This Row],[Date]])</f>
        <v>12</v>
      </c>
      <c r="F547" s="4"/>
      <c r="G547" s="4"/>
      <c r="H547" s="4">
        <v>1</v>
      </c>
      <c r="I547" s="9" t="e">
        <f>VLOOKUP(raw[[#This Row],[Song Title]],#REF!,1,FALSE)</f>
        <v>#REF!</v>
      </c>
      <c r="J547">
        <f>SUM(raw[[#This Row],[English]:[Both]])</f>
        <v>1</v>
      </c>
      <c r="K547" s="1" t="b">
        <f>IF(EXACT(raw[[#This Row],[Date]],VLOOKUP(raw[[#This Row],[Song Title]],raw[],2,FALSE)),TRUE,FALSE)</f>
        <v>0</v>
      </c>
      <c r="L547">
        <f>COUNTIFS(raw[Song Title],raw[[#This Row],[Song Title]],raw[Date],CONCATENATE("&lt;",raw[[#This Row],[Date]]))</f>
        <v>6</v>
      </c>
      <c r="M547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547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547" s="2">
        <f>((3*raw[[#This Row],[Count Played W/I Last Year]])+raw[[#This Row],[Count Played W/I 2 years]])/4</f>
        <v>5.25</v>
      </c>
    </row>
    <row r="548" spans="1:15" x14ac:dyDescent="0.2">
      <c r="A548" s="26" t="s">
        <v>145</v>
      </c>
      <c r="B548" s="8">
        <v>41630</v>
      </c>
      <c r="C548" s="8" t="str">
        <f>IF(EXACT(1,raw[[#This Row],[English]]),"English",IF(EXACT(1,raw[[#This Row],[Spanish]]),"Spanish",IF(EXACT(1,raw[[#This Row],[Both]]),"Both","BAD_INPUT")))</f>
        <v>English</v>
      </c>
      <c r="D548" s="10">
        <f>YEAR(raw[[#This Row],[Date]])</f>
        <v>2013</v>
      </c>
      <c r="E548" s="10">
        <f>MONTH(raw[[#This Row],[Date]])</f>
        <v>12</v>
      </c>
      <c r="F548" s="4">
        <v>1</v>
      </c>
      <c r="G548" s="4"/>
      <c r="H548" s="4"/>
      <c r="I548" s="9" t="e">
        <f>VLOOKUP(raw[[#This Row],[Song Title]],#REF!,1,FALSE)</f>
        <v>#REF!</v>
      </c>
      <c r="J548">
        <f>SUM(raw[[#This Row],[English]:[Both]])</f>
        <v>1</v>
      </c>
      <c r="K548" s="1" t="b">
        <f>IF(EXACT(raw[[#This Row],[Date]],VLOOKUP(raw[[#This Row],[Song Title]],raw[],2,FALSE)),TRUE,FALSE)</f>
        <v>0</v>
      </c>
      <c r="L548">
        <f>COUNTIFS(raw[Song Title],raw[[#This Row],[Song Title]],raw[Date],CONCATENATE("&lt;",raw[[#This Row],[Date]]))</f>
        <v>3</v>
      </c>
      <c r="M548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548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548" s="2">
        <f>((3*raw[[#This Row],[Count Played W/I Last Year]])+raw[[#This Row],[Count Played W/I 2 years]])/4</f>
        <v>3</v>
      </c>
    </row>
    <row r="549" spans="1:15" x14ac:dyDescent="0.2">
      <c r="A549" s="4" t="s">
        <v>44</v>
      </c>
      <c r="B549" s="8">
        <v>41630</v>
      </c>
      <c r="C549" s="8" t="str">
        <f>IF(EXACT(1,raw[[#This Row],[English]]),"English",IF(EXACT(1,raw[[#This Row],[Spanish]]),"Spanish",IF(EXACT(1,raw[[#This Row],[Both]]),"Both","BAD_INPUT")))</f>
        <v>Spanish</v>
      </c>
      <c r="D549" s="10">
        <f>YEAR(raw[[#This Row],[Date]])</f>
        <v>2013</v>
      </c>
      <c r="E549" s="10">
        <f>MONTH(raw[[#This Row],[Date]])</f>
        <v>12</v>
      </c>
      <c r="F549" s="4"/>
      <c r="G549" s="4">
        <v>1</v>
      </c>
      <c r="H549" s="4"/>
      <c r="I549" s="9" t="e">
        <f>VLOOKUP(raw[[#This Row],[Song Title]],#REF!,1,FALSE)</f>
        <v>#REF!</v>
      </c>
      <c r="J549">
        <f>SUM(raw[[#This Row],[English]:[Both]])</f>
        <v>1</v>
      </c>
      <c r="K549" s="1" t="b">
        <f>IF(EXACT(raw[[#This Row],[Date]],VLOOKUP(raw[[#This Row],[Song Title]],raw[],2,FALSE)),TRUE,FALSE)</f>
        <v>0</v>
      </c>
      <c r="L549">
        <f>COUNTIFS(raw[Song Title],raw[[#This Row],[Song Title]],raw[Date],CONCATENATE("&lt;",raw[[#This Row],[Date]]))</f>
        <v>2</v>
      </c>
      <c r="M549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549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549" s="2">
        <f>((3*raw[[#This Row],[Count Played W/I Last Year]])+raw[[#This Row],[Count Played W/I 2 years]])/4</f>
        <v>0.5</v>
      </c>
    </row>
    <row r="550" spans="1:15" x14ac:dyDescent="0.2">
      <c r="A550" s="4" t="s">
        <v>14</v>
      </c>
      <c r="B550" s="8">
        <v>41630</v>
      </c>
      <c r="C550" s="8" t="str">
        <f>IF(EXACT(1,raw[[#This Row],[English]]),"English",IF(EXACT(1,raw[[#This Row],[Spanish]]),"Spanish",IF(EXACT(1,raw[[#This Row],[Both]]),"Both","BAD_INPUT")))</f>
        <v>English</v>
      </c>
      <c r="D550" s="10">
        <f>YEAR(raw[[#This Row],[Date]])</f>
        <v>2013</v>
      </c>
      <c r="E550" s="10">
        <f>MONTH(raw[[#This Row],[Date]])</f>
        <v>12</v>
      </c>
      <c r="F550" s="4">
        <v>1</v>
      </c>
      <c r="G550" s="4"/>
      <c r="H550" s="4"/>
      <c r="I550" s="9" t="e">
        <f>VLOOKUP(raw[[#This Row],[Song Title]],#REF!,1,FALSE)</f>
        <v>#REF!</v>
      </c>
      <c r="J550">
        <f>SUM(raw[[#This Row],[English]:[Both]])</f>
        <v>1</v>
      </c>
      <c r="K550" s="1" t="b">
        <f>IF(EXACT(raw[[#This Row],[Date]],VLOOKUP(raw[[#This Row],[Song Title]],raw[],2,FALSE)),TRUE,FALSE)</f>
        <v>0</v>
      </c>
      <c r="L550">
        <f>COUNTIFS(raw[Song Title],raw[[#This Row],[Song Title]],raw[Date],CONCATENATE("&lt;",raw[[#This Row],[Date]]))</f>
        <v>1</v>
      </c>
      <c r="M550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550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550" s="2">
        <f>((3*raw[[#This Row],[Count Played W/I Last Year]])+raw[[#This Row],[Count Played W/I 2 years]])/4</f>
        <v>0.25</v>
      </c>
    </row>
    <row r="551" spans="1:15" x14ac:dyDescent="0.2">
      <c r="A551" s="4" t="s">
        <v>104</v>
      </c>
      <c r="B551" s="8">
        <v>41630</v>
      </c>
      <c r="C551" s="8" t="str">
        <f>IF(EXACT(1,raw[[#This Row],[English]]),"English",IF(EXACT(1,raw[[#This Row],[Spanish]]),"Spanish",IF(EXACT(1,raw[[#This Row],[Both]]),"Both","BAD_INPUT")))</f>
        <v>Spanish</v>
      </c>
      <c r="D551" s="10">
        <f>YEAR(raw[[#This Row],[Date]])</f>
        <v>2013</v>
      </c>
      <c r="E551" s="10">
        <f>MONTH(raw[[#This Row],[Date]])</f>
        <v>12</v>
      </c>
      <c r="F551" s="4"/>
      <c r="G551" s="4">
        <v>1</v>
      </c>
      <c r="H551" s="4"/>
      <c r="I551" s="9" t="e">
        <f>VLOOKUP(raw[[#This Row],[Song Title]],#REF!,1,FALSE)</f>
        <v>#REF!</v>
      </c>
      <c r="J551">
        <f>SUM(raw[[#This Row],[English]:[Both]])</f>
        <v>1</v>
      </c>
      <c r="K551" s="1" t="b">
        <f>IF(EXACT(raw[[#This Row],[Date]],VLOOKUP(raw[[#This Row],[Song Title]],raw[],2,FALSE)),TRUE,FALSE)</f>
        <v>0</v>
      </c>
      <c r="L551">
        <f>COUNTIFS(raw[Song Title],raw[[#This Row],[Song Title]],raw[Date],CONCATENATE("&lt;",raw[[#This Row],[Date]]))</f>
        <v>4</v>
      </c>
      <c r="M551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551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551" s="2">
        <f>((3*raw[[#This Row],[Count Played W/I Last Year]])+raw[[#This Row],[Count Played W/I 2 years]])/4</f>
        <v>3.25</v>
      </c>
    </row>
    <row r="552" spans="1:15" x14ac:dyDescent="0.2">
      <c r="A552" s="4" t="s">
        <v>36</v>
      </c>
      <c r="B552" s="8">
        <v>41630</v>
      </c>
      <c r="C552" s="8" t="str">
        <f>IF(EXACT(1,raw[[#This Row],[English]]),"English",IF(EXACT(1,raw[[#This Row],[Spanish]]),"Spanish",IF(EXACT(1,raw[[#This Row],[Both]]),"Both","BAD_INPUT")))</f>
        <v>Both</v>
      </c>
      <c r="D552" s="10">
        <f>YEAR(raw[[#This Row],[Date]])</f>
        <v>2013</v>
      </c>
      <c r="E552" s="10">
        <f>MONTH(raw[[#This Row],[Date]])</f>
        <v>12</v>
      </c>
      <c r="F552" s="4"/>
      <c r="G552" s="4"/>
      <c r="H552" s="4">
        <v>1</v>
      </c>
      <c r="I552" s="9" t="e">
        <f>VLOOKUP(raw[[#This Row],[Song Title]],#REF!,1,FALSE)</f>
        <v>#REF!</v>
      </c>
      <c r="J552">
        <f>SUM(raw[[#This Row],[English]:[Both]])</f>
        <v>1</v>
      </c>
      <c r="K552" s="1" t="b">
        <f>IF(EXACT(raw[[#This Row],[Date]],VLOOKUP(raw[[#This Row],[Song Title]],raw[],2,FALSE)),TRUE,FALSE)</f>
        <v>0</v>
      </c>
      <c r="L552">
        <f>COUNTIFS(raw[Song Title],raw[[#This Row],[Song Title]],raw[Date],CONCATENATE("&lt;",raw[[#This Row],[Date]]))</f>
        <v>5</v>
      </c>
      <c r="M552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552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552" s="2">
        <f>((3*raw[[#This Row],[Count Played W/I Last Year]])+raw[[#This Row],[Count Played W/I 2 years]])/4</f>
        <v>3.5</v>
      </c>
    </row>
    <row r="553" spans="1:15" x14ac:dyDescent="0.2">
      <c r="A553" s="4" t="s">
        <v>117</v>
      </c>
      <c r="B553" s="8">
        <v>41632</v>
      </c>
      <c r="C553" s="8" t="str">
        <f>IF(EXACT(1,raw[[#This Row],[English]]),"English",IF(EXACT(1,raw[[#This Row],[Spanish]]),"Spanish",IF(EXACT(1,raw[[#This Row],[Both]]),"Both","BAD_INPUT")))</f>
        <v>Both</v>
      </c>
      <c r="D553" s="10">
        <f>YEAR(raw[[#This Row],[Date]])</f>
        <v>2013</v>
      </c>
      <c r="E553" s="10">
        <f>MONTH(raw[[#This Row],[Date]])</f>
        <v>12</v>
      </c>
      <c r="F553" s="4"/>
      <c r="G553" s="4"/>
      <c r="H553" s="4">
        <v>1</v>
      </c>
      <c r="I553" s="9" t="e">
        <f>VLOOKUP(raw[[#This Row],[Song Title]],#REF!,1,FALSE)</f>
        <v>#REF!</v>
      </c>
      <c r="J553" s="2">
        <f>SUM(raw[[#This Row],[English]:[Both]])</f>
        <v>1</v>
      </c>
      <c r="K553" s="1" t="b">
        <f>IF(EXACT(raw[[#This Row],[Date]],VLOOKUP(raw[[#This Row],[Song Title]],raw[],2,FALSE)),TRUE,FALSE)</f>
        <v>0</v>
      </c>
      <c r="L553">
        <f>COUNTIFS(raw[Song Title],raw[[#This Row],[Song Title]],raw[Date],CONCATENATE("&lt;",raw[[#This Row],[Date]]))</f>
        <v>3</v>
      </c>
      <c r="M553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553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553" s="2">
        <f>((3*raw[[#This Row],[Count Played W/I Last Year]])+raw[[#This Row],[Count Played W/I 2 years]])/4</f>
        <v>2.25</v>
      </c>
    </row>
    <row r="554" spans="1:15" x14ac:dyDescent="0.2">
      <c r="A554" s="4" t="s">
        <v>122</v>
      </c>
      <c r="B554" s="8">
        <v>41632</v>
      </c>
      <c r="C554" s="8" t="str">
        <f>IF(EXACT(1,raw[[#This Row],[English]]),"English",IF(EXACT(1,raw[[#This Row],[Spanish]]),"Spanish",IF(EXACT(1,raw[[#This Row],[Both]]),"Both","BAD_INPUT")))</f>
        <v>Both</v>
      </c>
      <c r="D554" s="10">
        <f>YEAR(raw[[#This Row],[Date]])</f>
        <v>2013</v>
      </c>
      <c r="E554" s="10">
        <f>MONTH(raw[[#This Row],[Date]])</f>
        <v>12</v>
      </c>
      <c r="F554" s="4"/>
      <c r="G554" s="4"/>
      <c r="H554" s="4">
        <v>1</v>
      </c>
      <c r="I554" s="9" t="e">
        <f>VLOOKUP(raw[[#This Row],[Song Title]],#REF!,1,FALSE)</f>
        <v>#REF!</v>
      </c>
      <c r="J554" s="2">
        <f>SUM(raw[[#This Row],[English]:[Both]])</f>
        <v>1</v>
      </c>
      <c r="K554" s="1" t="b">
        <f>IF(EXACT(raw[[#This Row],[Date]],VLOOKUP(raw[[#This Row],[Song Title]],raw[],2,FALSE)),TRUE,FALSE)</f>
        <v>0</v>
      </c>
      <c r="L554">
        <f>COUNTIFS(raw[Song Title],raw[[#This Row],[Song Title]],raw[Date],CONCATENATE("&lt;",raw[[#This Row],[Date]]))</f>
        <v>2</v>
      </c>
      <c r="M554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554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554" s="2">
        <f>((3*raw[[#This Row],[Count Played W/I Last Year]])+raw[[#This Row],[Count Played W/I 2 years]])/4</f>
        <v>2</v>
      </c>
    </row>
    <row r="555" spans="1:15" x14ac:dyDescent="0.2">
      <c r="A555" s="4" t="s">
        <v>121</v>
      </c>
      <c r="B555" s="8">
        <v>41632</v>
      </c>
      <c r="C555" s="8" t="str">
        <f>IF(EXACT(1,raw[[#This Row],[English]]),"English",IF(EXACT(1,raw[[#This Row],[Spanish]]),"Spanish",IF(EXACT(1,raw[[#This Row],[Both]]),"Both","BAD_INPUT")))</f>
        <v>Spanish</v>
      </c>
      <c r="D555" s="10">
        <f>YEAR(raw[[#This Row],[Date]])</f>
        <v>2013</v>
      </c>
      <c r="E555" s="10">
        <f>MONTH(raw[[#This Row],[Date]])</f>
        <v>12</v>
      </c>
      <c r="F555" s="4"/>
      <c r="G555" s="4">
        <v>1</v>
      </c>
      <c r="H555" s="4"/>
      <c r="I555" s="9" t="e">
        <f>VLOOKUP(raw[[#This Row],[Song Title]],#REF!,1,FALSE)</f>
        <v>#REF!</v>
      </c>
      <c r="J555" s="2">
        <f>SUM(raw[[#This Row],[English]:[Both]])</f>
        <v>1</v>
      </c>
      <c r="K555" s="1" t="b">
        <f>IF(EXACT(raw[[#This Row],[Date]],VLOOKUP(raw[[#This Row],[Song Title]],raw[],2,FALSE)),TRUE,FALSE)</f>
        <v>0</v>
      </c>
      <c r="L555">
        <f>COUNTIFS(raw[Song Title],raw[[#This Row],[Song Title]],raw[Date],CONCATENATE("&lt;",raw[[#This Row],[Date]]))</f>
        <v>2</v>
      </c>
      <c r="M555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555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555" s="2">
        <f>((3*raw[[#This Row],[Count Played W/I Last Year]])+raw[[#This Row],[Count Played W/I 2 years]])/4</f>
        <v>2</v>
      </c>
    </row>
    <row r="556" spans="1:15" x14ac:dyDescent="0.2">
      <c r="A556" s="4" t="s">
        <v>119</v>
      </c>
      <c r="B556" s="8">
        <v>41632</v>
      </c>
      <c r="C556" s="8" t="str">
        <f>IF(EXACT(1,raw[[#This Row],[English]]),"English",IF(EXACT(1,raw[[#This Row],[Spanish]]),"Spanish",IF(EXACT(1,raw[[#This Row],[Both]]),"Both","BAD_INPUT")))</f>
        <v>Both</v>
      </c>
      <c r="D556" s="10">
        <f>YEAR(raw[[#This Row],[Date]])</f>
        <v>2013</v>
      </c>
      <c r="E556" s="10">
        <f>MONTH(raw[[#This Row],[Date]])</f>
        <v>12</v>
      </c>
      <c r="F556" s="4"/>
      <c r="G556" s="4"/>
      <c r="H556" s="4">
        <v>1</v>
      </c>
      <c r="I556" s="9" t="e">
        <f>VLOOKUP(raw[[#This Row],[Song Title]],#REF!,1,FALSE)</f>
        <v>#REF!</v>
      </c>
      <c r="J556" s="2">
        <f>SUM(raw[[#This Row],[English]:[Both]])</f>
        <v>1</v>
      </c>
      <c r="K556" s="1" t="b">
        <f>IF(EXACT(raw[[#This Row],[Date]],VLOOKUP(raw[[#This Row],[Song Title]],raw[],2,FALSE)),TRUE,FALSE)</f>
        <v>0</v>
      </c>
      <c r="L556">
        <f>COUNTIFS(raw[Song Title],raw[[#This Row],[Song Title]],raw[Date],CONCATENATE("&lt;",raw[[#This Row],[Date]]))</f>
        <v>2</v>
      </c>
      <c r="M556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556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556" s="2">
        <f>((3*raw[[#This Row],[Count Played W/I Last Year]])+raw[[#This Row],[Count Played W/I 2 years]])/4</f>
        <v>2</v>
      </c>
    </row>
    <row r="557" spans="1:15" x14ac:dyDescent="0.2">
      <c r="A557" s="4" t="s">
        <v>299</v>
      </c>
      <c r="B557" s="8">
        <v>41632</v>
      </c>
      <c r="C557" s="8" t="str">
        <f>IF(EXACT(1,raw[[#This Row],[English]]),"English",IF(EXACT(1,raw[[#This Row],[Spanish]]),"Spanish",IF(EXACT(1,raw[[#This Row],[Both]]),"Both","BAD_INPUT")))</f>
        <v>Both</v>
      </c>
      <c r="D557" s="10">
        <f>YEAR(raw[[#This Row],[Date]])</f>
        <v>2013</v>
      </c>
      <c r="E557" s="10">
        <f>MONTH(raw[[#This Row],[Date]])</f>
        <v>12</v>
      </c>
      <c r="F557" s="4"/>
      <c r="G557" s="4"/>
      <c r="H557" s="4">
        <v>1</v>
      </c>
      <c r="I557" s="9" t="e">
        <f>VLOOKUP(raw[[#This Row],[Song Title]],#REF!,1,FALSE)</f>
        <v>#REF!</v>
      </c>
      <c r="J557" s="2">
        <f>SUM(raw[[#This Row],[English]:[Both]])</f>
        <v>1</v>
      </c>
      <c r="K557" s="1" t="b">
        <f>IF(EXACT(raw[[#This Row],[Date]],VLOOKUP(raw[[#This Row],[Song Title]],raw[],2,FALSE)),TRUE,FALSE)</f>
        <v>0</v>
      </c>
      <c r="L557">
        <f>COUNTIFS(raw[Song Title],raw[[#This Row],[Song Title]],raw[Date],CONCATENATE("&lt;",raw[[#This Row],[Date]]))</f>
        <v>1</v>
      </c>
      <c r="M557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557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557" s="2">
        <f>((3*raw[[#This Row],[Count Played W/I Last Year]])+raw[[#This Row],[Count Played W/I 2 years]])/4</f>
        <v>1</v>
      </c>
    </row>
    <row r="558" spans="1:15" x14ac:dyDescent="0.2">
      <c r="A558" s="4" t="s">
        <v>300</v>
      </c>
      <c r="B558" s="8">
        <v>41632</v>
      </c>
      <c r="C558" s="8" t="str">
        <f>IF(EXACT(1,raw[[#This Row],[English]]),"English",IF(EXACT(1,raw[[#This Row],[Spanish]]),"Spanish",IF(EXACT(1,raw[[#This Row],[Both]]),"Both","BAD_INPUT")))</f>
        <v>Both</v>
      </c>
      <c r="D558" s="10">
        <f>YEAR(raw[[#This Row],[Date]])</f>
        <v>2013</v>
      </c>
      <c r="E558" s="10">
        <f>MONTH(raw[[#This Row],[Date]])</f>
        <v>12</v>
      </c>
      <c r="F558" s="4"/>
      <c r="G558" s="4"/>
      <c r="H558" s="4">
        <v>1</v>
      </c>
      <c r="I558" s="9" t="e">
        <f>VLOOKUP(raw[[#This Row],[Song Title]],#REF!,1,FALSE)</f>
        <v>#REF!</v>
      </c>
      <c r="J558" s="2">
        <f>SUM(raw[[#This Row],[English]:[Both]])</f>
        <v>1</v>
      </c>
      <c r="K558" s="1" t="b">
        <f>IF(EXACT(raw[[#This Row],[Date]],VLOOKUP(raw[[#This Row],[Song Title]],raw[],2,FALSE)),TRUE,FALSE)</f>
        <v>0</v>
      </c>
      <c r="L558">
        <f>COUNTIFS(raw[Song Title],raw[[#This Row],[Song Title]],raw[Date],CONCATENATE("&lt;",raw[[#This Row],[Date]]))</f>
        <v>1</v>
      </c>
      <c r="M558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558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558" s="2">
        <f>((3*raw[[#This Row],[Count Played W/I Last Year]])+raw[[#This Row],[Count Played W/I 2 years]])/4</f>
        <v>1</v>
      </c>
    </row>
    <row r="559" spans="1:15" x14ac:dyDescent="0.2">
      <c r="A559" s="4" t="s">
        <v>117</v>
      </c>
      <c r="B559" s="8">
        <v>41637</v>
      </c>
      <c r="C559" s="8" t="str">
        <f>IF(EXACT(1,raw[[#This Row],[English]]),"English",IF(EXACT(1,raw[[#This Row],[Spanish]]),"Spanish",IF(EXACT(1,raw[[#This Row],[Both]]),"Both","BAD_INPUT")))</f>
        <v>Both</v>
      </c>
      <c r="D559" s="10">
        <f>YEAR(raw[[#This Row],[Date]])</f>
        <v>2013</v>
      </c>
      <c r="E559" s="10">
        <f>MONTH(raw[[#This Row],[Date]])</f>
        <v>12</v>
      </c>
      <c r="F559" s="4"/>
      <c r="G559" s="4"/>
      <c r="H559" s="4">
        <v>1</v>
      </c>
      <c r="I559" s="9" t="e">
        <f>VLOOKUP(raw[[#This Row],[Song Title]],#REF!,1,FALSE)</f>
        <v>#REF!</v>
      </c>
      <c r="J559">
        <f>SUM(raw[[#This Row],[English]:[Both]])</f>
        <v>1</v>
      </c>
      <c r="K559" s="1" t="b">
        <f>IF(EXACT(raw[[#This Row],[Date]],VLOOKUP(raw[[#This Row],[Song Title]],raw[],2,FALSE)),TRUE,FALSE)</f>
        <v>0</v>
      </c>
      <c r="L559">
        <f>COUNTIFS(raw[Song Title],raw[[#This Row],[Song Title]],raw[Date],CONCATENATE("&lt;",raw[[#This Row],[Date]]))</f>
        <v>4</v>
      </c>
      <c r="M559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559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559" s="2">
        <f>((3*raw[[#This Row],[Count Played W/I Last Year]])+raw[[#This Row],[Count Played W/I 2 years]])/4</f>
        <v>3.25</v>
      </c>
    </row>
    <row r="560" spans="1:15" x14ac:dyDescent="0.2">
      <c r="A560" s="4" t="s">
        <v>122</v>
      </c>
      <c r="B560" s="8">
        <v>41637</v>
      </c>
      <c r="C560" s="8" t="str">
        <f>IF(EXACT(1,raw[[#This Row],[English]]),"English",IF(EXACT(1,raw[[#This Row],[Spanish]]),"Spanish",IF(EXACT(1,raw[[#This Row],[Both]]),"Both","BAD_INPUT")))</f>
        <v>Both</v>
      </c>
      <c r="D560" s="10">
        <f>YEAR(raw[[#This Row],[Date]])</f>
        <v>2013</v>
      </c>
      <c r="E560" s="10">
        <f>MONTH(raw[[#This Row],[Date]])</f>
        <v>12</v>
      </c>
      <c r="F560" s="4"/>
      <c r="G560" s="4"/>
      <c r="H560" s="4">
        <v>1</v>
      </c>
      <c r="I560" s="9" t="e">
        <f>VLOOKUP(raw[[#This Row],[Song Title]],#REF!,1,FALSE)</f>
        <v>#REF!</v>
      </c>
      <c r="J560">
        <f>SUM(raw[[#This Row],[English]:[Both]])</f>
        <v>1</v>
      </c>
      <c r="K560" s="1" t="b">
        <f>IF(EXACT(raw[[#This Row],[Date]],VLOOKUP(raw[[#This Row],[Song Title]],raw[],2,FALSE)),TRUE,FALSE)</f>
        <v>0</v>
      </c>
      <c r="L560">
        <f>COUNTIFS(raw[Song Title],raw[[#This Row],[Song Title]],raw[Date],CONCATENATE("&lt;",raw[[#This Row],[Date]]))</f>
        <v>3</v>
      </c>
      <c r="M560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560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560" s="2">
        <f>((3*raw[[#This Row],[Count Played W/I Last Year]])+raw[[#This Row],[Count Played W/I 2 years]])/4</f>
        <v>3</v>
      </c>
    </row>
    <row r="561" spans="1:15" x14ac:dyDescent="0.2">
      <c r="A561" s="4" t="s">
        <v>121</v>
      </c>
      <c r="B561" s="8">
        <v>41637</v>
      </c>
      <c r="C561" s="8" t="str">
        <f>IF(EXACT(1,raw[[#This Row],[English]]),"English",IF(EXACT(1,raw[[#This Row],[Spanish]]),"Spanish",IF(EXACT(1,raw[[#This Row],[Both]]),"Both","BAD_INPUT")))</f>
        <v>Spanish</v>
      </c>
      <c r="D561" s="10">
        <f>YEAR(raw[[#This Row],[Date]])</f>
        <v>2013</v>
      </c>
      <c r="E561" s="10">
        <f>MONTH(raw[[#This Row],[Date]])</f>
        <v>12</v>
      </c>
      <c r="F561" s="4"/>
      <c r="G561" s="4">
        <v>1</v>
      </c>
      <c r="H561" s="4"/>
      <c r="I561" s="9" t="e">
        <f>VLOOKUP(raw[[#This Row],[Song Title]],#REF!,1,FALSE)</f>
        <v>#REF!</v>
      </c>
      <c r="J561">
        <f>SUM(raw[[#This Row],[English]:[Both]])</f>
        <v>1</v>
      </c>
      <c r="K561" s="1" t="b">
        <f>IF(EXACT(raw[[#This Row],[Date]],VLOOKUP(raw[[#This Row],[Song Title]],raw[],2,FALSE)),TRUE,FALSE)</f>
        <v>0</v>
      </c>
      <c r="L561">
        <f>COUNTIFS(raw[Song Title],raw[[#This Row],[Song Title]],raw[Date],CONCATENATE("&lt;",raw[[#This Row],[Date]]))</f>
        <v>3</v>
      </c>
      <c r="M561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561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561" s="2">
        <f>((3*raw[[#This Row],[Count Played W/I Last Year]])+raw[[#This Row],[Count Played W/I 2 years]])/4</f>
        <v>3</v>
      </c>
    </row>
    <row r="562" spans="1:15" x14ac:dyDescent="0.2">
      <c r="A562" s="4" t="s">
        <v>119</v>
      </c>
      <c r="B562" s="8">
        <v>41637</v>
      </c>
      <c r="C562" s="8" t="str">
        <f>IF(EXACT(1,raw[[#This Row],[English]]),"English",IF(EXACT(1,raw[[#This Row],[Spanish]]),"Spanish",IF(EXACT(1,raw[[#This Row],[Both]]),"Both","BAD_INPUT")))</f>
        <v>Both</v>
      </c>
      <c r="D562" s="10">
        <f>YEAR(raw[[#This Row],[Date]])</f>
        <v>2013</v>
      </c>
      <c r="E562" s="10">
        <f>MONTH(raw[[#This Row],[Date]])</f>
        <v>12</v>
      </c>
      <c r="F562" s="4"/>
      <c r="G562" s="4"/>
      <c r="H562" s="4">
        <v>1</v>
      </c>
      <c r="I562" s="9" t="e">
        <f>VLOOKUP(raw[[#This Row],[Song Title]],#REF!,1,FALSE)</f>
        <v>#REF!</v>
      </c>
      <c r="J562">
        <f>SUM(raw[[#This Row],[English]:[Both]])</f>
        <v>1</v>
      </c>
      <c r="K562" s="1" t="b">
        <f>IF(EXACT(raw[[#This Row],[Date]],VLOOKUP(raw[[#This Row],[Song Title]],raw[],2,FALSE)),TRUE,FALSE)</f>
        <v>0</v>
      </c>
      <c r="L562">
        <f>COUNTIFS(raw[Song Title],raw[[#This Row],[Song Title]],raw[Date],CONCATENATE("&lt;",raw[[#This Row],[Date]]))</f>
        <v>3</v>
      </c>
      <c r="M562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562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562" s="2">
        <f>((3*raw[[#This Row],[Count Played W/I Last Year]])+raw[[#This Row],[Count Played W/I 2 years]])/4</f>
        <v>3</v>
      </c>
    </row>
    <row r="563" spans="1:15" x14ac:dyDescent="0.2">
      <c r="A563" s="4" t="s">
        <v>192</v>
      </c>
      <c r="B563" s="8">
        <v>41637</v>
      </c>
      <c r="C563" s="8" t="str">
        <f>IF(EXACT(1,raw[[#This Row],[English]]),"English",IF(EXACT(1,raw[[#This Row],[Spanish]]),"Spanish",IF(EXACT(1,raw[[#This Row],[Both]]),"Both","BAD_INPUT")))</f>
        <v>Spanish</v>
      </c>
      <c r="D563" s="10">
        <f>YEAR(raw[[#This Row],[Date]])</f>
        <v>2013</v>
      </c>
      <c r="E563" s="10">
        <f>MONTH(raw[[#This Row],[Date]])</f>
        <v>12</v>
      </c>
      <c r="F563" s="4"/>
      <c r="G563" s="4">
        <v>1</v>
      </c>
      <c r="H563" s="4"/>
      <c r="I563" s="9" t="e">
        <f>VLOOKUP(raw[[#This Row],[Song Title]],#REF!,1,FALSE)</f>
        <v>#REF!</v>
      </c>
      <c r="J563">
        <f>SUM(raw[[#This Row],[English]:[Both]])</f>
        <v>1</v>
      </c>
      <c r="K563" s="1" t="b">
        <f>IF(EXACT(raw[[#This Row],[Date]],VLOOKUP(raw[[#This Row],[Song Title]],raw[],2,FALSE)),TRUE,FALSE)</f>
        <v>1</v>
      </c>
      <c r="L563">
        <f>COUNTIFS(raw[Song Title],raw[[#This Row],[Song Title]],raw[Date],CONCATENATE("&lt;",raw[[#This Row],[Date]]))</f>
        <v>0</v>
      </c>
      <c r="M563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563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563" s="2">
        <f>((3*raw[[#This Row],[Count Played W/I Last Year]])+raw[[#This Row],[Count Played W/I 2 years]])/4</f>
        <v>0</v>
      </c>
    </row>
    <row r="564" spans="1:15" x14ac:dyDescent="0.2">
      <c r="A564" s="4" t="s">
        <v>123</v>
      </c>
      <c r="B564" s="8">
        <v>41637</v>
      </c>
      <c r="C564" s="8" t="str">
        <f>IF(EXACT(1,raw[[#This Row],[English]]),"English",IF(EXACT(1,raw[[#This Row],[Spanish]]),"Spanish",IF(EXACT(1,raw[[#This Row],[Both]]),"Both","BAD_INPUT")))</f>
        <v>Both</v>
      </c>
      <c r="D564" s="10">
        <f>YEAR(raw[[#This Row],[Date]])</f>
        <v>2013</v>
      </c>
      <c r="E564" s="10">
        <f>MONTH(raw[[#This Row],[Date]])</f>
        <v>12</v>
      </c>
      <c r="F564" s="4"/>
      <c r="G564" s="4"/>
      <c r="H564" s="4">
        <v>1</v>
      </c>
      <c r="I564" s="9" t="e">
        <f>VLOOKUP(raw[[#This Row],[Song Title]],#REF!,1,FALSE)</f>
        <v>#REF!</v>
      </c>
      <c r="J564">
        <f>SUM(raw[[#This Row],[English]:[Both]])</f>
        <v>1</v>
      </c>
      <c r="K564" s="1" t="b">
        <f>IF(EXACT(raw[[#This Row],[Date]],VLOOKUP(raw[[#This Row],[Song Title]],raw[],2,FALSE)),TRUE,FALSE)</f>
        <v>0</v>
      </c>
      <c r="L564">
        <f>COUNTIFS(raw[Song Title],raw[[#This Row],[Song Title]],raw[Date],CONCATENATE("&lt;",raw[[#This Row],[Date]]))</f>
        <v>2</v>
      </c>
      <c r="M564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564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564" s="2">
        <f>((3*raw[[#This Row],[Count Played W/I Last Year]])+raw[[#This Row],[Count Played W/I 2 years]])/4</f>
        <v>2</v>
      </c>
    </row>
    <row r="565" spans="1:15" x14ac:dyDescent="0.2">
      <c r="A565" s="4" t="s">
        <v>57</v>
      </c>
      <c r="B565" s="8">
        <v>41644</v>
      </c>
      <c r="C565" s="8" t="str">
        <f>IF(EXACT(1,raw[[#This Row],[English]]),"English",IF(EXACT(1,raw[[#This Row],[Spanish]]),"Spanish",IF(EXACT(1,raw[[#This Row],[Both]]),"Both","BAD_INPUT")))</f>
        <v>English</v>
      </c>
      <c r="D565" s="10">
        <f>YEAR(raw[[#This Row],[Date]])</f>
        <v>2014</v>
      </c>
      <c r="E565" s="10">
        <f>MONTH(raw[[#This Row],[Date]])</f>
        <v>1</v>
      </c>
      <c r="F565" s="4">
        <v>1</v>
      </c>
      <c r="G565" s="4"/>
      <c r="H565" s="4"/>
      <c r="I565" s="9" t="e">
        <f>VLOOKUP(raw[[#This Row],[Song Title]],#REF!,1,FALSE)</f>
        <v>#REF!</v>
      </c>
      <c r="J565">
        <f>SUM(raw[[#This Row],[English]:[Both]])</f>
        <v>1</v>
      </c>
      <c r="K565" s="1" t="b">
        <f>IF(EXACT(raw[[#This Row],[Date]],VLOOKUP(raw[[#This Row],[Song Title]],raw[],2,FALSE)),TRUE,FALSE)</f>
        <v>0</v>
      </c>
      <c r="L565">
        <f>COUNTIFS(raw[Song Title],raw[[#This Row],[Song Title]],raw[Date],CONCATENATE("&lt;",raw[[#This Row],[Date]]))</f>
        <v>4</v>
      </c>
      <c r="M565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565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565" s="2">
        <f>((3*raw[[#This Row],[Count Played W/I Last Year]])+raw[[#This Row],[Count Played W/I 2 years]])/4</f>
        <v>3.25</v>
      </c>
    </row>
    <row r="566" spans="1:15" x14ac:dyDescent="0.2">
      <c r="A566" s="4" t="s">
        <v>192</v>
      </c>
      <c r="B566" s="8">
        <v>41644</v>
      </c>
      <c r="C566" s="8" t="str">
        <f>IF(EXACT(1,raw[[#This Row],[English]]),"English",IF(EXACT(1,raw[[#This Row],[Spanish]]),"Spanish",IF(EXACT(1,raw[[#This Row],[Both]]),"Both","BAD_INPUT")))</f>
        <v>Spanish</v>
      </c>
      <c r="D566" s="10">
        <f>YEAR(raw[[#This Row],[Date]])</f>
        <v>2014</v>
      </c>
      <c r="E566" s="10">
        <f>MONTH(raw[[#This Row],[Date]])</f>
        <v>1</v>
      </c>
      <c r="F566" s="4"/>
      <c r="G566" s="4">
        <v>1</v>
      </c>
      <c r="H566" s="4"/>
      <c r="I566" s="9" t="e">
        <f>VLOOKUP(raw[[#This Row],[Song Title]],#REF!,1,FALSE)</f>
        <v>#REF!</v>
      </c>
      <c r="J566">
        <f>SUM(raw[[#This Row],[English]:[Both]])</f>
        <v>1</v>
      </c>
      <c r="K566" s="1" t="b">
        <f>IF(EXACT(raw[[#This Row],[Date]],VLOOKUP(raw[[#This Row],[Song Title]],raw[],2,FALSE)),TRUE,FALSE)</f>
        <v>0</v>
      </c>
      <c r="L566">
        <f>COUNTIFS(raw[Song Title],raw[[#This Row],[Song Title]],raw[Date],CONCATENATE("&lt;",raw[[#This Row],[Date]]))</f>
        <v>1</v>
      </c>
      <c r="M566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566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566" s="2">
        <f>((3*raw[[#This Row],[Count Played W/I Last Year]])+raw[[#This Row],[Count Played W/I 2 years]])/4</f>
        <v>1</v>
      </c>
    </row>
    <row r="567" spans="1:15" x14ac:dyDescent="0.2">
      <c r="A567" s="4" t="s">
        <v>12</v>
      </c>
      <c r="B567" s="8">
        <v>41644</v>
      </c>
      <c r="C567" s="8" t="str">
        <f>IF(EXACT(1,raw[[#This Row],[English]]),"English",IF(EXACT(1,raw[[#This Row],[Spanish]]),"Spanish",IF(EXACT(1,raw[[#This Row],[Both]]),"Both","BAD_INPUT")))</f>
        <v>Spanish</v>
      </c>
      <c r="D567" s="10">
        <f>YEAR(raw[[#This Row],[Date]])</f>
        <v>2014</v>
      </c>
      <c r="E567" s="10">
        <f>MONTH(raw[[#This Row],[Date]])</f>
        <v>1</v>
      </c>
      <c r="F567" s="4"/>
      <c r="G567" s="4">
        <v>1</v>
      </c>
      <c r="H567" s="4"/>
      <c r="I567" s="9" t="e">
        <f>VLOOKUP(raw[[#This Row],[Song Title]],#REF!,1,FALSE)</f>
        <v>#REF!</v>
      </c>
      <c r="J567">
        <f>SUM(raw[[#This Row],[English]:[Both]])</f>
        <v>1</v>
      </c>
      <c r="K567" s="1" t="b">
        <f>IF(EXACT(raw[[#This Row],[Date]],VLOOKUP(raw[[#This Row],[Song Title]],raw[],2,FALSE)),TRUE,FALSE)</f>
        <v>0</v>
      </c>
      <c r="L567">
        <f>COUNTIFS(raw[Song Title],raw[[#This Row],[Song Title]],raw[Date],CONCATENATE("&lt;",raw[[#This Row],[Date]]))</f>
        <v>3</v>
      </c>
      <c r="M567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567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567" s="2">
        <f>((3*raw[[#This Row],[Count Played W/I Last Year]])+raw[[#This Row],[Count Played W/I 2 years]])/4</f>
        <v>1.5</v>
      </c>
    </row>
    <row r="568" spans="1:15" x14ac:dyDescent="0.2">
      <c r="A568" s="4" t="s">
        <v>77</v>
      </c>
      <c r="B568" s="8">
        <v>41644</v>
      </c>
      <c r="C568" s="8" t="str">
        <f>IF(EXACT(1,raw[[#This Row],[English]]),"English",IF(EXACT(1,raw[[#This Row],[Spanish]]),"Spanish",IF(EXACT(1,raw[[#This Row],[Both]]),"Both","BAD_INPUT")))</f>
        <v>English</v>
      </c>
      <c r="D568" s="10">
        <f>YEAR(raw[[#This Row],[Date]])</f>
        <v>2014</v>
      </c>
      <c r="E568" s="10">
        <f>MONTH(raw[[#This Row],[Date]])</f>
        <v>1</v>
      </c>
      <c r="F568" s="4">
        <v>1</v>
      </c>
      <c r="G568" s="4"/>
      <c r="H568" s="4"/>
      <c r="I568" s="9" t="e">
        <f>VLOOKUP(raw[[#This Row],[Song Title]],#REF!,1,FALSE)</f>
        <v>#REF!</v>
      </c>
      <c r="J568">
        <f>SUM(raw[[#This Row],[English]:[Both]])</f>
        <v>1</v>
      </c>
      <c r="K568" s="1" t="b">
        <f>IF(EXACT(raw[[#This Row],[Date]],VLOOKUP(raw[[#This Row],[Song Title]],raw[],2,FALSE)),TRUE,FALSE)</f>
        <v>0</v>
      </c>
      <c r="L568">
        <f>COUNTIFS(raw[Song Title],raw[[#This Row],[Song Title]],raw[Date],CONCATENATE("&lt;",raw[[#This Row],[Date]]))</f>
        <v>2</v>
      </c>
      <c r="M568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568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568" s="2">
        <f>((3*raw[[#This Row],[Count Played W/I Last Year]])+raw[[#This Row],[Count Played W/I 2 years]])/4</f>
        <v>1.25</v>
      </c>
    </row>
    <row r="569" spans="1:15" x14ac:dyDescent="0.2">
      <c r="A569" s="4" t="s">
        <v>26</v>
      </c>
      <c r="B569" s="8">
        <v>41644</v>
      </c>
      <c r="C569" s="8" t="str">
        <f>IF(EXACT(1,raw[[#This Row],[English]]),"English",IF(EXACT(1,raw[[#This Row],[Spanish]]),"Spanish",IF(EXACT(1,raw[[#This Row],[Both]]),"Both","BAD_INPUT")))</f>
        <v>Spanish</v>
      </c>
      <c r="D569" s="10">
        <f>YEAR(raw[[#This Row],[Date]])</f>
        <v>2014</v>
      </c>
      <c r="E569" s="10">
        <f>MONTH(raw[[#This Row],[Date]])</f>
        <v>1</v>
      </c>
      <c r="F569" s="4"/>
      <c r="G569" s="4">
        <v>1</v>
      </c>
      <c r="H569" s="4"/>
      <c r="I569" s="9" t="e">
        <f>VLOOKUP(raw[[#This Row],[Song Title]],#REF!,1,FALSE)</f>
        <v>#REF!</v>
      </c>
      <c r="J569">
        <f>SUM(raw[[#This Row],[English]:[Both]])</f>
        <v>1</v>
      </c>
      <c r="K569" s="1" t="b">
        <f>IF(EXACT(raw[[#This Row],[Date]],VLOOKUP(raw[[#This Row],[Song Title]],raw[],2,FALSE)),TRUE,FALSE)</f>
        <v>0</v>
      </c>
      <c r="L569">
        <f>COUNTIFS(raw[Song Title],raw[[#This Row],[Song Title]],raw[Date],CONCATENATE("&lt;",raw[[#This Row],[Date]]))</f>
        <v>2</v>
      </c>
      <c r="M569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569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569" s="2">
        <f>((3*raw[[#This Row],[Count Played W/I Last Year]])+raw[[#This Row],[Count Played W/I 2 years]])/4</f>
        <v>1.25</v>
      </c>
    </row>
    <row r="570" spans="1:15" x14ac:dyDescent="0.2">
      <c r="A570" s="4" t="s">
        <v>166</v>
      </c>
      <c r="B570" s="8">
        <v>41644</v>
      </c>
      <c r="C570" s="8" t="str">
        <f>IF(EXACT(1,raw[[#This Row],[English]]),"English",IF(EXACT(1,raw[[#This Row],[Spanish]]),"Spanish",IF(EXACT(1,raw[[#This Row],[Both]]),"Both","BAD_INPUT")))</f>
        <v>English</v>
      </c>
      <c r="D570" s="10">
        <f>YEAR(raw[[#This Row],[Date]])</f>
        <v>2014</v>
      </c>
      <c r="E570" s="10">
        <f>MONTH(raw[[#This Row],[Date]])</f>
        <v>1</v>
      </c>
      <c r="F570" s="4">
        <v>1</v>
      </c>
      <c r="G570" s="4"/>
      <c r="H570" s="4"/>
      <c r="I570" s="9" t="e">
        <f>VLOOKUP(raw[[#This Row],[Song Title]],#REF!,1,FALSE)</f>
        <v>#REF!</v>
      </c>
      <c r="J570">
        <f>SUM(raw[[#This Row],[English]:[Both]])</f>
        <v>1</v>
      </c>
      <c r="K570" s="1" t="b">
        <f>IF(EXACT(raw[[#This Row],[Date]],VLOOKUP(raw[[#This Row],[Song Title]],raw[],2,FALSE)),TRUE,FALSE)</f>
        <v>0</v>
      </c>
      <c r="L570">
        <f>COUNTIFS(raw[Song Title],raw[[#This Row],[Song Title]],raw[Date],CONCATENATE("&lt;",raw[[#This Row],[Date]]))</f>
        <v>1</v>
      </c>
      <c r="M570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570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570" s="2">
        <f>((3*raw[[#This Row],[Count Played W/I Last Year]])+raw[[#This Row],[Count Played W/I 2 years]])/4</f>
        <v>1</v>
      </c>
    </row>
    <row r="571" spans="1:15" x14ac:dyDescent="0.2">
      <c r="A571" s="4" t="s">
        <v>32</v>
      </c>
      <c r="B571" s="8">
        <v>41651</v>
      </c>
      <c r="C571" s="8" t="str">
        <f>IF(EXACT(1,raw[[#This Row],[English]]),"English",IF(EXACT(1,raw[[#This Row],[Spanish]]),"Spanish",IF(EXACT(1,raw[[#This Row],[Both]]),"Both","BAD_INPUT")))</f>
        <v>English</v>
      </c>
      <c r="D571" s="10">
        <f>YEAR(raw[[#This Row],[Date]])</f>
        <v>2014</v>
      </c>
      <c r="E571" s="10">
        <f>MONTH(raw[[#This Row],[Date]])</f>
        <v>1</v>
      </c>
      <c r="F571" s="4">
        <v>1</v>
      </c>
      <c r="G571" s="4"/>
      <c r="H571" s="4"/>
      <c r="I571" s="9" t="e">
        <f>VLOOKUP(raw[[#This Row],[Song Title]],#REF!,1,FALSE)</f>
        <v>#REF!</v>
      </c>
      <c r="J571">
        <f>SUM(raw[[#This Row],[English]:[Both]])</f>
        <v>1</v>
      </c>
      <c r="K571" s="1" t="b">
        <f>IF(EXACT(raw[[#This Row],[Date]],VLOOKUP(raw[[#This Row],[Song Title]],raw[],2,FALSE)),TRUE,FALSE)</f>
        <v>0</v>
      </c>
      <c r="L571">
        <f>COUNTIFS(raw[Song Title],raw[[#This Row],[Song Title]],raw[Date],CONCATENATE("&lt;",raw[[#This Row],[Date]]))</f>
        <v>2</v>
      </c>
      <c r="M571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571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571" s="2">
        <f>((3*raw[[#This Row],[Count Played W/I Last Year]])+raw[[#This Row],[Count Played W/I 2 years]])/4</f>
        <v>1.25</v>
      </c>
    </row>
    <row r="572" spans="1:15" x14ac:dyDescent="0.2">
      <c r="A572" s="4" t="s">
        <v>39</v>
      </c>
      <c r="B572" s="8">
        <v>41651</v>
      </c>
      <c r="C572" s="8" t="str">
        <f>IF(EXACT(1,raw[[#This Row],[English]]),"English",IF(EXACT(1,raw[[#This Row],[Spanish]]),"Spanish",IF(EXACT(1,raw[[#This Row],[Both]]),"Both","BAD_INPUT")))</f>
        <v>Both</v>
      </c>
      <c r="D572" s="10">
        <f>YEAR(raw[[#This Row],[Date]])</f>
        <v>2014</v>
      </c>
      <c r="E572" s="10">
        <f>MONTH(raw[[#This Row],[Date]])</f>
        <v>1</v>
      </c>
      <c r="F572" s="4"/>
      <c r="G572" s="4"/>
      <c r="H572" s="4">
        <v>1</v>
      </c>
      <c r="I572" s="9" t="e">
        <f>VLOOKUP(raw[[#This Row],[Song Title]],#REF!,1,FALSE)</f>
        <v>#REF!</v>
      </c>
      <c r="J572">
        <f>SUM(raw[[#This Row],[English]:[Both]])</f>
        <v>1</v>
      </c>
      <c r="K572" s="1" t="b">
        <f>IF(EXACT(raw[[#This Row],[Date]],VLOOKUP(raw[[#This Row],[Song Title]],raw[],2,FALSE)),TRUE,FALSE)</f>
        <v>0</v>
      </c>
      <c r="L572">
        <f>COUNTIFS(raw[Song Title],raw[[#This Row],[Song Title]],raw[Date],CONCATENATE("&lt;",raw[[#This Row],[Date]]))</f>
        <v>6</v>
      </c>
      <c r="M572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572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572" s="2">
        <f>((3*raw[[#This Row],[Count Played W/I Last Year]])+raw[[#This Row],[Count Played W/I 2 years]])/4</f>
        <v>3.75</v>
      </c>
    </row>
    <row r="573" spans="1:15" x14ac:dyDescent="0.2">
      <c r="A573" s="4" t="s">
        <v>34</v>
      </c>
      <c r="B573" s="8">
        <v>41651</v>
      </c>
      <c r="C573" s="8" t="str">
        <f>IF(EXACT(1,raw[[#This Row],[English]]),"English",IF(EXACT(1,raw[[#This Row],[Spanish]]),"Spanish",IF(EXACT(1,raw[[#This Row],[Both]]),"Both","BAD_INPUT")))</f>
        <v>Spanish</v>
      </c>
      <c r="D573" s="10">
        <f>YEAR(raw[[#This Row],[Date]])</f>
        <v>2014</v>
      </c>
      <c r="E573" s="10">
        <f>MONTH(raw[[#This Row],[Date]])</f>
        <v>1</v>
      </c>
      <c r="F573" s="4"/>
      <c r="G573" s="4">
        <v>1</v>
      </c>
      <c r="H573" s="4"/>
      <c r="I573" s="9" t="e">
        <f>VLOOKUP(raw[[#This Row],[Song Title]],#REF!,1,FALSE)</f>
        <v>#REF!</v>
      </c>
      <c r="J573">
        <f>SUM(raw[[#This Row],[English]:[Both]])</f>
        <v>1</v>
      </c>
      <c r="K573" s="1" t="b">
        <f>IF(EXACT(raw[[#This Row],[Date]],VLOOKUP(raw[[#This Row],[Song Title]],raw[],2,FALSE)),TRUE,FALSE)</f>
        <v>0</v>
      </c>
      <c r="L573">
        <f>COUNTIFS(raw[Song Title],raw[[#This Row],[Song Title]],raw[Date],CONCATENATE("&lt;",raw[[#This Row],[Date]]))</f>
        <v>2</v>
      </c>
      <c r="M573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573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573" s="2">
        <f>((3*raw[[#This Row],[Count Played W/I Last Year]])+raw[[#This Row],[Count Played W/I 2 years]])/4</f>
        <v>1.25</v>
      </c>
    </row>
    <row r="574" spans="1:15" x14ac:dyDescent="0.2">
      <c r="A574" s="23" t="s">
        <v>161</v>
      </c>
      <c r="B574" s="8">
        <v>41651</v>
      </c>
      <c r="C574" s="8" t="str">
        <f>IF(EXACT(1,raw[[#This Row],[English]]),"English",IF(EXACT(1,raw[[#This Row],[Spanish]]),"Spanish",IF(EXACT(1,raw[[#This Row],[Both]]),"Both","BAD_INPUT")))</f>
        <v>Spanish</v>
      </c>
      <c r="D574" s="10">
        <f>YEAR(raw[[#This Row],[Date]])</f>
        <v>2014</v>
      </c>
      <c r="E574" s="10">
        <f>MONTH(raw[[#This Row],[Date]])</f>
        <v>1</v>
      </c>
      <c r="F574" s="4"/>
      <c r="G574" s="4">
        <v>1</v>
      </c>
      <c r="H574" s="4"/>
      <c r="I574" s="9" t="e">
        <f>VLOOKUP(raw[[#This Row],[Song Title]],#REF!,1,FALSE)</f>
        <v>#REF!</v>
      </c>
      <c r="J574">
        <f>SUM(raw[[#This Row],[English]:[Both]])</f>
        <v>1</v>
      </c>
      <c r="K574" s="1" t="b">
        <f>IF(EXACT(raw[[#This Row],[Date]],VLOOKUP(raw[[#This Row],[Song Title]],raw[],2,FALSE)),TRUE,FALSE)</f>
        <v>0</v>
      </c>
      <c r="L574">
        <f>COUNTIFS(raw[Song Title],raw[[#This Row],[Song Title]],raw[Date],CONCATENATE("&lt;",raw[[#This Row],[Date]]))</f>
        <v>5</v>
      </c>
      <c r="M574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574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574" s="2">
        <f>((3*raw[[#This Row],[Count Played W/I Last Year]])+raw[[#This Row],[Count Played W/I 2 years]])/4</f>
        <v>5</v>
      </c>
    </row>
    <row r="575" spans="1:15" x14ac:dyDescent="0.2">
      <c r="A575" s="4" t="s">
        <v>193</v>
      </c>
      <c r="B575" s="8">
        <v>41651</v>
      </c>
      <c r="C575" s="8" t="str">
        <f>IF(EXACT(1,raw[[#This Row],[English]]),"English",IF(EXACT(1,raw[[#This Row],[Spanish]]),"Spanish",IF(EXACT(1,raw[[#This Row],[Both]]),"Both","BAD_INPUT")))</f>
        <v>Both</v>
      </c>
      <c r="D575" s="10">
        <f>YEAR(raw[[#This Row],[Date]])</f>
        <v>2014</v>
      </c>
      <c r="E575" s="10">
        <f>MONTH(raw[[#This Row],[Date]])</f>
        <v>1</v>
      </c>
      <c r="F575" s="4"/>
      <c r="G575" s="4"/>
      <c r="H575" s="4">
        <v>1</v>
      </c>
      <c r="I575" s="9" t="e">
        <f>VLOOKUP(raw[[#This Row],[Song Title]],#REF!,1,FALSE)</f>
        <v>#REF!</v>
      </c>
      <c r="J575">
        <f>SUM(raw[[#This Row],[English]:[Both]])</f>
        <v>1</v>
      </c>
      <c r="K575" s="1" t="b">
        <f>IF(EXACT(raw[[#This Row],[Date]],VLOOKUP(raw[[#This Row],[Song Title]],raw[],2,FALSE)),TRUE,FALSE)</f>
        <v>1</v>
      </c>
      <c r="L575">
        <f>COUNTIFS(raw[Song Title],raw[[#This Row],[Song Title]],raw[Date],CONCATENATE("&lt;",raw[[#This Row],[Date]]))</f>
        <v>0</v>
      </c>
      <c r="M575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575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575" s="2">
        <f>((3*raw[[#This Row],[Count Played W/I Last Year]])+raw[[#This Row],[Count Played W/I 2 years]])/4</f>
        <v>0</v>
      </c>
    </row>
    <row r="576" spans="1:15" x14ac:dyDescent="0.2">
      <c r="A576" s="4" t="s">
        <v>22</v>
      </c>
      <c r="B576" s="8">
        <v>41651</v>
      </c>
      <c r="C576" s="8" t="str">
        <f>IF(EXACT(1,raw[[#This Row],[English]]),"English",IF(EXACT(1,raw[[#This Row],[Spanish]]),"Spanish",IF(EXACT(1,raw[[#This Row],[Both]]),"Both","BAD_INPUT")))</f>
        <v>English</v>
      </c>
      <c r="D576" s="10">
        <f>YEAR(raw[[#This Row],[Date]])</f>
        <v>2014</v>
      </c>
      <c r="E576" s="10">
        <f>MONTH(raw[[#This Row],[Date]])</f>
        <v>1</v>
      </c>
      <c r="F576" s="4">
        <v>1</v>
      </c>
      <c r="G576" s="4"/>
      <c r="H576" s="4"/>
      <c r="I576" s="9" t="e">
        <f>VLOOKUP(raw[[#This Row],[Song Title]],#REF!,1,FALSE)</f>
        <v>#REF!</v>
      </c>
      <c r="J576">
        <f>SUM(raw[[#This Row],[English]:[Both]])</f>
        <v>1</v>
      </c>
      <c r="K576" s="1" t="b">
        <f>IF(EXACT(raw[[#This Row],[Date]],VLOOKUP(raw[[#This Row],[Song Title]],raw[],2,FALSE)),TRUE,FALSE)</f>
        <v>0</v>
      </c>
      <c r="L576">
        <f>COUNTIFS(raw[Song Title],raw[[#This Row],[Song Title]],raw[Date],CONCATENATE("&lt;",raw[[#This Row],[Date]]))</f>
        <v>6</v>
      </c>
      <c r="M576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576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576" s="2">
        <f>((3*raw[[#This Row],[Count Played W/I Last Year]])+raw[[#This Row],[Count Played W/I 2 years]])/4</f>
        <v>3</v>
      </c>
    </row>
    <row r="577" spans="1:15" x14ac:dyDescent="0.2">
      <c r="A577" s="4" t="s">
        <v>158</v>
      </c>
      <c r="B577" s="8">
        <v>41658</v>
      </c>
      <c r="C577" s="8" t="str">
        <f>IF(EXACT(1,raw[[#This Row],[English]]),"English",IF(EXACT(1,raw[[#This Row],[Spanish]]),"Spanish",IF(EXACT(1,raw[[#This Row],[Both]]),"Both","BAD_INPUT")))</f>
        <v>Both</v>
      </c>
      <c r="D577" s="10">
        <f>YEAR(raw[[#This Row],[Date]])</f>
        <v>2014</v>
      </c>
      <c r="E577" s="10">
        <f>MONTH(raw[[#This Row],[Date]])</f>
        <v>1</v>
      </c>
      <c r="F577" s="4"/>
      <c r="G577" s="4"/>
      <c r="H577" s="4">
        <v>1</v>
      </c>
      <c r="I577" s="9" t="e">
        <f>VLOOKUP(raw[[#This Row],[Song Title]],#REF!,1,FALSE)</f>
        <v>#REF!</v>
      </c>
      <c r="J577">
        <f>SUM(raw[[#This Row],[English]:[Both]])</f>
        <v>1</v>
      </c>
      <c r="K577" s="1" t="b">
        <f>IF(EXACT(raw[[#This Row],[Date]],VLOOKUP(raw[[#This Row],[Song Title]],raw[],2,FALSE)),TRUE,FALSE)</f>
        <v>0</v>
      </c>
      <c r="L577">
        <f>COUNTIFS(raw[Song Title],raw[[#This Row],[Song Title]],raw[Date],CONCATENATE("&lt;",raw[[#This Row],[Date]]))</f>
        <v>4</v>
      </c>
      <c r="M577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577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577" s="2">
        <f>((3*raw[[#This Row],[Count Played W/I Last Year]])+raw[[#This Row],[Count Played W/I 2 years]])/4</f>
        <v>4</v>
      </c>
    </row>
    <row r="578" spans="1:15" x14ac:dyDescent="0.2">
      <c r="A578" s="4" t="s">
        <v>79</v>
      </c>
      <c r="B578" s="8">
        <v>41658</v>
      </c>
      <c r="C578" s="8" t="str">
        <f>IF(EXACT(1,raw[[#This Row],[English]]),"English",IF(EXACT(1,raw[[#This Row],[Spanish]]),"Spanish",IF(EXACT(1,raw[[#This Row],[Both]]),"Both","BAD_INPUT")))</f>
        <v>Spanish</v>
      </c>
      <c r="D578" s="10">
        <f>YEAR(raw[[#This Row],[Date]])</f>
        <v>2014</v>
      </c>
      <c r="E578" s="10">
        <f>MONTH(raw[[#This Row],[Date]])</f>
        <v>1</v>
      </c>
      <c r="F578" s="4"/>
      <c r="G578" s="4">
        <v>1</v>
      </c>
      <c r="H578" s="4"/>
      <c r="I578" s="9" t="e">
        <f>VLOOKUP(raw[[#This Row],[Song Title]],#REF!,1,FALSE)</f>
        <v>#REF!</v>
      </c>
      <c r="J578">
        <f>SUM(raw[[#This Row],[English]:[Both]])</f>
        <v>1</v>
      </c>
      <c r="K578" s="1" t="b">
        <f>IF(EXACT(raw[[#This Row],[Date]],VLOOKUP(raw[[#This Row],[Song Title]],raw[],2,FALSE)),TRUE,FALSE)</f>
        <v>0</v>
      </c>
      <c r="L578">
        <f>COUNTIFS(raw[Song Title],raw[[#This Row],[Song Title]],raw[Date],CONCATENATE("&lt;",raw[[#This Row],[Date]]))</f>
        <v>9</v>
      </c>
      <c r="M578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578">
        <f>COUNTIFS(raw[Song Title],raw[[#This Row],[Song Title]],raw[Date],CONCATENATE("&lt;",raw[[#This Row],[Date]]),raw[Date],CONCATENATE("&gt;=",DATE(raw[[#This Row],[Year]]-2,raw[[#This Row],[Month]],raw[[#This Row],[English]])))</f>
        <v>9</v>
      </c>
      <c r="O578" s="2">
        <f>((3*raw[[#This Row],[Count Played W/I Last Year]])+raw[[#This Row],[Count Played W/I 2 years]])/4</f>
        <v>4.5</v>
      </c>
    </row>
    <row r="579" spans="1:15" x14ac:dyDescent="0.2">
      <c r="A579" s="4" t="s">
        <v>145</v>
      </c>
      <c r="B579" s="8">
        <v>41658</v>
      </c>
      <c r="C579" s="8" t="str">
        <f>IF(EXACT(1,raw[[#This Row],[English]]),"English",IF(EXACT(1,raw[[#This Row],[Spanish]]),"Spanish",IF(EXACT(1,raw[[#This Row],[Both]]),"Both","BAD_INPUT")))</f>
        <v>English</v>
      </c>
      <c r="D579" s="10">
        <f>YEAR(raw[[#This Row],[Date]])</f>
        <v>2014</v>
      </c>
      <c r="E579" s="10">
        <f>MONTH(raw[[#This Row],[Date]])</f>
        <v>1</v>
      </c>
      <c r="F579" s="4">
        <v>1</v>
      </c>
      <c r="G579" s="4"/>
      <c r="H579" s="4"/>
      <c r="I579" s="9" t="e">
        <f>VLOOKUP(raw[[#This Row],[Song Title]],#REF!,1,FALSE)</f>
        <v>#REF!</v>
      </c>
      <c r="J579">
        <f>SUM(raw[[#This Row],[English]:[Both]])</f>
        <v>1</v>
      </c>
      <c r="K579" s="1" t="b">
        <f>IF(EXACT(raw[[#This Row],[Date]],VLOOKUP(raw[[#This Row],[Song Title]],raw[],2,FALSE)),TRUE,FALSE)</f>
        <v>0</v>
      </c>
      <c r="L579">
        <f>COUNTIFS(raw[Song Title],raw[[#This Row],[Song Title]],raw[Date],CONCATENATE("&lt;",raw[[#This Row],[Date]]))</f>
        <v>4</v>
      </c>
      <c r="M579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579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579" s="2">
        <f>((3*raw[[#This Row],[Count Played W/I Last Year]])+raw[[#This Row],[Count Played W/I 2 years]])/4</f>
        <v>4</v>
      </c>
    </row>
    <row r="580" spans="1:15" x14ac:dyDescent="0.2">
      <c r="A580" s="4" t="s">
        <v>193</v>
      </c>
      <c r="B580" s="8">
        <v>41658</v>
      </c>
      <c r="C580" s="8" t="str">
        <f>IF(EXACT(1,raw[[#This Row],[English]]),"English",IF(EXACT(1,raw[[#This Row],[Spanish]]),"Spanish",IF(EXACT(1,raw[[#This Row],[Both]]),"Both","BAD_INPUT")))</f>
        <v>Both</v>
      </c>
      <c r="D580" s="10">
        <f>YEAR(raw[[#This Row],[Date]])</f>
        <v>2014</v>
      </c>
      <c r="E580" s="10">
        <f>MONTH(raw[[#This Row],[Date]])</f>
        <v>1</v>
      </c>
      <c r="F580" s="4"/>
      <c r="G580" s="4"/>
      <c r="H580" s="4">
        <v>1</v>
      </c>
      <c r="I580" s="9" t="e">
        <f>VLOOKUP(raw[[#This Row],[Song Title]],#REF!,1,FALSE)</f>
        <v>#REF!</v>
      </c>
      <c r="J580">
        <f>SUM(raw[[#This Row],[English]:[Both]])</f>
        <v>1</v>
      </c>
      <c r="K580" s="1" t="b">
        <f>IF(EXACT(raw[[#This Row],[Date]],VLOOKUP(raw[[#This Row],[Song Title]],raw[],2,FALSE)),TRUE,FALSE)</f>
        <v>0</v>
      </c>
      <c r="L580">
        <f>COUNTIFS(raw[Song Title],raw[[#This Row],[Song Title]],raw[Date],CONCATENATE("&lt;",raw[[#This Row],[Date]]))</f>
        <v>1</v>
      </c>
      <c r="M580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580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580" s="2">
        <f>((3*raw[[#This Row],[Count Played W/I Last Year]])+raw[[#This Row],[Count Played W/I 2 years]])/4</f>
        <v>1</v>
      </c>
    </row>
    <row r="581" spans="1:15" x14ac:dyDescent="0.2">
      <c r="A581" s="4" t="s">
        <v>47</v>
      </c>
      <c r="B581" s="8">
        <v>41658</v>
      </c>
      <c r="C581" s="8" t="str">
        <f>IF(EXACT(1,raw[[#This Row],[English]]),"English",IF(EXACT(1,raw[[#This Row],[Spanish]]),"Spanish",IF(EXACT(1,raw[[#This Row],[Both]]),"Both","BAD_INPUT")))</f>
        <v>Both</v>
      </c>
      <c r="D581" s="10">
        <f>YEAR(raw[[#This Row],[Date]])</f>
        <v>2014</v>
      </c>
      <c r="E581" s="10">
        <f>MONTH(raw[[#This Row],[Date]])</f>
        <v>1</v>
      </c>
      <c r="F581" s="4"/>
      <c r="G581" s="4"/>
      <c r="H581" s="4">
        <v>1</v>
      </c>
      <c r="I581" s="9" t="e">
        <f>VLOOKUP(raw[[#This Row],[Song Title]],#REF!,1,FALSE)</f>
        <v>#REF!</v>
      </c>
      <c r="J581">
        <f>SUM(raw[[#This Row],[English]:[Both]])</f>
        <v>1</v>
      </c>
      <c r="K581" s="1" t="b">
        <f>IF(EXACT(raw[[#This Row],[Date]],VLOOKUP(raw[[#This Row],[Song Title]],raw[],2,FALSE)),TRUE,FALSE)</f>
        <v>0</v>
      </c>
      <c r="L581">
        <f>COUNTIFS(raw[Song Title],raw[[#This Row],[Song Title]],raw[Date],CONCATENATE("&lt;",raw[[#This Row],[Date]]))</f>
        <v>2</v>
      </c>
      <c r="M581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581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581" s="2">
        <f>((3*raw[[#This Row],[Count Played W/I Last Year]])+raw[[#This Row],[Count Played W/I 2 years]])/4</f>
        <v>1.25</v>
      </c>
    </row>
    <row r="582" spans="1:15" x14ac:dyDescent="0.2">
      <c r="A582" s="6" t="s">
        <v>139</v>
      </c>
      <c r="B582" s="8">
        <v>41658</v>
      </c>
      <c r="C582" s="8" t="str">
        <f>IF(EXACT(1,raw[[#This Row],[English]]),"English",IF(EXACT(1,raw[[#This Row],[Spanish]]),"Spanish",IF(EXACT(1,raw[[#This Row],[Both]]),"Both","BAD_INPUT")))</f>
        <v>Spanish</v>
      </c>
      <c r="D582" s="10">
        <f>YEAR(raw[[#This Row],[Date]])</f>
        <v>2014</v>
      </c>
      <c r="E582" s="10">
        <f>MONTH(raw[[#This Row],[Date]])</f>
        <v>1</v>
      </c>
      <c r="F582" s="4"/>
      <c r="G582" s="4">
        <v>1</v>
      </c>
      <c r="H582" s="4"/>
      <c r="I582" s="9" t="e">
        <f>VLOOKUP(raw[[#This Row],[Song Title]],#REF!,1,FALSE)</f>
        <v>#REF!</v>
      </c>
      <c r="J582">
        <f>SUM(raw[[#This Row],[English]:[Both]])</f>
        <v>1</v>
      </c>
      <c r="K582" s="1" t="b">
        <f>IF(EXACT(raw[[#This Row],[Date]],VLOOKUP(raw[[#This Row],[Song Title]],raw[],2,FALSE)),TRUE,FALSE)</f>
        <v>0</v>
      </c>
      <c r="L582">
        <f>COUNTIFS(raw[Song Title],raw[[#This Row],[Song Title]],raw[Date],CONCATENATE("&lt;",raw[[#This Row],[Date]]))</f>
        <v>2</v>
      </c>
      <c r="M582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582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582" s="2">
        <f>((3*raw[[#This Row],[Count Played W/I Last Year]])+raw[[#This Row],[Count Played W/I 2 years]])/4</f>
        <v>2</v>
      </c>
    </row>
    <row r="583" spans="1:15" x14ac:dyDescent="0.2">
      <c r="A583" s="4" t="s">
        <v>72</v>
      </c>
      <c r="B583" s="8">
        <v>41665</v>
      </c>
      <c r="C583" s="8" t="str">
        <f>IF(EXACT(1,raw[[#This Row],[English]]),"English",IF(EXACT(1,raw[[#This Row],[Spanish]]),"Spanish",IF(EXACT(1,raw[[#This Row],[Both]]),"Both","BAD_INPUT")))</f>
        <v>English</v>
      </c>
      <c r="D583" s="10">
        <f>YEAR(raw[[#This Row],[Date]])</f>
        <v>2014</v>
      </c>
      <c r="E583" s="10">
        <f>MONTH(raw[[#This Row],[Date]])</f>
        <v>1</v>
      </c>
      <c r="F583" s="4">
        <v>1</v>
      </c>
      <c r="G583" s="4"/>
      <c r="H583" s="4"/>
      <c r="I583" s="9" t="e">
        <f>VLOOKUP(raw[[#This Row],[Song Title]],#REF!,1,FALSE)</f>
        <v>#REF!</v>
      </c>
      <c r="J583">
        <f>SUM(raw[[#This Row],[English]:[Both]])</f>
        <v>1</v>
      </c>
      <c r="K583" s="1" t="b">
        <f>IF(EXACT(raw[[#This Row],[Date]],VLOOKUP(raw[[#This Row],[Song Title]],raw[],2,FALSE)),TRUE,FALSE)</f>
        <v>0</v>
      </c>
      <c r="L583">
        <f>COUNTIFS(raw[Song Title],raw[[#This Row],[Song Title]],raw[Date],CONCATENATE("&lt;",raw[[#This Row],[Date]]))</f>
        <v>4</v>
      </c>
      <c r="M583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583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583" s="2">
        <f>((3*raw[[#This Row],[Count Played W/I Last Year]])+raw[[#This Row],[Count Played W/I 2 years]])/4</f>
        <v>2.5</v>
      </c>
    </row>
    <row r="584" spans="1:15" x14ac:dyDescent="0.2">
      <c r="A584" s="4" t="s">
        <v>107</v>
      </c>
      <c r="B584" s="8">
        <v>41665</v>
      </c>
      <c r="C584" s="8" t="str">
        <f>IF(EXACT(1,raw[[#This Row],[English]]),"English",IF(EXACT(1,raw[[#This Row],[Spanish]]),"Spanish",IF(EXACT(1,raw[[#This Row],[Both]]),"Both","BAD_INPUT")))</f>
        <v>Spanish</v>
      </c>
      <c r="D584" s="10">
        <f>YEAR(raw[[#This Row],[Date]])</f>
        <v>2014</v>
      </c>
      <c r="E584" s="10">
        <f>MONTH(raw[[#This Row],[Date]])</f>
        <v>1</v>
      </c>
      <c r="F584" s="4"/>
      <c r="G584" s="4">
        <v>1</v>
      </c>
      <c r="H584" s="4"/>
      <c r="I584" s="9" t="e">
        <f>VLOOKUP(raw[[#This Row],[Song Title]],#REF!,1,FALSE)</f>
        <v>#REF!</v>
      </c>
      <c r="J584">
        <f>SUM(raw[[#This Row],[English]:[Both]])</f>
        <v>1</v>
      </c>
      <c r="K584" s="1" t="b">
        <f>IF(EXACT(raw[[#This Row],[Date]],VLOOKUP(raw[[#This Row],[Song Title]],raw[],2,FALSE)),TRUE,FALSE)</f>
        <v>0</v>
      </c>
      <c r="L584">
        <f>COUNTIFS(raw[Song Title],raw[[#This Row],[Song Title]],raw[Date],CONCATENATE("&lt;",raw[[#This Row],[Date]]))</f>
        <v>3</v>
      </c>
      <c r="M584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584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584" s="2">
        <f>((3*raw[[#This Row],[Count Played W/I Last Year]])+raw[[#This Row],[Count Played W/I 2 years]])/4</f>
        <v>2.25</v>
      </c>
    </row>
    <row r="585" spans="1:15" x14ac:dyDescent="0.2">
      <c r="A585" s="4" t="s">
        <v>47</v>
      </c>
      <c r="B585" s="8">
        <v>41665</v>
      </c>
      <c r="C585" s="8" t="str">
        <f>IF(EXACT(1,raw[[#This Row],[English]]),"English",IF(EXACT(1,raw[[#This Row],[Spanish]]),"Spanish",IF(EXACT(1,raw[[#This Row],[Both]]),"Both","BAD_INPUT")))</f>
        <v>Both</v>
      </c>
      <c r="D585" s="10">
        <f>YEAR(raw[[#This Row],[Date]])</f>
        <v>2014</v>
      </c>
      <c r="E585" s="10">
        <f>MONTH(raw[[#This Row],[Date]])</f>
        <v>1</v>
      </c>
      <c r="F585" s="4"/>
      <c r="G585" s="4"/>
      <c r="H585" s="4">
        <v>1</v>
      </c>
      <c r="I585" s="9" t="e">
        <f>VLOOKUP(raw[[#This Row],[Song Title]],#REF!,1,FALSE)</f>
        <v>#REF!</v>
      </c>
      <c r="J585">
        <f>SUM(raw[[#This Row],[English]:[Both]])</f>
        <v>1</v>
      </c>
      <c r="K585" s="1" t="b">
        <f>IF(EXACT(raw[[#This Row],[Date]],VLOOKUP(raw[[#This Row],[Song Title]],raw[],2,FALSE)),TRUE,FALSE)</f>
        <v>0</v>
      </c>
      <c r="L585">
        <f>COUNTIFS(raw[Song Title],raw[[#This Row],[Song Title]],raw[Date],CONCATENATE("&lt;",raw[[#This Row],[Date]]))</f>
        <v>3</v>
      </c>
      <c r="M585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585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585" s="2">
        <f>((3*raw[[#This Row],[Count Played W/I Last Year]])+raw[[#This Row],[Count Played W/I 2 years]])/4</f>
        <v>2.25</v>
      </c>
    </row>
    <row r="586" spans="1:15" x14ac:dyDescent="0.2">
      <c r="A586" s="4" t="s">
        <v>130</v>
      </c>
      <c r="B586" s="8">
        <v>41665</v>
      </c>
      <c r="C586" s="8" t="str">
        <f>IF(EXACT(1,raw[[#This Row],[English]]),"English",IF(EXACT(1,raw[[#This Row],[Spanish]]),"Spanish",IF(EXACT(1,raw[[#This Row],[Both]]),"Both","BAD_INPUT")))</f>
        <v>English</v>
      </c>
      <c r="D586" s="10">
        <f>YEAR(raw[[#This Row],[Date]])</f>
        <v>2014</v>
      </c>
      <c r="E586" s="10">
        <f>MONTH(raw[[#This Row],[Date]])</f>
        <v>1</v>
      </c>
      <c r="F586" s="4">
        <v>1</v>
      </c>
      <c r="G586" s="4"/>
      <c r="H586" s="4"/>
      <c r="I586" s="9" t="e">
        <f>VLOOKUP(raw[[#This Row],[Song Title]],#REF!,1,FALSE)</f>
        <v>#REF!</v>
      </c>
      <c r="J586">
        <f>SUM(raw[[#This Row],[English]:[Both]])</f>
        <v>1</v>
      </c>
      <c r="K586" s="1" t="b">
        <f>IF(EXACT(raw[[#This Row],[Date]],VLOOKUP(raw[[#This Row],[Song Title]],raw[],2,FALSE)),TRUE,FALSE)</f>
        <v>0</v>
      </c>
      <c r="L586">
        <f>COUNTIFS(raw[Song Title],raw[[#This Row],[Song Title]],raw[Date],CONCATENATE("&lt;",raw[[#This Row],[Date]]))</f>
        <v>1</v>
      </c>
      <c r="M586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586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586" s="2">
        <f>((3*raw[[#This Row],[Count Played W/I Last Year]])+raw[[#This Row],[Count Played W/I 2 years]])/4</f>
        <v>1</v>
      </c>
    </row>
    <row r="587" spans="1:15" x14ac:dyDescent="0.2">
      <c r="A587" s="4" t="s">
        <v>2</v>
      </c>
      <c r="B587" s="8">
        <v>41665</v>
      </c>
      <c r="C587" s="8" t="str">
        <f>IF(EXACT(1,raw[[#This Row],[English]]),"English",IF(EXACT(1,raw[[#This Row],[Spanish]]),"Spanish",IF(EXACT(1,raw[[#This Row],[Both]]),"Both","BAD_INPUT")))</f>
        <v>Spanish</v>
      </c>
      <c r="D587" s="10">
        <f>YEAR(raw[[#This Row],[Date]])</f>
        <v>2014</v>
      </c>
      <c r="E587" s="10">
        <f>MONTH(raw[[#This Row],[Date]])</f>
        <v>1</v>
      </c>
      <c r="F587" s="4"/>
      <c r="G587" s="4">
        <v>1</v>
      </c>
      <c r="H587" s="4"/>
      <c r="I587" s="9" t="e">
        <f>VLOOKUP(raw[[#This Row],[Song Title]],#REF!,1,FALSE)</f>
        <v>#REF!</v>
      </c>
      <c r="J587">
        <f>SUM(raw[[#This Row],[English]:[Both]])</f>
        <v>1</v>
      </c>
      <c r="K587" s="1" t="b">
        <f>IF(EXACT(raw[[#This Row],[Date]],VLOOKUP(raw[[#This Row],[Song Title]],raw[],2,FALSE)),TRUE,FALSE)</f>
        <v>0</v>
      </c>
      <c r="L587">
        <f>COUNTIFS(raw[Song Title],raw[[#This Row],[Song Title]],raw[Date],CONCATENATE("&lt;",raw[[#This Row],[Date]]))</f>
        <v>7</v>
      </c>
      <c r="M587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587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587" s="2">
        <f>((3*raw[[#This Row],[Count Played W/I Last Year]])+raw[[#This Row],[Count Played W/I 2 years]])/4</f>
        <v>4</v>
      </c>
    </row>
    <row r="588" spans="1:15" x14ac:dyDescent="0.2">
      <c r="A588" s="4" t="s">
        <v>146</v>
      </c>
      <c r="B588" s="8">
        <v>41665</v>
      </c>
      <c r="C588" s="8" t="str">
        <f>IF(EXACT(1,raw[[#This Row],[English]]),"English",IF(EXACT(1,raw[[#This Row],[Spanish]]),"Spanish",IF(EXACT(1,raw[[#This Row],[Both]]),"Both","BAD_INPUT")))</f>
        <v>English</v>
      </c>
      <c r="D588" s="10">
        <f>YEAR(raw[[#This Row],[Date]])</f>
        <v>2014</v>
      </c>
      <c r="E588" s="10">
        <f>MONTH(raw[[#This Row],[Date]])</f>
        <v>1</v>
      </c>
      <c r="F588" s="4">
        <v>1</v>
      </c>
      <c r="G588" s="4"/>
      <c r="H588" s="4"/>
      <c r="I588" s="9" t="e">
        <f>VLOOKUP(raw[[#This Row],[Song Title]],#REF!,1,FALSE)</f>
        <v>#REF!</v>
      </c>
      <c r="J588">
        <f>SUM(raw[[#This Row],[English]:[Both]])</f>
        <v>1</v>
      </c>
      <c r="K588" s="1" t="b">
        <f>IF(EXACT(raw[[#This Row],[Date]],VLOOKUP(raw[[#This Row],[Song Title]],raw[],2,FALSE)),TRUE,FALSE)</f>
        <v>0</v>
      </c>
      <c r="L588">
        <f>COUNTIFS(raw[Song Title],raw[[#This Row],[Song Title]],raw[Date],CONCATENATE("&lt;",raw[[#This Row],[Date]]))</f>
        <v>3</v>
      </c>
      <c r="M588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588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588" s="2">
        <f>((3*raw[[#This Row],[Count Played W/I Last Year]])+raw[[#This Row],[Count Played W/I 2 years]])/4</f>
        <v>3</v>
      </c>
    </row>
    <row r="589" spans="1:15" x14ac:dyDescent="0.2">
      <c r="A589" s="29" t="s">
        <v>194</v>
      </c>
      <c r="B589" s="8">
        <v>41672</v>
      </c>
      <c r="C589" s="8" t="str">
        <f>IF(EXACT(1,raw[[#This Row],[English]]),"English",IF(EXACT(1,raw[[#This Row],[Spanish]]),"Spanish",IF(EXACT(1,raw[[#This Row],[Both]]),"Both","BAD_INPUT")))</f>
        <v>English</v>
      </c>
      <c r="D589" s="10">
        <f>YEAR(raw[[#This Row],[Date]])</f>
        <v>2014</v>
      </c>
      <c r="E589" s="10">
        <f>MONTH(raw[[#This Row],[Date]])</f>
        <v>2</v>
      </c>
      <c r="F589" s="4">
        <v>1</v>
      </c>
      <c r="G589" s="4"/>
      <c r="H589" s="4"/>
      <c r="I589" s="9" t="e">
        <f>VLOOKUP(raw[[#This Row],[Song Title]],#REF!,1,FALSE)</f>
        <v>#REF!</v>
      </c>
      <c r="J589">
        <f>SUM(raw[[#This Row],[English]:[Both]])</f>
        <v>1</v>
      </c>
      <c r="K589" s="1" t="b">
        <f>IF(EXACT(raw[[#This Row],[Date]],VLOOKUP(raw[[#This Row],[Song Title]],raw[],2,FALSE)),TRUE,FALSE)</f>
        <v>1</v>
      </c>
      <c r="L589">
        <f>COUNTIFS(raw[Song Title],raw[[#This Row],[Song Title]],raw[Date],CONCATENATE("&lt;",raw[[#This Row],[Date]]))</f>
        <v>0</v>
      </c>
      <c r="M589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589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589" s="2">
        <f>((3*raw[[#This Row],[Count Played W/I Last Year]])+raw[[#This Row],[Count Played W/I 2 years]])/4</f>
        <v>0</v>
      </c>
    </row>
    <row r="590" spans="1:15" x14ac:dyDescent="0.2">
      <c r="A590" s="6" t="s">
        <v>143</v>
      </c>
      <c r="B590" s="8">
        <v>41672</v>
      </c>
      <c r="C590" s="8" t="str">
        <f>IF(EXACT(1,raw[[#This Row],[English]]),"English",IF(EXACT(1,raw[[#This Row],[Spanish]]),"Spanish",IF(EXACT(1,raw[[#This Row],[Both]]),"Both","BAD_INPUT")))</f>
        <v>Spanish</v>
      </c>
      <c r="D590" s="10">
        <f>YEAR(raw[[#This Row],[Date]])</f>
        <v>2014</v>
      </c>
      <c r="E590" s="10">
        <f>MONTH(raw[[#This Row],[Date]])</f>
        <v>2</v>
      </c>
      <c r="F590" s="4"/>
      <c r="G590" s="4">
        <v>1</v>
      </c>
      <c r="H590" s="4"/>
      <c r="I590" s="9" t="e">
        <f>VLOOKUP(raw[[#This Row],[Song Title]],#REF!,1,FALSE)</f>
        <v>#REF!</v>
      </c>
      <c r="J590">
        <f>SUM(raw[[#This Row],[English]:[Both]])</f>
        <v>1</v>
      </c>
      <c r="K590" s="1" t="b">
        <f>IF(EXACT(raw[[#This Row],[Date]],VLOOKUP(raw[[#This Row],[Song Title]],raw[],2,FALSE)),TRUE,FALSE)</f>
        <v>0</v>
      </c>
      <c r="L590">
        <f>COUNTIFS(raw[Song Title],raw[[#This Row],[Song Title]],raw[Date],CONCATENATE("&lt;",raw[[#This Row],[Date]]))</f>
        <v>6</v>
      </c>
      <c r="M590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590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590" s="2">
        <f>((3*raw[[#This Row],[Count Played W/I Last Year]])+raw[[#This Row],[Count Played W/I 2 years]])/4</f>
        <v>6</v>
      </c>
    </row>
    <row r="591" spans="1:15" x14ac:dyDescent="0.2">
      <c r="A591" s="4" t="s">
        <v>94</v>
      </c>
      <c r="B591" s="8">
        <v>41672</v>
      </c>
      <c r="C591" s="8" t="str">
        <f>IF(EXACT(1,raw[[#This Row],[English]]),"English",IF(EXACT(1,raw[[#This Row],[Spanish]]),"Spanish",IF(EXACT(1,raw[[#This Row],[Both]]),"Both","BAD_INPUT")))</f>
        <v>Both</v>
      </c>
      <c r="D591" s="10">
        <f>YEAR(raw[[#This Row],[Date]])</f>
        <v>2014</v>
      </c>
      <c r="E591" s="10">
        <f>MONTH(raw[[#This Row],[Date]])</f>
        <v>2</v>
      </c>
      <c r="F591" s="4"/>
      <c r="G591" s="4"/>
      <c r="H591" s="4">
        <v>1</v>
      </c>
      <c r="I591" s="9" t="e">
        <f>VLOOKUP(raw[[#This Row],[Song Title]],#REF!,1,FALSE)</f>
        <v>#REF!</v>
      </c>
      <c r="J591">
        <f>SUM(raw[[#This Row],[English]:[Both]])</f>
        <v>1</v>
      </c>
      <c r="K591" s="1" t="b">
        <f>IF(EXACT(raw[[#This Row],[Date]],VLOOKUP(raw[[#This Row],[Song Title]],raw[],2,FALSE)),TRUE,FALSE)</f>
        <v>0</v>
      </c>
      <c r="L591">
        <f>COUNTIFS(raw[Song Title],raw[[#This Row],[Song Title]],raw[Date],CONCATENATE("&lt;",raw[[#This Row],[Date]]))</f>
        <v>5</v>
      </c>
      <c r="M591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591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591" s="2">
        <f>((3*raw[[#This Row],[Count Played W/I Last Year]])+raw[[#This Row],[Count Played W/I 2 years]])/4</f>
        <v>2.75</v>
      </c>
    </row>
    <row r="592" spans="1:15" x14ac:dyDescent="0.2">
      <c r="A592" s="4" t="s">
        <v>40</v>
      </c>
      <c r="B592" s="8">
        <v>41672</v>
      </c>
      <c r="C592" s="8" t="str">
        <f>IF(EXACT(1,raw[[#This Row],[English]]),"English",IF(EXACT(1,raw[[#This Row],[Spanish]]),"Spanish",IF(EXACT(1,raw[[#This Row],[Both]]),"Both","BAD_INPUT")))</f>
        <v>Spanish</v>
      </c>
      <c r="D592" s="10">
        <f>YEAR(raw[[#This Row],[Date]])</f>
        <v>2014</v>
      </c>
      <c r="E592" s="10">
        <f>MONTH(raw[[#This Row],[Date]])</f>
        <v>2</v>
      </c>
      <c r="F592" s="4"/>
      <c r="G592" s="4">
        <v>1</v>
      </c>
      <c r="H592" s="4"/>
      <c r="I592" s="9" t="e">
        <f>VLOOKUP(raw[[#This Row],[Song Title]],#REF!,1,FALSE)</f>
        <v>#REF!</v>
      </c>
      <c r="J592">
        <f>SUM(raw[[#This Row],[English]:[Both]])</f>
        <v>1</v>
      </c>
      <c r="K592" s="1" t="b">
        <f>IF(EXACT(raw[[#This Row],[Date]],VLOOKUP(raw[[#This Row],[Song Title]],raw[],2,FALSE)),TRUE,FALSE)</f>
        <v>0</v>
      </c>
      <c r="L592">
        <f>COUNTIFS(raw[Song Title],raw[[#This Row],[Song Title]],raw[Date],CONCATENATE("&lt;",raw[[#This Row],[Date]]))</f>
        <v>4</v>
      </c>
      <c r="M592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592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592" s="2">
        <f>((3*raw[[#This Row],[Count Played W/I Last Year]])+raw[[#This Row],[Count Played W/I 2 years]])/4</f>
        <v>1.75</v>
      </c>
    </row>
    <row r="593" spans="1:15" x14ac:dyDescent="0.2">
      <c r="A593" s="4" t="s">
        <v>164</v>
      </c>
      <c r="B593" s="8">
        <v>41672</v>
      </c>
      <c r="C593" s="8" t="str">
        <f>IF(EXACT(1,raw[[#This Row],[English]]),"English",IF(EXACT(1,raw[[#This Row],[Spanish]]),"Spanish",IF(EXACT(1,raw[[#This Row],[Both]]),"Both","BAD_INPUT")))</f>
        <v>Both</v>
      </c>
      <c r="D593" s="10">
        <f>YEAR(raw[[#This Row],[Date]])</f>
        <v>2014</v>
      </c>
      <c r="E593" s="10">
        <f>MONTH(raw[[#This Row],[Date]])</f>
        <v>2</v>
      </c>
      <c r="F593" s="4"/>
      <c r="G593" s="4"/>
      <c r="H593" s="4">
        <v>1</v>
      </c>
      <c r="I593" s="9" t="e">
        <f>VLOOKUP(raw[[#This Row],[Song Title]],#REF!,1,FALSE)</f>
        <v>#REF!</v>
      </c>
      <c r="J593">
        <f>SUM(raw[[#This Row],[English]:[Both]])</f>
        <v>1</v>
      </c>
      <c r="K593" s="1" t="b">
        <f>IF(EXACT(raw[[#This Row],[Date]],VLOOKUP(raw[[#This Row],[Song Title]],raw[],2,FALSE)),TRUE,FALSE)</f>
        <v>0</v>
      </c>
      <c r="L593">
        <f>COUNTIFS(raw[Song Title],raw[[#This Row],[Song Title]],raw[Date],CONCATENATE("&lt;",raw[[#This Row],[Date]]))</f>
        <v>1</v>
      </c>
      <c r="M593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593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593" s="2">
        <f>((3*raw[[#This Row],[Count Played W/I Last Year]])+raw[[#This Row],[Count Played W/I 2 years]])/4</f>
        <v>1</v>
      </c>
    </row>
    <row r="594" spans="1:15" x14ac:dyDescent="0.2">
      <c r="A594" s="4" t="s">
        <v>25</v>
      </c>
      <c r="B594" s="8">
        <v>41672</v>
      </c>
      <c r="C594" s="8" t="str">
        <f>IF(EXACT(1,raw[[#This Row],[English]]),"English",IF(EXACT(1,raw[[#This Row],[Spanish]]),"Spanish",IF(EXACT(1,raw[[#This Row],[Both]]),"Both","BAD_INPUT")))</f>
        <v>Spanish</v>
      </c>
      <c r="D594" s="10">
        <f>YEAR(raw[[#This Row],[Date]])</f>
        <v>2014</v>
      </c>
      <c r="E594" s="10">
        <f>MONTH(raw[[#This Row],[Date]])</f>
        <v>2</v>
      </c>
      <c r="F594" s="4"/>
      <c r="G594" s="4">
        <v>1</v>
      </c>
      <c r="H594" s="4"/>
      <c r="I594" s="9" t="e">
        <f>VLOOKUP(raw[[#This Row],[Song Title]],#REF!,1,FALSE)</f>
        <v>#REF!</v>
      </c>
      <c r="J594">
        <f>SUM(raw[[#This Row],[English]:[Both]])</f>
        <v>1</v>
      </c>
      <c r="K594" s="1" t="b">
        <f>IF(EXACT(raw[[#This Row],[Date]],VLOOKUP(raw[[#This Row],[Song Title]],raw[],2,FALSE)),TRUE,FALSE)</f>
        <v>0</v>
      </c>
      <c r="L594">
        <f>COUNTIFS(raw[Song Title],raw[[#This Row],[Song Title]],raw[Date],CONCATENATE("&lt;",raw[[#This Row],[Date]]))</f>
        <v>4</v>
      </c>
      <c r="M594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594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594" s="2">
        <f>((3*raw[[#This Row],[Count Played W/I Last Year]])+raw[[#This Row],[Count Played W/I 2 years]])/4</f>
        <v>1.75</v>
      </c>
    </row>
    <row r="595" spans="1:15" x14ac:dyDescent="0.2">
      <c r="A595" s="4" t="s">
        <v>29</v>
      </c>
      <c r="B595" s="8">
        <v>41679</v>
      </c>
      <c r="C595" s="8" t="str">
        <f>IF(EXACT(1,raw[[#This Row],[English]]),"English",IF(EXACT(1,raw[[#This Row],[Spanish]]),"Spanish",IF(EXACT(1,raw[[#This Row],[Both]]),"Both","BAD_INPUT")))</f>
        <v>English</v>
      </c>
      <c r="D595" s="10">
        <f>YEAR(raw[[#This Row],[Date]])</f>
        <v>2014</v>
      </c>
      <c r="E595" s="10">
        <f>MONTH(raw[[#This Row],[Date]])</f>
        <v>2</v>
      </c>
      <c r="F595" s="4">
        <v>1</v>
      </c>
      <c r="G595" s="4"/>
      <c r="H595" s="4"/>
      <c r="I595" s="9" t="e">
        <f>VLOOKUP(raw[[#This Row],[Song Title]],#REF!,1,FALSE)</f>
        <v>#REF!</v>
      </c>
      <c r="J595">
        <f>SUM(raw[[#This Row],[English]:[Both]])</f>
        <v>1</v>
      </c>
      <c r="K595" s="1" t="b">
        <f>IF(EXACT(raw[[#This Row],[Date]],VLOOKUP(raw[[#This Row],[Song Title]],raw[],2,FALSE)),TRUE,FALSE)</f>
        <v>0</v>
      </c>
      <c r="L595">
        <f>COUNTIFS(raw[Song Title],raw[[#This Row],[Song Title]],raw[Date],CONCATENATE("&lt;",raw[[#This Row],[Date]]))</f>
        <v>3</v>
      </c>
      <c r="M595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595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595" s="2">
        <f>((3*raw[[#This Row],[Count Played W/I Last Year]])+raw[[#This Row],[Count Played W/I 2 years]])/4</f>
        <v>1.5</v>
      </c>
    </row>
    <row r="596" spans="1:15" x14ac:dyDescent="0.2">
      <c r="A596" s="4" t="s">
        <v>155</v>
      </c>
      <c r="B596" s="8">
        <v>41679</v>
      </c>
      <c r="C596" s="8" t="str">
        <f>IF(EXACT(1,raw[[#This Row],[English]]),"English",IF(EXACT(1,raw[[#This Row],[Spanish]]),"Spanish",IF(EXACT(1,raw[[#This Row],[Both]]),"Both","BAD_INPUT")))</f>
        <v>Both</v>
      </c>
      <c r="D596" s="10">
        <f>YEAR(raw[[#This Row],[Date]])</f>
        <v>2014</v>
      </c>
      <c r="E596" s="10">
        <f>MONTH(raw[[#This Row],[Date]])</f>
        <v>2</v>
      </c>
      <c r="F596" s="4"/>
      <c r="G596" s="4"/>
      <c r="H596" s="4">
        <v>1</v>
      </c>
      <c r="I596" s="9" t="e">
        <f>VLOOKUP(raw[[#This Row],[Song Title]],#REF!,1,FALSE)</f>
        <v>#REF!</v>
      </c>
      <c r="J596">
        <f>SUM(raw[[#This Row],[English]:[Both]])</f>
        <v>1</v>
      </c>
      <c r="K596" s="1" t="b">
        <f>IF(EXACT(raw[[#This Row],[Date]],VLOOKUP(raw[[#This Row],[Song Title]],raw[],2,FALSE)),TRUE,FALSE)</f>
        <v>0</v>
      </c>
      <c r="L596">
        <f>COUNTIFS(raw[Song Title],raw[[#This Row],[Song Title]],raw[Date],CONCATENATE("&lt;",raw[[#This Row],[Date]]))</f>
        <v>4</v>
      </c>
      <c r="M596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596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596" s="2">
        <f>((3*raw[[#This Row],[Count Played W/I Last Year]])+raw[[#This Row],[Count Played W/I 2 years]])/4</f>
        <v>4</v>
      </c>
    </row>
    <row r="597" spans="1:15" x14ac:dyDescent="0.2">
      <c r="A597" s="4" t="s">
        <v>30</v>
      </c>
      <c r="B597" s="8">
        <v>41679</v>
      </c>
      <c r="C597" s="8" t="str">
        <f>IF(EXACT(1,raw[[#This Row],[English]]),"English",IF(EXACT(1,raw[[#This Row],[Spanish]]),"Spanish",IF(EXACT(1,raw[[#This Row],[Both]]),"Both","BAD_INPUT")))</f>
        <v>Spanish</v>
      </c>
      <c r="D597" s="10">
        <f>YEAR(raw[[#This Row],[Date]])</f>
        <v>2014</v>
      </c>
      <c r="E597" s="10">
        <f>MONTH(raw[[#This Row],[Date]])</f>
        <v>2</v>
      </c>
      <c r="F597" s="4"/>
      <c r="G597" s="4">
        <v>1</v>
      </c>
      <c r="H597" s="4"/>
      <c r="I597" s="9" t="e">
        <f>VLOOKUP(raw[[#This Row],[Song Title]],#REF!,1,FALSE)</f>
        <v>#REF!</v>
      </c>
      <c r="J597">
        <f>SUM(raw[[#This Row],[English]:[Both]])</f>
        <v>1</v>
      </c>
      <c r="K597" s="1" t="b">
        <f>IF(EXACT(raw[[#This Row],[Date]],VLOOKUP(raw[[#This Row],[Song Title]],raw[],2,FALSE)),TRUE,FALSE)</f>
        <v>0</v>
      </c>
      <c r="L597">
        <f>COUNTIFS(raw[Song Title],raw[[#This Row],[Song Title]],raw[Date],CONCATENATE("&lt;",raw[[#This Row],[Date]]))</f>
        <v>6</v>
      </c>
      <c r="M597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597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597" s="2">
        <f>((3*raw[[#This Row],[Count Played W/I Last Year]])+raw[[#This Row],[Count Played W/I 2 years]])/4</f>
        <v>3</v>
      </c>
    </row>
    <row r="598" spans="1:15" x14ac:dyDescent="0.2">
      <c r="A598" s="4" t="s">
        <v>169</v>
      </c>
      <c r="B598" s="8">
        <v>41679</v>
      </c>
      <c r="C598" s="8" t="str">
        <f>IF(EXACT(1,raw[[#This Row],[English]]),"English",IF(EXACT(1,raw[[#This Row],[Spanish]]),"Spanish",IF(EXACT(1,raw[[#This Row],[Both]]),"Both","BAD_INPUT")))</f>
        <v>Both</v>
      </c>
      <c r="D598" s="10">
        <f>YEAR(raw[[#This Row],[Date]])</f>
        <v>2014</v>
      </c>
      <c r="E598" s="10">
        <f>MONTH(raw[[#This Row],[Date]])</f>
        <v>2</v>
      </c>
      <c r="F598" s="4"/>
      <c r="G598" s="4"/>
      <c r="H598" s="4">
        <v>1</v>
      </c>
      <c r="I598" s="9" t="e">
        <f>VLOOKUP(raw[[#This Row],[Song Title]],#REF!,1,FALSE)</f>
        <v>#REF!</v>
      </c>
      <c r="J598">
        <f>SUM(raw[[#This Row],[English]:[Both]])</f>
        <v>1</v>
      </c>
      <c r="K598" s="1" t="b">
        <f>IF(EXACT(raw[[#This Row],[Date]],VLOOKUP(raw[[#This Row],[Song Title]],raw[],2,FALSE)),TRUE,FALSE)</f>
        <v>0</v>
      </c>
      <c r="L598">
        <f>COUNTIFS(raw[Song Title],raw[[#This Row],[Song Title]],raw[Date],CONCATENATE("&lt;",raw[[#This Row],[Date]]))</f>
        <v>1</v>
      </c>
      <c r="M598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598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598" s="2">
        <f>((3*raw[[#This Row],[Count Played W/I Last Year]])+raw[[#This Row],[Count Played W/I 2 years]])/4</f>
        <v>1</v>
      </c>
    </row>
    <row r="599" spans="1:15" x14ac:dyDescent="0.2">
      <c r="A599" s="4" t="s">
        <v>195</v>
      </c>
      <c r="B599" s="8">
        <v>41679</v>
      </c>
      <c r="C599" s="8" t="str">
        <f>IF(EXACT(1,raw[[#This Row],[English]]),"English",IF(EXACT(1,raw[[#This Row],[Spanish]]),"Spanish",IF(EXACT(1,raw[[#This Row],[Both]]),"Both","BAD_INPUT")))</f>
        <v>English</v>
      </c>
      <c r="D599" s="10">
        <f>YEAR(raw[[#This Row],[Date]])</f>
        <v>2014</v>
      </c>
      <c r="E599" s="10">
        <f>MONTH(raw[[#This Row],[Date]])</f>
        <v>2</v>
      </c>
      <c r="F599" s="4">
        <v>1</v>
      </c>
      <c r="G599" s="4"/>
      <c r="H599" s="4"/>
      <c r="I599" s="9" t="e">
        <f>VLOOKUP(raw[[#This Row],[Song Title]],#REF!,1,FALSE)</f>
        <v>#REF!</v>
      </c>
      <c r="J599">
        <f>SUM(raw[[#This Row],[English]:[Both]])</f>
        <v>1</v>
      </c>
      <c r="K599" s="1" t="b">
        <f>IF(EXACT(raw[[#This Row],[Date]],VLOOKUP(raw[[#This Row],[Song Title]],raw[],2,FALSE)),TRUE,FALSE)</f>
        <v>1</v>
      </c>
      <c r="L599">
        <f>COUNTIFS(raw[Song Title],raw[[#This Row],[Song Title]],raw[Date],CONCATENATE("&lt;",raw[[#This Row],[Date]]))</f>
        <v>0</v>
      </c>
      <c r="M599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599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599" s="2">
        <f>((3*raw[[#This Row],[Count Played W/I Last Year]])+raw[[#This Row],[Count Played W/I 2 years]])/4</f>
        <v>0</v>
      </c>
    </row>
    <row r="600" spans="1:15" x14ac:dyDescent="0.2">
      <c r="A600" s="4" t="s">
        <v>75</v>
      </c>
      <c r="B600" s="8">
        <v>41679</v>
      </c>
      <c r="C600" s="8" t="str">
        <f>IF(EXACT(1,raw[[#This Row],[English]]),"English",IF(EXACT(1,raw[[#This Row],[Spanish]]),"Spanish",IF(EXACT(1,raw[[#This Row],[Both]]),"Both","BAD_INPUT")))</f>
        <v>Spanish</v>
      </c>
      <c r="D600" s="10">
        <f>YEAR(raw[[#This Row],[Date]])</f>
        <v>2014</v>
      </c>
      <c r="E600" s="10">
        <f>MONTH(raw[[#This Row],[Date]])</f>
        <v>2</v>
      </c>
      <c r="F600" s="4"/>
      <c r="G600" s="4">
        <v>1</v>
      </c>
      <c r="H600" s="4"/>
      <c r="I600" s="9" t="e">
        <f>VLOOKUP(raw[[#This Row],[Song Title]],#REF!,1,FALSE)</f>
        <v>#REF!</v>
      </c>
      <c r="J600">
        <f>SUM(raw[[#This Row],[English]:[Both]])</f>
        <v>1</v>
      </c>
      <c r="K600" s="1" t="b">
        <f>IF(EXACT(raw[[#This Row],[Date]],VLOOKUP(raw[[#This Row],[Song Title]],raw[],2,FALSE)),TRUE,FALSE)</f>
        <v>0</v>
      </c>
      <c r="L600">
        <f>COUNTIFS(raw[Song Title],raw[[#This Row],[Song Title]],raw[Date],CONCATENATE("&lt;",raw[[#This Row],[Date]]))</f>
        <v>5</v>
      </c>
      <c r="M600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600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600" s="2">
        <f>((3*raw[[#This Row],[Count Played W/I Last Year]])+raw[[#This Row],[Count Played W/I 2 years]])/4</f>
        <v>3.5</v>
      </c>
    </row>
    <row r="601" spans="1:15" x14ac:dyDescent="0.2">
      <c r="A601" s="4" t="s">
        <v>67</v>
      </c>
      <c r="B601" s="8">
        <v>41686</v>
      </c>
      <c r="C601" s="8" t="str">
        <f>IF(EXACT(1,raw[[#This Row],[English]]),"English",IF(EXACT(1,raw[[#This Row],[Spanish]]),"Spanish",IF(EXACT(1,raw[[#This Row],[Both]]),"Both","BAD_INPUT")))</f>
        <v>Spanish</v>
      </c>
      <c r="D601" s="10">
        <f>YEAR(raw[[#This Row],[Date]])</f>
        <v>2014</v>
      </c>
      <c r="E601" s="10">
        <f>MONTH(raw[[#This Row],[Date]])</f>
        <v>2</v>
      </c>
      <c r="F601" s="4"/>
      <c r="G601" s="4">
        <v>1</v>
      </c>
      <c r="H601" s="4"/>
      <c r="I601" s="9" t="e">
        <f>VLOOKUP(raw[[#This Row],[Song Title]],#REF!,1,FALSE)</f>
        <v>#REF!</v>
      </c>
      <c r="J601">
        <f>SUM(raw[[#This Row],[English]:[Both]])</f>
        <v>1</v>
      </c>
      <c r="K601" s="1" t="b">
        <f>IF(EXACT(raw[[#This Row],[Date]],VLOOKUP(raw[[#This Row],[Song Title]],raw[],2,FALSE)),TRUE,FALSE)</f>
        <v>0</v>
      </c>
      <c r="L601">
        <f>COUNTIFS(raw[Song Title],raw[[#This Row],[Song Title]],raw[Date],CONCATENATE("&lt;",raw[[#This Row],[Date]]))</f>
        <v>3</v>
      </c>
      <c r="M601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601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601" s="2">
        <f>((3*raw[[#This Row],[Count Played W/I Last Year]])+raw[[#This Row],[Count Played W/I 2 years]])/4</f>
        <v>2.25</v>
      </c>
    </row>
    <row r="602" spans="1:15" x14ac:dyDescent="0.2">
      <c r="A602" s="4" t="s">
        <v>104</v>
      </c>
      <c r="B602" s="8">
        <v>41686</v>
      </c>
      <c r="C602" s="8" t="str">
        <f>IF(EXACT(1,raw[[#This Row],[English]]),"English",IF(EXACT(1,raw[[#This Row],[Spanish]]),"Spanish",IF(EXACT(1,raw[[#This Row],[Both]]),"Both","BAD_INPUT")))</f>
        <v>Spanish</v>
      </c>
      <c r="D602" s="10">
        <f>YEAR(raw[[#This Row],[Date]])</f>
        <v>2014</v>
      </c>
      <c r="E602" s="10">
        <f>MONTH(raw[[#This Row],[Date]])</f>
        <v>2</v>
      </c>
      <c r="F602" s="4"/>
      <c r="G602" s="4">
        <v>1</v>
      </c>
      <c r="H602" s="4"/>
      <c r="I602" s="9" t="e">
        <f>VLOOKUP(raw[[#This Row],[Song Title]],#REF!,1,FALSE)</f>
        <v>#REF!</v>
      </c>
      <c r="J602">
        <f>SUM(raw[[#This Row],[English]:[Both]])</f>
        <v>1</v>
      </c>
      <c r="K602" s="1" t="b">
        <f>IF(EXACT(raw[[#This Row],[Date]],VLOOKUP(raw[[#This Row],[Song Title]],raw[],2,FALSE)),TRUE,FALSE)</f>
        <v>0</v>
      </c>
      <c r="L602">
        <f>COUNTIFS(raw[Song Title],raw[[#This Row],[Song Title]],raw[Date],CONCATENATE("&lt;",raw[[#This Row],[Date]]))</f>
        <v>5</v>
      </c>
      <c r="M602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602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602" s="2">
        <f>((3*raw[[#This Row],[Count Played W/I Last Year]])+raw[[#This Row],[Count Played W/I 2 years]])/4</f>
        <v>4.25</v>
      </c>
    </row>
    <row r="603" spans="1:15" x14ac:dyDescent="0.2">
      <c r="A603" s="4" t="s">
        <v>160</v>
      </c>
      <c r="B603" s="8">
        <v>41686</v>
      </c>
      <c r="C603" s="8" t="str">
        <f>IF(EXACT(1,raw[[#This Row],[English]]),"English",IF(EXACT(1,raw[[#This Row],[Spanish]]),"Spanish",IF(EXACT(1,raw[[#This Row],[Both]]),"Both","BAD_INPUT")))</f>
        <v>English</v>
      </c>
      <c r="D603" s="10">
        <f>YEAR(raw[[#This Row],[Date]])</f>
        <v>2014</v>
      </c>
      <c r="E603" s="10">
        <f>MONTH(raw[[#This Row],[Date]])</f>
        <v>2</v>
      </c>
      <c r="F603" s="4">
        <v>1</v>
      </c>
      <c r="G603" s="4"/>
      <c r="H603" s="4"/>
      <c r="I603" s="9" t="e">
        <f>VLOOKUP(raw[[#This Row],[Song Title]],#REF!,1,FALSE)</f>
        <v>#REF!</v>
      </c>
      <c r="J603">
        <f>SUM(raw[[#This Row],[English]:[Both]])</f>
        <v>1</v>
      </c>
      <c r="K603" s="1" t="b">
        <f>IF(EXACT(raw[[#This Row],[Date]],VLOOKUP(raw[[#This Row],[Song Title]],raw[],2,FALSE)),TRUE,FALSE)</f>
        <v>0</v>
      </c>
      <c r="L603">
        <f>COUNTIFS(raw[Song Title],raw[[#This Row],[Song Title]],raw[Date],CONCATENATE("&lt;",raw[[#This Row],[Date]]))</f>
        <v>4</v>
      </c>
      <c r="M603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603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603" s="2">
        <f>((3*raw[[#This Row],[Count Played W/I Last Year]])+raw[[#This Row],[Count Played W/I 2 years]])/4</f>
        <v>4</v>
      </c>
    </row>
    <row r="604" spans="1:15" x14ac:dyDescent="0.2">
      <c r="A604" s="4" t="s">
        <v>148</v>
      </c>
      <c r="B604" s="8">
        <v>41686</v>
      </c>
      <c r="C604" s="8" t="str">
        <f>IF(EXACT(1,raw[[#This Row],[English]]),"English",IF(EXACT(1,raw[[#This Row],[Spanish]]),"Spanish",IF(EXACT(1,raw[[#This Row],[Both]]),"Both","BAD_INPUT")))</f>
        <v>English</v>
      </c>
      <c r="D604" s="10">
        <f>YEAR(raw[[#This Row],[Date]])</f>
        <v>2014</v>
      </c>
      <c r="E604" s="10">
        <f>MONTH(raw[[#This Row],[Date]])</f>
        <v>2</v>
      </c>
      <c r="F604" s="4">
        <v>1</v>
      </c>
      <c r="G604" s="4"/>
      <c r="H604" s="4"/>
      <c r="I604" s="9" t="e">
        <f>VLOOKUP(raw[[#This Row],[Song Title]],#REF!,1,FALSE)</f>
        <v>#REF!</v>
      </c>
      <c r="J604">
        <f>SUM(raw[[#This Row],[English]:[Both]])</f>
        <v>1</v>
      </c>
      <c r="K604" s="1" t="b">
        <f>IF(EXACT(raw[[#This Row],[Date]],VLOOKUP(raw[[#This Row],[Song Title]],raw[],2,FALSE)),TRUE,FALSE)</f>
        <v>0</v>
      </c>
      <c r="L604">
        <f>COUNTIFS(raw[Song Title],raw[[#This Row],[Song Title]],raw[Date],CONCATENATE("&lt;",raw[[#This Row],[Date]]))</f>
        <v>2</v>
      </c>
      <c r="M604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604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604" s="2">
        <f>((3*raw[[#This Row],[Count Played W/I Last Year]])+raw[[#This Row],[Count Played W/I 2 years]])/4</f>
        <v>2</v>
      </c>
    </row>
    <row r="605" spans="1:15" x14ac:dyDescent="0.2">
      <c r="A605" s="4" t="s">
        <v>97</v>
      </c>
      <c r="B605" s="8">
        <v>41686</v>
      </c>
      <c r="C605" s="8" t="str">
        <f>IF(EXACT(1,raw[[#This Row],[English]]),"English",IF(EXACT(1,raw[[#This Row],[Spanish]]),"Spanish",IF(EXACT(1,raw[[#This Row],[Both]]),"Both","BAD_INPUT")))</f>
        <v>Spanish</v>
      </c>
      <c r="D605" s="10">
        <f>YEAR(raw[[#This Row],[Date]])</f>
        <v>2014</v>
      </c>
      <c r="E605" s="10">
        <f>MONTH(raw[[#This Row],[Date]])</f>
        <v>2</v>
      </c>
      <c r="F605" s="4"/>
      <c r="G605" s="4">
        <v>1</v>
      </c>
      <c r="H605" s="4"/>
      <c r="I605" s="9" t="e">
        <f>VLOOKUP(raw[[#This Row],[Song Title]],#REF!,1,FALSE)</f>
        <v>#REF!</v>
      </c>
      <c r="J605">
        <f>SUM(raw[[#This Row],[English]:[Both]])</f>
        <v>1</v>
      </c>
      <c r="K605" s="1" t="b">
        <f>IF(EXACT(raw[[#This Row],[Date]],VLOOKUP(raw[[#This Row],[Song Title]],raw[],2,FALSE)),TRUE,FALSE)</f>
        <v>0</v>
      </c>
      <c r="L605">
        <f>COUNTIFS(raw[Song Title],raw[[#This Row],[Song Title]],raw[Date],CONCATENATE("&lt;",raw[[#This Row],[Date]]))</f>
        <v>8</v>
      </c>
      <c r="M605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605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605" s="2">
        <f>((3*raw[[#This Row],[Count Played W/I Last Year]])+raw[[#This Row],[Count Played W/I 2 years]])/4</f>
        <v>5</v>
      </c>
    </row>
    <row r="606" spans="1:15" x14ac:dyDescent="0.2">
      <c r="A606" s="4" t="s">
        <v>173</v>
      </c>
      <c r="B606" s="8">
        <v>41686</v>
      </c>
      <c r="C606" s="8" t="str">
        <f>IF(EXACT(1,raw[[#This Row],[English]]),"English",IF(EXACT(1,raw[[#This Row],[Spanish]]),"Spanish",IF(EXACT(1,raw[[#This Row],[Both]]),"Both","BAD_INPUT")))</f>
        <v>English</v>
      </c>
      <c r="D606" s="10">
        <f>YEAR(raw[[#This Row],[Date]])</f>
        <v>2014</v>
      </c>
      <c r="E606" s="10">
        <f>MONTH(raw[[#This Row],[Date]])</f>
        <v>2</v>
      </c>
      <c r="F606" s="4">
        <v>1</v>
      </c>
      <c r="G606" s="4"/>
      <c r="H606" s="4"/>
      <c r="I606" s="9" t="e">
        <f>VLOOKUP(raw[[#This Row],[Song Title]],#REF!,1,FALSE)</f>
        <v>#REF!</v>
      </c>
      <c r="J606">
        <f>SUM(raw[[#This Row],[English]:[Both]])</f>
        <v>1</v>
      </c>
      <c r="K606" s="1" t="b">
        <f>IF(EXACT(raw[[#This Row],[Date]],VLOOKUP(raw[[#This Row],[Song Title]],raw[],2,FALSE)),TRUE,FALSE)</f>
        <v>0</v>
      </c>
      <c r="L606">
        <f>COUNTIFS(raw[Song Title],raw[[#This Row],[Song Title]],raw[Date],CONCATENATE("&lt;",raw[[#This Row],[Date]]))</f>
        <v>2</v>
      </c>
      <c r="M606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606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606" s="2">
        <f>((3*raw[[#This Row],[Count Played W/I Last Year]])+raw[[#This Row],[Count Played W/I 2 years]])/4</f>
        <v>2</v>
      </c>
    </row>
    <row r="607" spans="1:15" x14ac:dyDescent="0.2">
      <c r="A607" s="25" t="s">
        <v>53</v>
      </c>
      <c r="B607" s="8">
        <v>41693</v>
      </c>
      <c r="C607" s="8" t="str">
        <f>IF(EXACT(1,raw[[#This Row],[English]]),"English",IF(EXACT(1,raw[[#This Row],[Spanish]]),"Spanish",IF(EXACT(1,raw[[#This Row],[Both]]),"Both","BAD_INPUT")))</f>
        <v>English</v>
      </c>
      <c r="D607" s="10">
        <f>YEAR(raw[[#This Row],[Date]])</f>
        <v>2014</v>
      </c>
      <c r="E607" s="10">
        <f>MONTH(raw[[#This Row],[Date]])</f>
        <v>2</v>
      </c>
      <c r="F607" s="4">
        <v>1</v>
      </c>
      <c r="G607" s="4"/>
      <c r="H607" s="4"/>
      <c r="I607" s="9" t="e">
        <f>VLOOKUP(raw[[#This Row],[Song Title]],#REF!,1,FALSE)</f>
        <v>#REF!</v>
      </c>
      <c r="J607">
        <f>SUM(raw[[#This Row],[English]:[Both]])</f>
        <v>1</v>
      </c>
      <c r="K607" s="1" t="b">
        <f>IF(EXACT(raw[[#This Row],[Date]],VLOOKUP(raw[[#This Row],[Song Title]],raw[],2,FALSE)),TRUE,FALSE)</f>
        <v>0</v>
      </c>
      <c r="L607">
        <f>COUNTIFS(raw[Song Title],raw[[#This Row],[Song Title]],raw[Date],CONCATENATE("&lt;",raw[[#This Row],[Date]]))</f>
        <v>10</v>
      </c>
      <c r="M607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607">
        <f>COUNTIFS(raw[Song Title],raw[[#This Row],[Song Title]],raw[Date],CONCATENATE("&lt;",raw[[#This Row],[Date]]),raw[Date],CONCATENATE("&gt;=",DATE(raw[[#This Row],[Year]]-2,raw[[#This Row],[Month]],raw[[#This Row],[English]])))</f>
        <v>10</v>
      </c>
      <c r="O607" s="2">
        <f>((3*raw[[#This Row],[Count Played W/I Last Year]])+raw[[#This Row],[Count Played W/I 2 years]])/4</f>
        <v>4.75</v>
      </c>
    </row>
    <row r="608" spans="1:15" x14ac:dyDescent="0.2">
      <c r="A608" s="4" t="s">
        <v>106</v>
      </c>
      <c r="B608" s="8">
        <v>41693</v>
      </c>
      <c r="C608" s="8" t="str">
        <f>IF(EXACT(1,raw[[#This Row],[English]]),"English",IF(EXACT(1,raw[[#This Row],[Spanish]]),"Spanish",IF(EXACT(1,raw[[#This Row],[Both]]),"Both","BAD_INPUT")))</f>
        <v>Spanish</v>
      </c>
      <c r="D608" s="10">
        <f>YEAR(raw[[#This Row],[Date]])</f>
        <v>2014</v>
      </c>
      <c r="E608" s="10">
        <f>MONTH(raw[[#This Row],[Date]])</f>
        <v>2</v>
      </c>
      <c r="F608" s="4"/>
      <c r="G608" s="4">
        <v>1</v>
      </c>
      <c r="H608" s="4"/>
      <c r="I608" s="9" t="e">
        <f>VLOOKUP(raw[[#This Row],[Song Title]],#REF!,1,FALSE)</f>
        <v>#REF!</v>
      </c>
      <c r="J608">
        <f>SUM(raw[[#This Row],[English]:[Both]])</f>
        <v>1</v>
      </c>
      <c r="K608" s="1" t="b">
        <f>IF(EXACT(raw[[#This Row],[Date]],VLOOKUP(raw[[#This Row],[Song Title]],raw[],2,FALSE)),TRUE,FALSE)</f>
        <v>0</v>
      </c>
      <c r="L608">
        <f>COUNTIFS(raw[Song Title],raw[[#This Row],[Song Title]],raw[Date],CONCATENATE("&lt;",raw[[#This Row],[Date]]))</f>
        <v>8</v>
      </c>
      <c r="M608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608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608" s="2">
        <f>((3*raw[[#This Row],[Count Played W/I Last Year]])+raw[[#This Row],[Count Played W/I 2 years]])/4</f>
        <v>5</v>
      </c>
    </row>
    <row r="609" spans="1:15" x14ac:dyDescent="0.2">
      <c r="A609" s="4" t="s">
        <v>139</v>
      </c>
      <c r="B609" s="8">
        <v>41693</v>
      </c>
      <c r="C609" s="8" t="str">
        <f>IF(EXACT(1,raw[[#This Row],[English]]),"English",IF(EXACT(1,raw[[#This Row],[Spanish]]),"Spanish",IF(EXACT(1,raw[[#This Row],[Both]]),"Both","BAD_INPUT")))</f>
        <v>Both</v>
      </c>
      <c r="D609" s="10">
        <f>YEAR(raw[[#This Row],[Date]])</f>
        <v>2014</v>
      </c>
      <c r="E609" s="10">
        <f>MONTH(raw[[#This Row],[Date]])</f>
        <v>2</v>
      </c>
      <c r="F609" s="4"/>
      <c r="G609" s="4"/>
      <c r="H609" s="4">
        <v>1</v>
      </c>
      <c r="I609" s="9" t="e">
        <f>VLOOKUP(raw[[#This Row],[Song Title]],#REF!,1,FALSE)</f>
        <v>#REF!</v>
      </c>
      <c r="J609">
        <f>SUM(raw[[#This Row],[English]:[Both]])</f>
        <v>1</v>
      </c>
      <c r="K609" s="1" t="b">
        <f>IF(EXACT(raw[[#This Row],[Date]],VLOOKUP(raw[[#This Row],[Song Title]],raw[],2,FALSE)),TRUE,FALSE)</f>
        <v>0</v>
      </c>
      <c r="L609">
        <f>COUNTIFS(raw[Song Title],raw[[#This Row],[Song Title]],raw[Date],CONCATENATE("&lt;",raw[[#This Row],[Date]]))</f>
        <v>3</v>
      </c>
      <c r="M609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609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609" s="2">
        <f>((3*raw[[#This Row],[Count Played W/I Last Year]])+raw[[#This Row],[Count Played W/I 2 years]])/4</f>
        <v>3</v>
      </c>
    </row>
    <row r="610" spans="1:15" x14ac:dyDescent="0.2">
      <c r="A610" s="4" t="s">
        <v>196</v>
      </c>
      <c r="B610" s="8">
        <v>41693</v>
      </c>
      <c r="C610" s="8" t="str">
        <f>IF(EXACT(1,raw[[#This Row],[English]]),"English",IF(EXACT(1,raw[[#This Row],[Spanish]]),"Spanish",IF(EXACT(1,raw[[#This Row],[Both]]),"Both","BAD_INPUT")))</f>
        <v>Spanish</v>
      </c>
      <c r="D610" s="10">
        <f>YEAR(raw[[#This Row],[Date]])</f>
        <v>2014</v>
      </c>
      <c r="E610" s="10">
        <f>MONTH(raw[[#This Row],[Date]])</f>
        <v>2</v>
      </c>
      <c r="F610" s="4"/>
      <c r="G610" s="4">
        <v>1</v>
      </c>
      <c r="H610" s="4"/>
      <c r="I610" s="9" t="e">
        <f>VLOOKUP(raw[[#This Row],[Song Title]],#REF!,1,FALSE)</f>
        <v>#REF!</v>
      </c>
      <c r="J610">
        <f>SUM(raw[[#This Row],[English]:[Both]])</f>
        <v>1</v>
      </c>
      <c r="K610" s="1" t="b">
        <f>IF(EXACT(raw[[#This Row],[Date]],VLOOKUP(raw[[#This Row],[Song Title]],raw[],2,FALSE)),TRUE,FALSE)</f>
        <v>1</v>
      </c>
      <c r="L610">
        <f>COUNTIFS(raw[Song Title],raw[[#This Row],[Song Title]],raw[Date],CONCATENATE("&lt;",raw[[#This Row],[Date]]))</f>
        <v>0</v>
      </c>
      <c r="M610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610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610" s="2">
        <f>((3*raw[[#This Row],[Count Played W/I Last Year]])+raw[[#This Row],[Count Played W/I 2 years]])/4</f>
        <v>0</v>
      </c>
    </row>
    <row r="611" spans="1:15" x14ac:dyDescent="0.2">
      <c r="A611" s="4" t="s">
        <v>133</v>
      </c>
      <c r="B611" s="8">
        <v>41693</v>
      </c>
      <c r="C611" s="8" t="str">
        <f>IF(EXACT(1,raw[[#This Row],[English]]),"English",IF(EXACT(1,raw[[#This Row],[Spanish]]),"Spanish",IF(EXACT(1,raw[[#This Row],[Both]]),"Both","BAD_INPUT")))</f>
        <v>Both</v>
      </c>
      <c r="D611" s="10">
        <f>YEAR(raw[[#This Row],[Date]])</f>
        <v>2014</v>
      </c>
      <c r="E611" s="10">
        <f>MONTH(raw[[#This Row],[Date]])</f>
        <v>2</v>
      </c>
      <c r="F611" s="4"/>
      <c r="G611" s="4"/>
      <c r="H611" s="4">
        <v>1</v>
      </c>
      <c r="I611" s="9" t="e">
        <f>VLOOKUP(raw[[#This Row],[Song Title]],#REF!,1,FALSE)</f>
        <v>#REF!</v>
      </c>
      <c r="J611">
        <f>SUM(raw[[#This Row],[English]:[Both]])</f>
        <v>1</v>
      </c>
      <c r="K611" s="1" t="b">
        <f>IF(EXACT(raw[[#This Row],[Date]],VLOOKUP(raw[[#This Row],[Song Title]],raw[],2,FALSE)),TRUE,FALSE)</f>
        <v>0</v>
      </c>
      <c r="L611">
        <f>COUNTIFS(raw[Song Title],raw[[#This Row],[Song Title]],raw[Date],CONCATENATE("&lt;",raw[[#This Row],[Date]]))</f>
        <v>4</v>
      </c>
      <c r="M611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611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611" s="2">
        <f>((3*raw[[#This Row],[Count Played W/I Last Year]])+raw[[#This Row],[Count Played W/I 2 years]])/4</f>
        <v>4</v>
      </c>
    </row>
    <row r="612" spans="1:15" x14ac:dyDescent="0.2">
      <c r="A612" s="4" t="s">
        <v>146</v>
      </c>
      <c r="B612" s="8">
        <v>41693</v>
      </c>
      <c r="C612" s="8" t="str">
        <f>IF(EXACT(1,raw[[#This Row],[English]]),"English",IF(EXACT(1,raw[[#This Row],[Spanish]]),"Spanish",IF(EXACT(1,raw[[#This Row],[Both]]),"Both","BAD_INPUT")))</f>
        <v>English</v>
      </c>
      <c r="D612" s="10">
        <f>YEAR(raw[[#This Row],[Date]])</f>
        <v>2014</v>
      </c>
      <c r="E612" s="10">
        <f>MONTH(raw[[#This Row],[Date]])</f>
        <v>2</v>
      </c>
      <c r="F612" s="4">
        <v>1</v>
      </c>
      <c r="G612" s="4"/>
      <c r="H612" s="4"/>
      <c r="I612" s="9" t="e">
        <f>VLOOKUP(raw[[#This Row],[Song Title]],#REF!,1,FALSE)</f>
        <v>#REF!</v>
      </c>
      <c r="J612">
        <f>SUM(raw[[#This Row],[English]:[Both]])</f>
        <v>1</v>
      </c>
      <c r="K612" s="1" t="b">
        <f>IF(EXACT(raw[[#This Row],[Date]],VLOOKUP(raw[[#This Row],[Song Title]],raw[],2,FALSE)),TRUE,FALSE)</f>
        <v>0</v>
      </c>
      <c r="L612">
        <f>COUNTIFS(raw[Song Title],raw[[#This Row],[Song Title]],raw[Date],CONCATENATE("&lt;",raw[[#This Row],[Date]]))</f>
        <v>4</v>
      </c>
      <c r="M612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612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612" s="2">
        <f>((3*raw[[#This Row],[Count Played W/I Last Year]])+raw[[#This Row],[Count Played W/I 2 years]])/4</f>
        <v>4</v>
      </c>
    </row>
    <row r="613" spans="1:15" x14ac:dyDescent="0.2">
      <c r="A613" s="4" t="s">
        <v>160</v>
      </c>
      <c r="B613" s="8">
        <v>41700</v>
      </c>
      <c r="C613" s="8" t="str">
        <f>IF(EXACT(1,raw[[#This Row],[English]]),"English",IF(EXACT(1,raw[[#This Row],[Spanish]]),"Spanish",IF(EXACT(1,raw[[#This Row],[Both]]),"Both","BAD_INPUT")))</f>
        <v>English</v>
      </c>
      <c r="D613" s="10">
        <f>YEAR(raw[[#This Row],[Date]])</f>
        <v>2014</v>
      </c>
      <c r="E613" s="10">
        <f>MONTH(raw[[#This Row],[Date]])</f>
        <v>3</v>
      </c>
      <c r="F613" s="4">
        <v>1</v>
      </c>
      <c r="G613" s="4"/>
      <c r="H613" s="4"/>
      <c r="I613" s="9" t="e">
        <f>VLOOKUP(raw[[#This Row],[Song Title]],#REF!,1,FALSE)</f>
        <v>#REF!</v>
      </c>
      <c r="J613">
        <f>SUM(raw[[#This Row],[English]:[Both]])</f>
        <v>1</v>
      </c>
      <c r="K613" s="1" t="b">
        <f>IF(EXACT(raw[[#This Row],[Date]],VLOOKUP(raw[[#This Row],[Song Title]],raw[],2,FALSE)),TRUE,FALSE)</f>
        <v>0</v>
      </c>
      <c r="L613">
        <f>COUNTIFS(raw[Song Title],raw[[#This Row],[Song Title]],raw[Date],CONCATENATE("&lt;",raw[[#This Row],[Date]]))</f>
        <v>5</v>
      </c>
      <c r="M613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613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613" s="2">
        <f>((3*raw[[#This Row],[Count Played W/I Last Year]])+raw[[#This Row],[Count Played W/I 2 years]])/4</f>
        <v>5</v>
      </c>
    </row>
    <row r="614" spans="1:15" x14ac:dyDescent="0.2">
      <c r="A614" s="4" t="s">
        <v>97</v>
      </c>
      <c r="B614" s="8">
        <v>41700</v>
      </c>
      <c r="C614" s="8" t="str">
        <f>IF(EXACT(1,raw[[#This Row],[English]]),"English",IF(EXACT(1,raw[[#This Row],[Spanish]]),"Spanish",IF(EXACT(1,raw[[#This Row],[Both]]),"Both","BAD_INPUT")))</f>
        <v>Spanish</v>
      </c>
      <c r="D614" s="10">
        <f>YEAR(raw[[#This Row],[Date]])</f>
        <v>2014</v>
      </c>
      <c r="E614" s="10">
        <f>MONTH(raw[[#This Row],[Date]])</f>
        <v>3</v>
      </c>
      <c r="F614" s="4"/>
      <c r="G614" s="4">
        <v>1</v>
      </c>
      <c r="H614" s="4"/>
      <c r="I614" s="9" t="e">
        <f>VLOOKUP(raw[[#This Row],[Song Title]],#REF!,1,FALSE)</f>
        <v>#REF!</v>
      </c>
      <c r="J614">
        <f>SUM(raw[[#This Row],[English]:[Both]])</f>
        <v>1</v>
      </c>
      <c r="K614" s="1" t="b">
        <f>IF(EXACT(raw[[#This Row],[Date]],VLOOKUP(raw[[#This Row],[Song Title]],raw[],2,FALSE)),TRUE,FALSE)</f>
        <v>0</v>
      </c>
      <c r="L614">
        <f>COUNTIFS(raw[Song Title],raw[[#This Row],[Song Title]],raw[Date],CONCATENATE("&lt;",raw[[#This Row],[Date]]))</f>
        <v>9</v>
      </c>
      <c r="M614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614">
        <f>COUNTIFS(raw[Song Title],raw[[#This Row],[Song Title]],raw[Date],CONCATENATE("&lt;",raw[[#This Row],[Date]]),raw[Date],CONCATENATE("&gt;=",DATE(raw[[#This Row],[Year]]-2,raw[[#This Row],[Month]],raw[[#This Row],[English]])))</f>
        <v>9</v>
      </c>
      <c r="O614" s="2">
        <f>((3*raw[[#This Row],[Count Played W/I Last Year]])+raw[[#This Row],[Count Played W/I 2 years]])/4</f>
        <v>5.25</v>
      </c>
    </row>
    <row r="615" spans="1:15" x14ac:dyDescent="0.2">
      <c r="A615" s="4" t="s">
        <v>28</v>
      </c>
      <c r="B615" s="8">
        <v>41700</v>
      </c>
      <c r="C615" s="8" t="str">
        <f>IF(EXACT(1,raw[[#This Row],[English]]),"English",IF(EXACT(1,raw[[#This Row],[Spanish]]),"Spanish",IF(EXACT(1,raw[[#This Row],[Both]]),"Both","BAD_INPUT")))</f>
        <v>Spanish</v>
      </c>
      <c r="D615" s="10">
        <f>YEAR(raw[[#This Row],[Date]])</f>
        <v>2014</v>
      </c>
      <c r="E615" s="10">
        <f>MONTH(raw[[#This Row],[Date]])</f>
        <v>3</v>
      </c>
      <c r="F615" s="4"/>
      <c r="G615" s="4">
        <v>1</v>
      </c>
      <c r="H615" s="4"/>
      <c r="I615" s="9" t="e">
        <f>VLOOKUP(raw[[#This Row],[Song Title]],#REF!,1,FALSE)</f>
        <v>#REF!</v>
      </c>
      <c r="J615">
        <f>SUM(raw[[#This Row],[English]:[Both]])</f>
        <v>1</v>
      </c>
      <c r="K615" s="1" t="b">
        <f>IF(EXACT(raw[[#This Row],[Date]],VLOOKUP(raw[[#This Row],[Song Title]],raw[],2,FALSE)),TRUE,FALSE)</f>
        <v>0</v>
      </c>
      <c r="L615">
        <f>COUNTIFS(raw[Song Title],raw[[#This Row],[Song Title]],raw[Date],CONCATENATE("&lt;",raw[[#This Row],[Date]]))</f>
        <v>5</v>
      </c>
      <c r="M615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615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615" s="2">
        <f>((3*raw[[#This Row],[Count Played W/I Last Year]])+raw[[#This Row],[Count Played W/I 2 years]])/4</f>
        <v>2.25</v>
      </c>
    </row>
    <row r="616" spans="1:15" x14ac:dyDescent="0.2">
      <c r="A616" s="4" t="s">
        <v>130</v>
      </c>
      <c r="B616" s="8">
        <v>41700</v>
      </c>
      <c r="C616" s="8" t="str">
        <f>IF(EXACT(1,raw[[#This Row],[English]]),"English",IF(EXACT(1,raw[[#This Row],[Spanish]]),"Spanish",IF(EXACT(1,raw[[#This Row],[Both]]),"Both","BAD_INPUT")))</f>
        <v>English</v>
      </c>
      <c r="D616" s="10">
        <f>YEAR(raw[[#This Row],[Date]])</f>
        <v>2014</v>
      </c>
      <c r="E616" s="10">
        <f>MONTH(raw[[#This Row],[Date]])</f>
        <v>3</v>
      </c>
      <c r="F616" s="4">
        <v>1</v>
      </c>
      <c r="G616" s="4"/>
      <c r="H616" s="4"/>
      <c r="I616" s="9" t="e">
        <f>VLOOKUP(raw[[#This Row],[Song Title]],#REF!,1,FALSE)</f>
        <v>#REF!</v>
      </c>
      <c r="J616">
        <f>SUM(raw[[#This Row],[English]:[Both]])</f>
        <v>1</v>
      </c>
      <c r="K616" s="1" t="b">
        <f>IF(EXACT(raw[[#This Row],[Date]],VLOOKUP(raw[[#This Row],[Song Title]],raw[],2,FALSE)),TRUE,FALSE)</f>
        <v>0</v>
      </c>
      <c r="L616">
        <f>COUNTIFS(raw[Song Title],raw[[#This Row],[Song Title]],raw[Date],CONCATENATE("&lt;",raw[[#This Row],[Date]]))</f>
        <v>2</v>
      </c>
      <c r="M616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616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616" s="2">
        <f>((3*raw[[#This Row],[Count Played W/I Last Year]])+raw[[#This Row],[Count Played W/I 2 years]])/4</f>
        <v>1.25</v>
      </c>
    </row>
    <row r="617" spans="1:15" x14ac:dyDescent="0.2">
      <c r="A617" s="4" t="s">
        <v>132</v>
      </c>
      <c r="B617" s="8">
        <v>41700</v>
      </c>
      <c r="C617" s="8" t="str">
        <f>IF(EXACT(1,raw[[#This Row],[English]]),"English",IF(EXACT(1,raw[[#This Row],[Spanish]]),"Spanish",IF(EXACT(1,raw[[#This Row],[Both]]),"Both","BAD_INPUT")))</f>
        <v>English</v>
      </c>
      <c r="D617" s="10">
        <f>YEAR(raw[[#This Row],[Date]])</f>
        <v>2014</v>
      </c>
      <c r="E617" s="10">
        <f>MONTH(raw[[#This Row],[Date]])</f>
        <v>3</v>
      </c>
      <c r="F617" s="4">
        <v>1</v>
      </c>
      <c r="G617" s="4"/>
      <c r="H617" s="4"/>
      <c r="I617" s="9" t="e">
        <f>VLOOKUP(raw[[#This Row],[Song Title]],#REF!,1,FALSE)</f>
        <v>#REF!</v>
      </c>
      <c r="J617">
        <f>SUM(raw[[#This Row],[English]:[Both]])</f>
        <v>1</v>
      </c>
      <c r="K617" s="1" t="b">
        <f>IF(EXACT(raw[[#This Row],[Date]],VLOOKUP(raw[[#This Row],[Song Title]],raw[],2,FALSE)),TRUE,FALSE)</f>
        <v>0</v>
      </c>
      <c r="L617">
        <f>COUNTIFS(raw[Song Title],raw[[#This Row],[Song Title]],raw[Date],CONCATENATE("&lt;",raw[[#This Row],[Date]]))</f>
        <v>1</v>
      </c>
      <c r="M617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617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617" s="2">
        <f>((3*raw[[#This Row],[Count Played W/I Last Year]])+raw[[#This Row],[Count Played W/I 2 years]])/4</f>
        <v>0.25</v>
      </c>
    </row>
    <row r="618" spans="1:15" x14ac:dyDescent="0.2">
      <c r="A618" s="4" t="s">
        <v>87</v>
      </c>
      <c r="B618" s="8">
        <v>41700</v>
      </c>
      <c r="C618" s="8" t="str">
        <f>IF(EXACT(1,raw[[#This Row],[English]]),"English",IF(EXACT(1,raw[[#This Row],[Spanish]]),"Spanish",IF(EXACT(1,raw[[#This Row],[Both]]),"Both","BAD_INPUT")))</f>
        <v>Spanish</v>
      </c>
      <c r="D618" s="10">
        <f>YEAR(raw[[#This Row],[Date]])</f>
        <v>2014</v>
      </c>
      <c r="E618" s="10">
        <f>MONTH(raw[[#This Row],[Date]])</f>
        <v>3</v>
      </c>
      <c r="F618" s="4"/>
      <c r="G618" s="4">
        <v>1</v>
      </c>
      <c r="H618" s="4"/>
      <c r="I618" s="9" t="e">
        <f>VLOOKUP(raw[[#This Row],[Song Title]],#REF!,1,FALSE)</f>
        <v>#REF!</v>
      </c>
      <c r="J618">
        <f>SUM(raw[[#This Row],[English]:[Both]])</f>
        <v>1</v>
      </c>
      <c r="K618" s="1" t="b">
        <f>IF(EXACT(raw[[#This Row],[Date]],VLOOKUP(raw[[#This Row],[Song Title]],raw[],2,FALSE)),TRUE,FALSE)</f>
        <v>0</v>
      </c>
      <c r="L618">
        <f>COUNTIFS(raw[Song Title],raw[[#This Row],[Song Title]],raw[Date],CONCATENATE("&lt;",raw[[#This Row],[Date]]))</f>
        <v>5</v>
      </c>
      <c r="M618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618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618" s="2">
        <f>((3*raw[[#This Row],[Count Played W/I Last Year]])+raw[[#This Row],[Count Played W/I 2 years]])/4</f>
        <v>1.5</v>
      </c>
    </row>
    <row r="619" spans="1:15" x14ac:dyDescent="0.2">
      <c r="A619" s="4" t="s">
        <v>144</v>
      </c>
      <c r="B619" s="8">
        <v>41707</v>
      </c>
      <c r="C619" s="8" t="str">
        <f>IF(EXACT(1,raw[[#This Row],[English]]),"English",IF(EXACT(1,raw[[#This Row],[Spanish]]),"Spanish",IF(EXACT(1,raw[[#This Row],[Both]]),"Both","BAD_INPUT")))</f>
        <v>Both</v>
      </c>
      <c r="D619" s="10">
        <f>YEAR(raw[[#This Row],[Date]])</f>
        <v>2014</v>
      </c>
      <c r="E619" s="10">
        <f>MONTH(raw[[#This Row],[Date]])</f>
        <v>3</v>
      </c>
      <c r="F619" s="4"/>
      <c r="G619" s="4"/>
      <c r="H619" s="4">
        <v>1</v>
      </c>
      <c r="I619" s="9" t="e">
        <f>VLOOKUP(raw[[#This Row],[Song Title]],#REF!,1,FALSE)</f>
        <v>#REF!</v>
      </c>
      <c r="J619">
        <f>SUM(raw[[#This Row],[English]:[Both]])</f>
        <v>1</v>
      </c>
      <c r="K619" s="1" t="b">
        <f>IF(EXACT(raw[[#This Row],[Date]],VLOOKUP(raw[[#This Row],[Song Title]],raw[],2,FALSE)),TRUE,FALSE)</f>
        <v>0</v>
      </c>
      <c r="L619">
        <f>COUNTIFS(raw[Song Title],raw[[#This Row],[Song Title]],raw[Date],CONCATENATE("&lt;",raw[[#This Row],[Date]]))</f>
        <v>4</v>
      </c>
      <c r="M619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619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619" s="2">
        <f>((3*raw[[#This Row],[Count Played W/I Last Year]])+raw[[#This Row],[Count Played W/I 2 years]])/4</f>
        <v>4</v>
      </c>
    </row>
    <row r="620" spans="1:15" x14ac:dyDescent="0.2">
      <c r="A620" s="4" t="s">
        <v>11</v>
      </c>
      <c r="B620" s="8">
        <v>41707</v>
      </c>
      <c r="C620" s="8" t="str">
        <f>IF(EXACT(1,raw[[#This Row],[English]]),"English",IF(EXACT(1,raw[[#This Row],[Spanish]]),"Spanish",IF(EXACT(1,raw[[#This Row],[Both]]),"Both","BAD_INPUT")))</f>
        <v>English</v>
      </c>
      <c r="D620" s="10">
        <f>YEAR(raw[[#This Row],[Date]])</f>
        <v>2014</v>
      </c>
      <c r="E620" s="10">
        <f>MONTH(raw[[#This Row],[Date]])</f>
        <v>3</v>
      </c>
      <c r="F620" s="4">
        <v>1</v>
      </c>
      <c r="G620" s="4"/>
      <c r="H620" s="4"/>
      <c r="I620" s="9" t="e">
        <f>VLOOKUP(raw[[#This Row],[Song Title]],#REF!,1,FALSE)</f>
        <v>#REF!</v>
      </c>
      <c r="J620">
        <f>SUM(raw[[#This Row],[English]:[Both]])</f>
        <v>1</v>
      </c>
      <c r="K620" s="1" t="b">
        <f>IF(EXACT(raw[[#This Row],[Date]],VLOOKUP(raw[[#This Row],[Song Title]],raw[],2,FALSE)),TRUE,FALSE)</f>
        <v>0</v>
      </c>
      <c r="L620">
        <f>COUNTIFS(raw[Song Title],raw[[#This Row],[Song Title]],raw[Date],CONCATENATE("&lt;",raw[[#This Row],[Date]]))</f>
        <v>5</v>
      </c>
      <c r="M620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620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620" s="2">
        <f>((3*raw[[#This Row],[Count Played W/I Last Year]])+raw[[#This Row],[Count Played W/I 2 years]])/4</f>
        <v>1.75</v>
      </c>
    </row>
    <row r="621" spans="1:15" x14ac:dyDescent="0.2">
      <c r="A621" s="4" t="s">
        <v>140</v>
      </c>
      <c r="B621" s="8">
        <v>41707</v>
      </c>
      <c r="C621" s="8" t="str">
        <f>IF(EXACT(1,raw[[#This Row],[English]]),"English",IF(EXACT(1,raw[[#This Row],[Spanish]]),"Spanish",IF(EXACT(1,raw[[#This Row],[Both]]),"Both","BAD_INPUT")))</f>
        <v>Spanish</v>
      </c>
      <c r="D621" s="10">
        <f>YEAR(raw[[#This Row],[Date]])</f>
        <v>2014</v>
      </c>
      <c r="E621" s="10">
        <f>MONTH(raw[[#This Row],[Date]])</f>
        <v>3</v>
      </c>
      <c r="F621" s="4"/>
      <c r="G621" s="4">
        <v>1</v>
      </c>
      <c r="H621" s="4"/>
      <c r="I621" s="9" t="e">
        <f>VLOOKUP(raw[[#This Row],[Song Title]],#REF!,1,FALSE)</f>
        <v>#REF!</v>
      </c>
      <c r="J621">
        <f>SUM(raw[[#This Row],[English]:[Both]])</f>
        <v>1</v>
      </c>
      <c r="K621" s="1" t="b">
        <f>IF(EXACT(raw[[#This Row],[Date]],VLOOKUP(raw[[#This Row],[Song Title]],raw[],2,FALSE)),TRUE,FALSE)</f>
        <v>0</v>
      </c>
      <c r="L621">
        <f>COUNTIFS(raw[Song Title],raw[[#This Row],[Song Title]],raw[Date],CONCATENATE("&lt;",raw[[#This Row],[Date]]))</f>
        <v>1</v>
      </c>
      <c r="M621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621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621" s="2">
        <f>((3*raw[[#This Row],[Count Played W/I Last Year]])+raw[[#This Row],[Count Played W/I 2 years]])/4</f>
        <v>1</v>
      </c>
    </row>
    <row r="622" spans="1:15" x14ac:dyDescent="0.2">
      <c r="A622" s="4" t="s">
        <v>163</v>
      </c>
      <c r="B622" s="8">
        <v>41707</v>
      </c>
      <c r="C622" s="8" t="str">
        <f>IF(EXACT(1,raw[[#This Row],[English]]),"English",IF(EXACT(1,raw[[#This Row],[Spanish]]),"Spanish",IF(EXACT(1,raw[[#This Row],[Both]]),"Both","BAD_INPUT")))</f>
        <v>Both</v>
      </c>
      <c r="D622" s="10">
        <f>YEAR(raw[[#This Row],[Date]])</f>
        <v>2014</v>
      </c>
      <c r="E622" s="10">
        <f>MONTH(raw[[#This Row],[Date]])</f>
        <v>3</v>
      </c>
      <c r="F622" s="4"/>
      <c r="G622" s="4"/>
      <c r="H622" s="4">
        <v>1</v>
      </c>
      <c r="I622" s="9" t="e">
        <f>VLOOKUP(raw[[#This Row],[Song Title]],#REF!,1,FALSE)</f>
        <v>#REF!</v>
      </c>
      <c r="J622">
        <f>SUM(raw[[#This Row],[English]:[Both]])</f>
        <v>1</v>
      </c>
      <c r="K622" s="1" t="b">
        <f>IF(EXACT(raw[[#This Row],[Date]],VLOOKUP(raw[[#This Row],[Song Title]],raw[],2,FALSE)),TRUE,FALSE)</f>
        <v>0</v>
      </c>
      <c r="L622">
        <f>COUNTIFS(raw[Song Title],raw[[#This Row],[Song Title]],raw[Date],CONCATENATE("&lt;",raw[[#This Row],[Date]]))</f>
        <v>4</v>
      </c>
      <c r="M622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622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622" s="2">
        <f>((3*raw[[#This Row],[Count Played W/I Last Year]])+raw[[#This Row],[Count Played W/I 2 years]])/4</f>
        <v>4</v>
      </c>
    </row>
    <row r="623" spans="1:15" x14ac:dyDescent="0.2">
      <c r="A623" s="4" t="s">
        <v>104</v>
      </c>
      <c r="B623" s="8">
        <v>41707</v>
      </c>
      <c r="C623" s="8" t="str">
        <f>IF(EXACT(1,raw[[#This Row],[English]]),"English",IF(EXACT(1,raw[[#This Row],[Spanish]]),"Spanish",IF(EXACT(1,raw[[#This Row],[Both]]),"Both","BAD_INPUT")))</f>
        <v>Spanish</v>
      </c>
      <c r="D623" s="10">
        <f>YEAR(raw[[#This Row],[Date]])</f>
        <v>2014</v>
      </c>
      <c r="E623" s="10">
        <f>MONTH(raw[[#This Row],[Date]])</f>
        <v>3</v>
      </c>
      <c r="F623" s="4"/>
      <c r="G623" s="4">
        <v>1</v>
      </c>
      <c r="H623" s="4"/>
      <c r="I623" s="9" t="e">
        <f>VLOOKUP(raw[[#This Row],[Song Title]],#REF!,1,FALSE)</f>
        <v>#REF!</v>
      </c>
      <c r="J623">
        <f>SUM(raw[[#This Row],[English]:[Both]])</f>
        <v>1</v>
      </c>
      <c r="K623" s="1" t="b">
        <f>IF(EXACT(raw[[#This Row],[Date]],VLOOKUP(raw[[#This Row],[Song Title]],raw[],2,FALSE)),TRUE,FALSE)</f>
        <v>0</v>
      </c>
      <c r="L623">
        <f>COUNTIFS(raw[Song Title],raw[[#This Row],[Song Title]],raw[Date],CONCATENATE("&lt;",raw[[#This Row],[Date]]))</f>
        <v>6</v>
      </c>
      <c r="M623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623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623" s="2">
        <f>((3*raw[[#This Row],[Count Played W/I Last Year]])+raw[[#This Row],[Count Played W/I 2 years]])/4</f>
        <v>4.5</v>
      </c>
    </row>
    <row r="624" spans="1:15" x14ac:dyDescent="0.2">
      <c r="A624" s="4" t="s">
        <v>155</v>
      </c>
      <c r="B624" s="8">
        <v>41707</v>
      </c>
      <c r="C624" s="8" t="str">
        <f>IF(EXACT(1,raw[[#This Row],[English]]),"English",IF(EXACT(1,raw[[#This Row],[Spanish]]),"Spanish",IF(EXACT(1,raw[[#This Row],[Both]]),"Both","BAD_INPUT")))</f>
        <v>Both</v>
      </c>
      <c r="D624" s="10">
        <f>YEAR(raw[[#This Row],[Date]])</f>
        <v>2014</v>
      </c>
      <c r="E624" s="10">
        <f>MONTH(raw[[#This Row],[Date]])</f>
        <v>3</v>
      </c>
      <c r="F624" s="4"/>
      <c r="G624" s="4"/>
      <c r="H624" s="4">
        <v>1</v>
      </c>
      <c r="I624" s="9" t="e">
        <f>VLOOKUP(raw[[#This Row],[Song Title]],#REF!,1,FALSE)</f>
        <v>#REF!</v>
      </c>
      <c r="J624">
        <f>SUM(raw[[#This Row],[English]:[Both]])</f>
        <v>1</v>
      </c>
      <c r="K624" s="1" t="b">
        <f>IF(EXACT(raw[[#This Row],[Date]],VLOOKUP(raw[[#This Row],[Song Title]],raw[],2,FALSE)),TRUE,FALSE)</f>
        <v>0</v>
      </c>
      <c r="L624">
        <f>COUNTIFS(raw[Song Title],raw[[#This Row],[Song Title]],raw[Date],CONCATENATE("&lt;",raw[[#This Row],[Date]]))</f>
        <v>5</v>
      </c>
      <c r="M624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624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624" s="2">
        <f>((3*raw[[#This Row],[Count Played W/I Last Year]])+raw[[#This Row],[Count Played W/I 2 years]])/4</f>
        <v>5</v>
      </c>
    </row>
    <row r="625" spans="1:15" x14ac:dyDescent="0.2">
      <c r="A625" s="4" t="s">
        <v>15</v>
      </c>
      <c r="B625" s="8">
        <v>41714</v>
      </c>
      <c r="C625" s="8" t="str">
        <f>IF(EXACT(1,raw[[#This Row],[English]]),"English",IF(EXACT(1,raw[[#This Row],[Spanish]]),"Spanish",IF(EXACT(1,raw[[#This Row],[Both]]),"Both","BAD_INPUT")))</f>
        <v>English</v>
      </c>
      <c r="D625" s="10">
        <f>YEAR(raw[[#This Row],[Date]])</f>
        <v>2014</v>
      </c>
      <c r="E625" s="10">
        <f>MONTH(raw[[#This Row],[Date]])</f>
        <v>3</v>
      </c>
      <c r="F625" s="4">
        <v>1</v>
      </c>
      <c r="G625" s="4"/>
      <c r="H625" s="4"/>
      <c r="I625" s="9" t="e">
        <f>VLOOKUP(raw[[#This Row],[Song Title]],#REF!,1,FALSE)</f>
        <v>#REF!</v>
      </c>
      <c r="J625">
        <f>SUM(raw[[#This Row],[English]:[Both]])</f>
        <v>1</v>
      </c>
      <c r="K625" s="1" t="b">
        <f>IF(EXACT(raw[[#This Row],[Date]],VLOOKUP(raw[[#This Row],[Song Title]],raw[],2,FALSE)),TRUE,FALSE)</f>
        <v>0</v>
      </c>
      <c r="L625">
        <f>COUNTIFS(raw[Song Title],raw[[#This Row],[Song Title]],raw[Date],CONCATENATE("&lt;",raw[[#This Row],[Date]]))</f>
        <v>4</v>
      </c>
      <c r="M625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625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625" s="2">
        <f>((3*raw[[#This Row],[Count Played W/I Last Year]])+raw[[#This Row],[Count Played W/I 2 years]])/4</f>
        <v>0.75</v>
      </c>
    </row>
    <row r="626" spans="1:15" x14ac:dyDescent="0.2">
      <c r="A626" s="4" t="s">
        <v>107</v>
      </c>
      <c r="B626" s="8">
        <v>41714</v>
      </c>
      <c r="C626" s="8" t="str">
        <f>IF(EXACT(1,raw[[#This Row],[English]]),"English",IF(EXACT(1,raw[[#This Row],[Spanish]]),"Spanish",IF(EXACT(1,raw[[#This Row],[Both]]),"Both","BAD_INPUT")))</f>
        <v>Spanish</v>
      </c>
      <c r="D626" s="10">
        <f>YEAR(raw[[#This Row],[Date]])</f>
        <v>2014</v>
      </c>
      <c r="E626" s="10">
        <f>MONTH(raw[[#This Row],[Date]])</f>
        <v>3</v>
      </c>
      <c r="F626" s="4"/>
      <c r="G626" s="4">
        <v>1</v>
      </c>
      <c r="H626" s="4"/>
      <c r="I626" s="9" t="e">
        <f>VLOOKUP(raw[[#This Row],[Song Title]],#REF!,1,FALSE)</f>
        <v>#REF!</v>
      </c>
      <c r="J626">
        <f>SUM(raw[[#This Row],[English]:[Both]])</f>
        <v>1</v>
      </c>
      <c r="K626" s="1" t="b">
        <f>IF(EXACT(raw[[#This Row],[Date]],VLOOKUP(raw[[#This Row],[Song Title]],raw[],2,FALSE)),TRUE,FALSE)</f>
        <v>0</v>
      </c>
      <c r="L626">
        <f>COUNTIFS(raw[Song Title],raw[[#This Row],[Song Title]],raw[Date],CONCATENATE("&lt;",raw[[#This Row],[Date]]))</f>
        <v>4</v>
      </c>
      <c r="M626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626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626" s="2">
        <f>((3*raw[[#This Row],[Count Played W/I Last Year]])+raw[[#This Row],[Count Played W/I 2 years]])/4</f>
        <v>3.25</v>
      </c>
    </row>
    <row r="627" spans="1:15" x14ac:dyDescent="0.2">
      <c r="A627" s="4" t="s">
        <v>169</v>
      </c>
      <c r="B627" s="8">
        <v>41714</v>
      </c>
      <c r="C627" s="8" t="str">
        <f>IF(EXACT(1,raw[[#This Row],[English]]),"English",IF(EXACT(1,raw[[#This Row],[Spanish]]),"Spanish",IF(EXACT(1,raw[[#This Row],[Both]]),"Both","BAD_INPUT")))</f>
        <v>Both</v>
      </c>
      <c r="D627" s="10">
        <f>YEAR(raw[[#This Row],[Date]])</f>
        <v>2014</v>
      </c>
      <c r="E627" s="10">
        <f>MONTH(raw[[#This Row],[Date]])</f>
        <v>3</v>
      </c>
      <c r="F627" s="4"/>
      <c r="G627" s="4"/>
      <c r="H627" s="4">
        <v>1</v>
      </c>
      <c r="I627" s="9" t="e">
        <f>VLOOKUP(raw[[#This Row],[Song Title]],#REF!,1,FALSE)</f>
        <v>#REF!</v>
      </c>
      <c r="J627">
        <f>SUM(raw[[#This Row],[English]:[Both]])</f>
        <v>1</v>
      </c>
      <c r="K627" s="1" t="b">
        <f>IF(EXACT(raw[[#This Row],[Date]],VLOOKUP(raw[[#This Row],[Song Title]],raw[],2,FALSE)),TRUE,FALSE)</f>
        <v>0</v>
      </c>
      <c r="L627">
        <f>COUNTIFS(raw[Song Title],raw[[#This Row],[Song Title]],raw[Date],CONCATENATE("&lt;",raw[[#This Row],[Date]]))</f>
        <v>2</v>
      </c>
      <c r="M627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627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627" s="2">
        <f>((3*raw[[#This Row],[Count Played W/I Last Year]])+raw[[#This Row],[Count Played W/I 2 years]])/4</f>
        <v>2</v>
      </c>
    </row>
    <row r="628" spans="1:15" x14ac:dyDescent="0.2">
      <c r="A628" s="4" t="s">
        <v>21</v>
      </c>
      <c r="B628" s="8">
        <v>41714</v>
      </c>
      <c r="C628" s="8" t="str">
        <f>IF(EXACT(1,raw[[#This Row],[English]]),"English",IF(EXACT(1,raw[[#This Row],[Spanish]]),"Spanish",IF(EXACT(1,raw[[#This Row],[Both]]),"Both","BAD_INPUT")))</f>
        <v>English</v>
      </c>
      <c r="D628" s="10">
        <f>YEAR(raw[[#This Row],[Date]])</f>
        <v>2014</v>
      </c>
      <c r="E628" s="10">
        <f>MONTH(raw[[#This Row],[Date]])</f>
        <v>3</v>
      </c>
      <c r="F628" s="4">
        <v>1</v>
      </c>
      <c r="G628" s="4"/>
      <c r="H628" s="4"/>
      <c r="I628" s="9" t="e">
        <f>VLOOKUP(raw[[#This Row],[Song Title]],#REF!,1,FALSE)</f>
        <v>#REF!</v>
      </c>
      <c r="J628">
        <f>SUM(raw[[#This Row],[English]:[Both]])</f>
        <v>1</v>
      </c>
      <c r="K628" s="1" t="b">
        <f>IF(EXACT(raw[[#This Row],[Date]],VLOOKUP(raw[[#This Row],[Song Title]],raw[],2,FALSE)),TRUE,FALSE)</f>
        <v>0</v>
      </c>
      <c r="L628">
        <f>COUNTIFS(raw[Song Title],raw[[#This Row],[Song Title]],raw[Date],CONCATENATE("&lt;",raw[[#This Row],[Date]]))</f>
        <v>7</v>
      </c>
      <c r="M628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628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628" s="2">
        <f>((3*raw[[#This Row],[Count Played W/I Last Year]])+raw[[#This Row],[Count Played W/I 2 years]])/4</f>
        <v>2.25</v>
      </c>
    </row>
    <row r="629" spans="1:15" x14ac:dyDescent="0.2">
      <c r="A629" s="4" t="s">
        <v>77</v>
      </c>
      <c r="B629" s="8">
        <v>41714</v>
      </c>
      <c r="C629" s="8" t="str">
        <f>IF(EXACT(1,raw[[#This Row],[English]]),"English",IF(EXACT(1,raw[[#This Row],[Spanish]]),"Spanish",IF(EXACT(1,raw[[#This Row],[Both]]),"Both","BAD_INPUT")))</f>
        <v>English</v>
      </c>
      <c r="D629" s="10">
        <f>YEAR(raw[[#This Row],[Date]])</f>
        <v>2014</v>
      </c>
      <c r="E629" s="10">
        <f>MONTH(raw[[#This Row],[Date]])</f>
        <v>3</v>
      </c>
      <c r="F629" s="4">
        <v>1</v>
      </c>
      <c r="G629" s="4"/>
      <c r="H629" s="4"/>
      <c r="I629" s="9" t="e">
        <f>VLOOKUP(raw[[#This Row],[Song Title]],#REF!,1,FALSE)</f>
        <v>#REF!</v>
      </c>
      <c r="J629">
        <f>SUM(raw[[#This Row],[English]:[Both]])</f>
        <v>1</v>
      </c>
      <c r="K629" s="1" t="b">
        <f>IF(EXACT(raw[[#This Row],[Date]],VLOOKUP(raw[[#This Row],[Song Title]],raw[],2,FALSE)),TRUE,FALSE)</f>
        <v>0</v>
      </c>
      <c r="L629">
        <f>COUNTIFS(raw[Song Title],raw[[#This Row],[Song Title]],raw[Date],CONCATENATE("&lt;",raw[[#This Row],[Date]]))</f>
        <v>3</v>
      </c>
      <c r="M629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629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629" s="2">
        <f>((3*raw[[#This Row],[Count Played W/I Last Year]])+raw[[#This Row],[Count Played W/I 2 years]])/4</f>
        <v>2.25</v>
      </c>
    </row>
    <row r="630" spans="1:15" x14ac:dyDescent="0.2">
      <c r="A630" s="4" t="s">
        <v>38</v>
      </c>
      <c r="B630" s="8">
        <v>41714</v>
      </c>
      <c r="C630" s="8" t="str">
        <f>IF(EXACT(1,raw[[#This Row],[English]]),"English",IF(EXACT(1,raw[[#This Row],[Spanish]]),"Spanish",IF(EXACT(1,raw[[#This Row],[Both]]),"Both","BAD_INPUT")))</f>
        <v>Spanish</v>
      </c>
      <c r="D630" s="10">
        <f>YEAR(raw[[#This Row],[Date]])</f>
        <v>2014</v>
      </c>
      <c r="E630" s="10">
        <f>MONTH(raw[[#This Row],[Date]])</f>
        <v>3</v>
      </c>
      <c r="F630" s="4"/>
      <c r="G630" s="4">
        <v>1</v>
      </c>
      <c r="H630" s="4"/>
      <c r="I630" s="9" t="e">
        <f>VLOOKUP(raw[[#This Row],[Song Title]],#REF!,1,FALSE)</f>
        <v>#REF!</v>
      </c>
      <c r="J630">
        <f>SUM(raw[[#This Row],[English]:[Both]])</f>
        <v>1</v>
      </c>
      <c r="K630" s="1" t="b">
        <f>IF(EXACT(raw[[#This Row],[Date]],VLOOKUP(raw[[#This Row],[Song Title]],raw[],2,FALSE)),TRUE,FALSE)</f>
        <v>0</v>
      </c>
      <c r="L630">
        <f>COUNTIFS(raw[Song Title],raw[[#This Row],[Song Title]],raw[Date],CONCATENATE("&lt;",raw[[#This Row],[Date]]))</f>
        <v>7</v>
      </c>
      <c r="M630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630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630" s="2">
        <f>((3*raw[[#This Row],[Count Played W/I Last Year]])+raw[[#This Row],[Count Played W/I 2 years]])/4</f>
        <v>4</v>
      </c>
    </row>
    <row r="631" spans="1:15" x14ac:dyDescent="0.2">
      <c r="A631" s="4" t="s">
        <v>52</v>
      </c>
      <c r="B631" s="8">
        <v>41721</v>
      </c>
      <c r="C631" s="8" t="str">
        <f>IF(EXACT(1,raw[[#This Row],[English]]),"English",IF(EXACT(1,raw[[#This Row],[Spanish]]),"Spanish",IF(EXACT(1,raw[[#This Row],[Both]]),"Both","BAD_INPUT")))</f>
        <v>Spanish</v>
      </c>
      <c r="D631" s="10">
        <f>YEAR(raw[[#This Row],[Date]])</f>
        <v>2014</v>
      </c>
      <c r="E631" s="10">
        <f>MONTH(raw[[#This Row],[Date]])</f>
        <v>3</v>
      </c>
      <c r="F631" s="4"/>
      <c r="G631" s="4">
        <v>1</v>
      </c>
      <c r="H631" s="4"/>
      <c r="I631" s="9" t="e">
        <f>VLOOKUP(raw[[#This Row],[Song Title]],#REF!,1,FALSE)</f>
        <v>#REF!</v>
      </c>
      <c r="J631">
        <f>SUM(raw[[#This Row],[English]:[Both]])</f>
        <v>1</v>
      </c>
      <c r="K631" s="1" t="b">
        <f>IF(EXACT(raw[[#This Row],[Date]],VLOOKUP(raw[[#This Row],[Song Title]],raw[],2,FALSE)),TRUE,FALSE)</f>
        <v>0</v>
      </c>
      <c r="L631">
        <f>COUNTIFS(raw[Song Title],raw[[#This Row],[Song Title]],raw[Date],CONCATENATE("&lt;",raw[[#This Row],[Date]]))</f>
        <v>5</v>
      </c>
      <c r="M631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631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631" s="2">
        <f>((3*raw[[#This Row],[Count Played W/I Last Year]])+raw[[#This Row],[Count Played W/I 2 years]])/4</f>
        <v>2</v>
      </c>
    </row>
    <row r="632" spans="1:15" x14ac:dyDescent="0.2">
      <c r="A632" s="4" t="s">
        <v>101</v>
      </c>
      <c r="B632" s="8">
        <v>41721</v>
      </c>
      <c r="C632" s="8" t="str">
        <f>IF(EXACT(1,raw[[#This Row],[English]]),"English",IF(EXACT(1,raw[[#This Row],[Spanish]]),"Spanish",IF(EXACT(1,raw[[#This Row],[Both]]),"Both","BAD_INPUT")))</f>
        <v>Both</v>
      </c>
      <c r="D632" s="10">
        <f>YEAR(raw[[#This Row],[Date]])</f>
        <v>2014</v>
      </c>
      <c r="E632" s="10">
        <f>MONTH(raw[[#This Row],[Date]])</f>
        <v>3</v>
      </c>
      <c r="F632" s="4"/>
      <c r="G632" s="4"/>
      <c r="H632" s="4">
        <v>1</v>
      </c>
      <c r="I632" s="9" t="e">
        <f>VLOOKUP(raw[[#This Row],[Song Title]],#REF!,1,FALSE)</f>
        <v>#REF!</v>
      </c>
      <c r="J632">
        <f>SUM(raw[[#This Row],[English]:[Both]])</f>
        <v>1</v>
      </c>
      <c r="K632" s="1" t="b">
        <f>IF(EXACT(raw[[#This Row],[Date]],VLOOKUP(raw[[#This Row],[Song Title]],raw[],2,FALSE)),TRUE,FALSE)</f>
        <v>0</v>
      </c>
      <c r="L632">
        <f>COUNTIFS(raw[Song Title],raw[[#This Row],[Song Title]],raw[Date],CONCATENATE("&lt;",raw[[#This Row],[Date]]))</f>
        <v>8</v>
      </c>
      <c r="M632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632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632" s="2">
        <f>((3*raw[[#This Row],[Count Played W/I Last Year]])+raw[[#This Row],[Count Played W/I 2 years]])/4</f>
        <v>5.75</v>
      </c>
    </row>
    <row r="633" spans="1:15" x14ac:dyDescent="0.2">
      <c r="A633" s="4" t="s">
        <v>197</v>
      </c>
      <c r="B633" s="8">
        <v>41721</v>
      </c>
      <c r="C633" s="8" t="str">
        <f>IF(EXACT(1,raw[[#This Row],[English]]),"English",IF(EXACT(1,raw[[#This Row],[Spanish]]),"Spanish",IF(EXACT(1,raw[[#This Row],[Both]]),"Both","BAD_INPUT")))</f>
        <v>English</v>
      </c>
      <c r="D633" s="10">
        <f>YEAR(raw[[#This Row],[Date]])</f>
        <v>2014</v>
      </c>
      <c r="E633" s="10">
        <f>MONTH(raw[[#This Row],[Date]])</f>
        <v>3</v>
      </c>
      <c r="F633" s="4">
        <v>1</v>
      </c>
      <c r="G633" s="4"/>
      <c r="H633" s="4"/>
      <c r="I633" s="9" t="e">
        <f>VLOOKUP(raw[[#This Row],[Song Title]],#REF!,1,FALSE)</f>
        <v>#REF!</v>
      </c>
      <c r="J633">
        <f>SUM(raw[[#This Row],[English]:[Both]])</f>
        <v>1</v>
      </c>
      <c r="K633" s="1" t="b">
        <f>IF(EXACT(raw[[#This Row],[Date]],VLOOKUP(raw[[#This Row],[Song Title]],raw[],2,FALSE)),TRUE,FALSE)</f>
        <v>1</v>
      </c>
      <c r="L633">
        <f>COUNTIFS(raw[Song Title],raw[[#This Row],[Song Title]],raw[Date],CONCATENATE("&lt;",raw[[#This Row],[Date]]))</f>
        <v>0</v>
      </c>
      <c r="M633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633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633" s="2">
        <f>((3*raw[[#This Row],[Count Played W/I Last Year]])+raw[[#This Row],[Count Played W/I 2 years]])/4</f>
        <v>0</v>
      </c>
    </row>
    <row r="634" spans="1:15" x14ac:dyDescent="0.2">
      <c r="A634" s="4" t="s">
        <v>198</v>
      </c>
      <c r="B634" s="8">
        <v>41721</v>
      </c>
      <c r="C634" s="8" t="str">
        <f>IF(EXACT(1,raw[[#This Row],[English]]),"English",IF(EXACT(1,raw[[#This Row],[Spanish]]),"Spanish",IF(EXACT(1,raw[[#This Row],[Both]]),"Both","BAD_INPUT")))</f>
        <v>English</v>
      </c>
      <c r="D634" s="10">
        <f>YEAR(raw[[#This Row],[Date]])</f>
        <v>2014</v>
      </c>
      <c r="E634" s="10">
        <f>MONTH(raw[[#This Row],[Date]])</f>
        <v>3</v>
      </c>
      <c r="F634" s="4">
        <v>1</v>
      </c>
      <c r="G634" s="4"/>
      <c r="H634" s="4"/>
      <c r="I634" s="9" t="e">
        <f>VLOOKUP(raw[[#This Row],[Song Title]],#REF!,1,FALSE)</f>
        <v>#REF!</v>
      </c>
      <c r="J634">
        <f>SUM(raw[[#This Row],[English]:[Both]])</f>
        <v>1</v>
      </c>
      <c r="K634" s="1" t="b">
        <f>IF(EXACT(raw[[#This Row],[Date]],VLOOKUP(raw[[#This Row],[Song Title]],raw[],2,FALSE)),TRUE,FALSE)</f>
        <v>1</v>
      </c>
      <c r="L634">
        <f>COUNTIFS(raw[Song Title],raw[[#This Row],[Song Title]],raw[Date],CONCATENATE("&lt;",raw[[#This Row],[Date]]))</f>
        <v>0</v>
      </c>
      <c r="M634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634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634" s="2">
        <f>((3*raw[[#This Row],[Count Played W/I Last Year]])+raw[[#This Row],[Count Played W/I 2 years]])/4</f>
        <v>0</v>
      </c>
    </row>
    <row r="635" spans="1:15" x14ac:dyDescent="0.2">
      <c r="A635" s="4" t="s">
        <v>199</v>
      </c>
      <c r="B635" s="8">
        <v>41721</v>
      </c>
      <c r="C635" s="8" t="str">
        <f>IF(EXACT(1,raw[[#This Row],[English]]),"English",IF(EXACT(1,raw[[#This Row],[Spanish]]),"Spanish",IF(EXACT(1,raw[[#This Row],[Both]]),"Both","BAD_INPUT")))</f>
        <v>Spanish</v>
      </c>
      <c r="D635" s="10">
        <f>YEAR(raw[[#This Row],[Date]])</f>
        <v>2014</v>
      </c>
      <c r="E635" s="10">
        <f>MONTH(raw[[#This Row],[Date]])</f>
        <v>3</v>
      </c>
      <c r="F635" s="4"/>
      <c r="G635" s="4">
        <v>1</v>
      </c>
      <c r="H635" s="4"/>
      <c r="I635" s="9" t="e">
        <f>VLOOKUP(raw[[#This Row],[Song Title]],#REF!,1,FALSE)</f>
        <v>#REF!</v>
      </c>
      <c r="J635">
        <f>SUM(raw[[#This Row],[English]:[Both]])</f>
        <v>1</v>
      </c>
      <c r="K635" s="1" t="b">
        <f>IF(EXACT(raw[[#This Row],[Date]],VLOOKUP(raw[[#This Row],[Song Title]],raw[],2,FALSE)),TRUE,FALSE)</f>
        <v>1</v>
      </c>
      <c r="L635">
        <f>COUNTIFS(raw[Song Title],raw[[#This Row],[Song Title]],raw[Date],CONCATENATE("&lt;",raw[[#This Row],[Date]]))</f>
        <v>0</v>
      </c>
      <c r="M635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635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635" s="2">
        <f>((3*raw[[#This Row],[Count Played W/I Last Year]])+raw[[#This Row],[Count Played W/I 2 years]])/4</f>
        <v>0</v>
      </c>
    </row>
    <row r="636" spans="1:15" x14ac:dyDescent="0.2">
      <c r="A636" s="4" t="s">
        <v>83</v>
      </c>
      <c r="B636" s="8">
        <v>41721</v>
      </c>
      <c r="C636" s="8" t="str">
        <f>IF(EXACT(1,raw[[#This Row],[English]]),"English",IF(EXACT(1,raw[[#This Row],[Spanish]]),"Spanish",IF(EXACT(1,raw[[#This Row],[Both]]),"Both","BAD_INPUT")))</f>
        <v>English</v>
      </c>
      <c r="D636" s="10">
        <f>YEAR(raw[[#This Row],[Date]])</f>
        <v>2014</v>
      </c>
      <c r="E636" s="10">
        <f>MONTH(raw[[#This Row],[Date]])</f>
        <v>3</v>
      </c>
      <c r="F636" s="4">
        <v>1</v>
      </c>
      <c r="G636" s="4"/>
      <c r="H636" s="4"/>
      <c r="I636" s="9" t="e">
        <f>VLOOKUP(raw[[#This Row],[Song Title]],#REF!,1,FALSE)</f>
        <v>#REF!</v>
      </c>
      <c r="J636">
        <f>SUM(raw[[#This Row],[English]:[Both]])</f>
        <v>1</v>
      </c>
      <c r="K636" s="1" t="b">
        <f>IF(EXACT(raw[[#This Row],[Date]],VLOOKUP(raw[[#This Row],[Song Title]],raw[],2,FALSE)),TRUE,FALSE)</f>
        <v>0</v>
      </c>
      <c r="L636">
        <f>COUNTIFS(raw[Song Title],raw[[#This Row],[Song Title]],raw[Date],CONCATENATE("&lt;",raw[[#This Row],[Date]]))</f>
        <v>5</v>
      </c>
      <c r="M636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636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636" s="2">
        <f>((3*raw[[#This Row],[Count Played W/I Last Year]])+raw[[#This Row],[Count Played W/I 2 years]])/4</f>
        <v>2.75</v>
      </c>
    </row>
    <row r="637" spans="1:15" x14ac:dyDescent="0.2">
      <c r="A637" s="4" t="s">
        <v>160</v>
      </c>
      <c r="B637" s="8">
        <v>41728</v>
      </c>
      <c r="C637" s="8" t="str">
        <f>IF(EXACT(1,raw[[#This Row],[English]]),"English",IF(EXACT(1,raw[[#This Row],[Spanish]]),"Spanish",IF(EXACT(1,raw[[#This Row],[Both]]),"Both","BAD_INPUT")))</f>
        <v>English</v>
      </c>
      <c r="D637" s="10">
        <f>YEAR(raw[[#This Row],[Date]])</f>
        <v>2014</v>
      </c>
      <c r="E637" s="10">
        <f>MONTH(raw[[#This Row],[Date]])</f>
        <v>3</v>
      </c>
      <c r="F637" s="4">
        <v>1</v>
      </c>
      <c r="G637" s="4"/>
      <c r="H637" s="4"/>
      <c r="I637" s="9" t="e">
        <f>VLOOKUP(raw[[#This Row],[Song Title]],#REF!,1,FALSE)</f>
        <v>#REF!</v>
      </c>
      <c r="J637">
        <f>SUM(raw[[#This Row],[English]:[Both]])</f>
        <v>1</v>
      </c>
      <c r="K637" s="1" t="b">
        <f>IF(EXACT(raw[[#This Row],[Date]],VLOOKUP(raw[[#This Row],[Song Title]],raw[],2,FALSE)),TRUE,FALSE)</f>
        <v>0</v>
      </c>
      <c r="L637">
        <f>COUNTIFS(raw[Song Title],raw[[#This Row],[Song Title]],raw[Date],CONCATENATE("&lt;",raw[[#This Row],[Date]]))</f>
        <v>6</v>
      </c>
      <c r="M637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637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637" s="2">
        <f>((3*raw[[#This Row],[Count Played W/I Last Year]])+raw[[#This Row],[Count Played W/I 2 years]])/4</f>
        <v>6</v>
      </c>
    </row>
    <row r="638" spans="1:15" x14ac:dyDescent="0.2">
      <c r="A638" s="4" t="s">
        <v>94</v>
      </c>
      <c r="B638" s="8">
        <v>41728</v>
      </c>
      <c r="C638" s="8" t="str">
        <f>IF(EXACT(1,raw[[#This Row],[English]]),"English",IF(EXACT(1,raw[[#This Row],[Spanish]]),"Spanish",IF(EXACT(1,raw[[#This Row],[Both]]),"Both","BAD_INPUT")))</f>
        <v>Spanish</v>
      </c>
      <c r="D638" s="10">
        <f>YEAR(raw[[#This Row],[Date]])</f>
        <v>2014</v>
      </c>
      <c r="E638" s="10">
        <f>MONTH(raw[[#This Row],[Date]])</f>
        <v>3</v>
      </c>
      <c r="F638" s="4"/>
      <c r="G638" s="4">
        <v>1</v>
      </c>
      <c r="H638" s="4"/>
      <c r="I638" s="9" t="e">
        <f>VLOOKUP(raw[[#This Row],[Song Title]],#REF!,1,FALSE)</f>
        <v>#REF!</v>
      </c>
      <c r="J638">
        <f>SUM(raw[[#This Row],[English]:[Both]])</f>
        <v>1</v>
      </c>
      <c r="K638" s="1" t="b">
        <f>IF(EXACT(raw[[#This Row],[Date]],VLOOKUP(raw[[#This Row],[Song Title]],raw[],2,FALSE)),TRUE,FALSE)</f>
        <v>0</v>
      </c>
      <c r="L638">
        <f>COUNTIFS(raw[Song Title],raw[[#This Row],[Song Title]],raw[Date],CONCATENATE("&lt;",raw[[#This Row],[Date]]))</f>
        <v>6</v>
      </c>
      <c r="M638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638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638" s="2">
        <f>((3*raw[[#This Row],[Count Played W/I Last Year]])+raw[[#This Row],[Count Played W/I 2 years]])/4</f>
        <v>3.75</v>
      </c>
    </row>
    <row r="639" spans="1:15" x14ac:dyDescent="0.2">
      <c r="A639" s="4" t="s">
        <v>139</v>
      </c>
      <c r="B639" s="8">
        <v>41728</v>
      </c>
      <c r="C639" s="8" t="str">
        <f>IF(EXACT(1,raw[[#This Row],[English]]),"English",IF(EXACT(1,raw[[#This Row],[Spanish]]),"Spanish",IF(EXACT(1,raw[[#This Row],[Both]]),"Both","BAD_INPUT")))</f>
        <v>Spanish</v>
      </c>
      <c r="D639" s="10">
        <f>YEAR(raw[[#This Row],[Date]])</f>
        <v>2014</v>
      </c>
      <c r="E639" s="10">
        <f>MONTH(raw[[#This Row],[Date]])</f>
        <v>3</v>
      </c>
      <c r="F639" s="4"/>
      <c r="G639" s="4">
        <v>1</v>
      </c>
      <c r="H639" s="4"/>
      <c r="I639" s="9" t="e">
        <f>VLOOKUP(raw[[#This Row],[Song Title]],#REF!,1,FALSE)</f>
        <v>#REF!</v>
      </c>
      <c r="J639">
        <f>SUM(raw[[#This Row],[English]:[Both]])</f>
        <v>1</v>
      </c>
      <c r="K639" s="1" t="b">
        <f>IF(EXACT(raw[[#This Row],[Date]],VLOOKUP(raw[[#This Row],[Song Title]],raw[],2,FALSE)),TRUE,FALSE)</f>
        <v>0</v>
      </c>
      <c r="L639">
        <f>COUNTIFS(raw[Song Title],raw[[#This Row],[Song Title]],raw[Date],CONCATENATE("&lt;",raw[[#This Row],[Date]]))</f>
        <v>4</v>
      </c>
      <c r="M639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639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639" s="2">
        <f>((3*raw[[#This Row],[Count Played W/I Last Year]])+raw[[#This Row],[Count Played W/I 2 years]])/4</f>
        <v>3.25</v>
      </c>
    </row>
    <row r="640" spans="1:15" x14ac:dyDescent="0.2">
      <c r="A640" s="4" t="s">
        <v>200</v>
      </c>
      <c r="B640" s="8">
        <v>41728</v>
      </c>
      <c r="C640" s="8" t="str">
        <f>IF(EXACT(1,raw[[#This Row],[English]]),"English",IF(EXACT(1,raw[[#This Row],[Spanish]]),"Spanish",IF(EXACT(1,raw[[#This Row],[Both]]),"Both","BAD_INPUT")))</f>
        <v>English</v>
      </c>
      <c r="D640" s="10">
        <f>YEAR(raw[[#This Row],[Date]])</f>
        <v>2014</v>
      </c>
      <c r="E640" s="10">
        <f>MONTH(raw[[#This Row],[Date]])</f>
        <v>3</v>
      </c>
      <c r="F640" s="4">
        <v>1</v>
      </c>
      <c r="G640" s="4"/>
      <c r="H640" s="4"/>
      <c r="I640" s="9" t="e">
        <f>VLOOKUP(raw[[#This Row],[Song Title]],#REF!,1,FALSE)</f>
        <v>#REF!</v>
      </c>
      <c r="J640">
        <f>SUM(raw[[#This Row],[English]:[Both]])</f>
        <v>1</v>
      </c>
      <c r="K640" s="1" t="b">
        <f>IF(EXACT(raw[[#This Row],[Date]],VLOOKUP(raw[[#This Row],[Song Title]],raw[],2,FALSE)),TRUE,FALSE)</f>
        <v>1</v>
      </c>
      <c r="L640">
        <f>COUNTIFS(raw[Song Title],raw[[#This Row],[Song Title]],raw[Date],CONCATENATE("&lt;",raw[[#This Row],[Date]]))</f>
        <v>0</v>
      </c>
      <c r="M640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640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640" s="2">
        <f>((3*raw[[#This Row],[Count Played W/I Last Year]])+raw[[#This Row],[Count Played W/I 2 years]])/4</f>
        <v>0</v>
      </c>
    </row>
    <row r="641" spans="1:15" x14ac:dyDescent="0.2">
      <c r="A641" s="4" t="s">
        <v>72</v>
      </c>
      <c r="B641" s="8">
        <v>41728</v>
      </c>
      <c r="C641" s="8" t="str">
        <f>IF(EXACT(1,raw[[#This Row],[English]]),"English",IF(EXACT(1,raw[[#This Row],[Spanish]]),"Spanish",IF(EXACT(1,raw[[#This Row],[Both]]),"Both","BAD_INPUT")))</f>
        <v>English</v>
      </c>
      <c r="D641" s="10">
        <f>YEAR(raw[[#This Row],[Date]])</f>
        <v>2014</v>
      </c>
      <c r="E641" s="10">
        <f>MONTH(raw[[#This Row],[Date]])</f>
        <v>3</v>
      </c>
      <c r="F641" s="4">
        <v>1</v>
      </c>
      <c r="G641" s="4"/>
      <c r="H641" s="4"/>
      <c r="I641" s="9" t="e">
        <f>VLOOKUP(raw[[#This Row],[Song Title]],#REF!,1,FALSE)</f>
        <v>#REF!</v>
      </c>
      <c r="J641">
        <f>SUM(raw[[#This Row],[English]:[Both]])</f>
        <v>1</v>
      </c>
      <c r="K641" s="1" t="b">
        <f>IF(EXACT(raw[[#This Row],[Date]],VLOOKUP(raw[[#This Row],[Song Title]],raw[],2,FALSE)),TRUE,FALSE)</f>
        <v>0</v>
      </c>
      <c r="L641">
        <f>COUNTIFS(raw[Song Title],raw[[#This Row],[Song Title]],raw[Date],CONCATENATE("&lt;",raw[[#This Row],[Date]]))</f>
        <v>5</v>
      </c>
      <c r="M641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641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641" s="2">
        <f>((3*raw[[#This Row],[Count Played W/I Last Year]])+raw[[#This Row],[Count Played W/I 2 years]])/4</f>
        <v>3.5</v>
      </c>
    </row>
    <row r="642" spans="1:15" x14ac:dyDescent="0.2">
      <c r="A642" s="4" t="s">
        <v>149</v>
      </c>
      <c r="B642" s="8">
        <v>41728</v>
      </c>
      <c r="C642" s="8" t="str">
        <f>IF(EXACT(1,raw[[#This Row],[English]]),"English",IF(EXACT(1,raw[[#This Row],[Spanish]]),"Spanish",IF(EXACT(1,raw[[#This Row],[Both]]),"Both","BAD_INPUT")))</f>
        <v>Spanish</v>
      </c>
      <c r="D642" s="10">
        <f>YEAR(raw[[#This Row],[Date]])</f>
        <v>2014</v>
      </c>
      <c r="E642" s="10">
        <f>MONTH(raw[[#This Row],[Date]])</f>
        <v>3</v>
      </c>
      <c r="F642" s="4"/>
      <c r="G642" s="4">
        <v>1</v>
      </c>
      <c r="H642" s="4"/>
      <c r="I642" s="9" t="e">
        <f>VLOOKUP(raw[[#This Row],[Song Title]],#REF!,1,FALSE)</f>
        <v>#REF!</v>
      </c>
      <c r="J642">
        <f>SUM(raw[[#This Row],[English]:[Both]])</f>
        <v>1</v>
      </c>
      <c r="K642" s="1" t="b">
        <f>IF(EXACT(raw[[#This Row],[Date]],VLOOKUP(raw[[#This Row],[Song Title]],raw[],2,FALSE)),TRUE,FALSE)</f>
        <v>0</v>
      </c>
      <c r="L642">
        <f>COUNTIFS(raw[Song Title],raw[[#This Row],[Song Title]],raw[Date],CONCATENATE("&lt;",raw[[#This Row],[Date]]))</f>
        <v>7</v>
      </c>
      <c r="M642">
        <f>COUNTIFS(raw[Song Title],raw[[#This Row],[Song Title]],raw[Date],CONCATENATE("&lt;",raw[[#This Row],[Date]]),raw[Date],CONCATENATE("&gt;=",DATE(raw[[#This Row],[Year]]-1,raw[[#This Row],[Month]],raw[[#This Row],[English]])))</f>
        <v>7</v>
      </c>
      <c r="N642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642" s="2">
        <f>((3*raw[[#This Row],[Count Played W/I Last Year]])+raw[[#This Row],[Count Played W/I 2 years]])/4</f>
        <v>7</v>
      </c>
    </row>
    <row r="643" spans="1:15" x14ac:dyDescent="0.2">
      <c r="A643" s="4" t="s">
        <v>197</v>
      </c>
      <c r="B643" s="8">
        <v>41735</v>
      </c>
      <c r="C643" s="8" t="str">
        <f>IF(EXACT(1,raw[[#This Row],[English]]),"English",IF(EXACT(1,raw[[#This Row],[Spanish]]),"Spanish",IF(EXACT(1,raw[[#This Row],[Both]]),"Both","BAD_INPUT")))</f>
        <v>English</v>
      </c>
      <c r="D643" s="10">
        <f>YEAR(raw[[#This Row],[Date]])</f>
        <v>2014</v>
      </c>
      <c r="E643" s="10">
        <f>MONTH(raw[[#This Row],[Date]])</f>
        <v>4</v>
      </c>
      <c r="F643" s="4">
        <v>1</v>
      </c>
      <c r="G643" s="4"/>
      <c r="H643" s="4"/>
      <c r="I643" s="9" t="e">
        <f>VLOOKUP(raw[[#This Row],[Song Title]],#REF!,1,FALSE)</f>
        <v>#REF!</v>
      </c>
      <c r="J643">
        <f>SUM(raw[[#This Row],[English]:[Both]])</f>
        <v>1</v>
      </c>
      <c r="K643" s="1" t="b">
        <f>IF(EXACT(raw[[#This Row],[Date]],VLOOKUP(raw[[#This Row],[Song Title]],raw[],2,FALSE)),TRUE,FALSE)</f>
        <v>0</v>
      </c>
      <c r="L643">
        <f>COUNTIFS(raw[Song Title],raw[[#This Row],[Song Title]],raw[Date],CONCATENATE("&lt;",raw[[#This Row],[Date]]))</f>
        <v>1</v>
      </c>
      <c r="M643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643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643" s="2">
        <f>((3*raw[[#This Row],[Count Played W/I Last Year]])+raw[[#This Row],[Count Played W/I 2 years]])/4</f>
        <v>1</v>
      </c>
    </row>
    <row r="644" spans="1:15" x14ac:dyDescent="0.2">
      <c r="A644" s="4" t="s">
        <v>95</v>
      </c>
      <c r="B644" s="8">
        <v>41735</v>
      </c>
      <c r="C644" s="8" t="str">
        <f>IF(EXACT(1,raw[[#This Row],[English]]),"English",IF(EXACT(1,raw[[#This Row],[Spanish]]),"Spanish",IF(EXACT(1,raw[[#This Row],[Both]]),"Both","BAD_INPUT")))</f>
        <v>Both</v>
      </c>
      <c r="D644" s="10">
        <f>YEAR(raw[[#This Row],[Date]])</f>
        <v>2014</v>
      </c>
      <c r="E644" s="10">
        <f>MONTH(raw[[#This Row],[Date]])</f>
        <v>4</v>
      </c>
      <c r="F644" s="4"/>
      <c r="G644" s="4"/>
      <c r="H644" s="4">
        <v>1</v>
      </c>
      <c r="I644" s="9" t="e">
        <f>VLOOKUP(raw[[#This Row],[Song Title]],#REF!,1,FALSE)</f>
        <v>#REF!</v>
      </c>
      <c r="J644">
        <f>SUM(raw[[#This Row],[English]:[Both]])</f>
        <v>1</v>
      </c>
      <c r="K644" s="1" t="b">
        <f>IF(EXACT(raw[[#This Row],[Date]],VLOOKUP(raw[[#This Row],[Song Title]],raw[],2,FALSE)),TRUE,FALSE)</f>
        <v>0</v>
      </c>
      <c r="L644">
        <f>COUNTIFS(raw[Song Title],raw[[#This Row],[Song Title]],raw[Date],CONCATENATE("&lt;",raw[[#This Row],[Date]]))</f>
        <v>4</v>
      </c>
      <c r="M644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644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644" s="2">
        <f>((3*raw[[#This Row],[Count Played W/I Last Year]])+raw[[#This Row],[Count Played W/I 2 years]])/4</f>
        <v>1.5</v>
      </c>
    </row>
    <row r="645" spans="1:15" x14ac:dyDescent="0.2">
      <c r="A645" s="4" t="s">
        <v>40</v>
      </c>
      <c r="B645" s="8">
        <v>41735</v>
      </c>
      <c r="C645" s="8" t="str">
        <f>IF(EXACT(1,raw[[#This Row],[English]]),"English",IF(EXACT(1,raw[[#This Row],[Spanish]]),"Spanish",IF(EXACT(1,raw[[#This Row],[Both]]),"Both","BAD_INPUT")))</f>
        <v>Spanish</v>
      </c>
      <c r="D645" s="10">
        <f>YEAR(raw[[#This Row],[Date]])</f>
        <v>2014</v>
      </c>
      <c r="E645" s="10">
        <f>MONTH(raw[[#This Row],[Date]])</f>
        <v>4</v>
      </c>
      <c r="F645" s="4"/>
      <c r="G645" s="4">
        <v>1</v>
      </c>
      <c r="H645" s="4"/>
      <c r="I645" s="9" t="e">
        <f>VLOOKUP(raw[[#This Row],[Song Title]],#REF!,1,FALSE)</f>
        <v>#REF!</v>
      </c>
      <c r="J645">
        <f>SUM(raw[[#This Row],[English]:[Both]])</f>
        <v>1</v>
      </c>
      <c r="K645" s="1" t="b">
        <f>IF(EXACT(raw[[#This Row],[Date]],VLOOKUP(raw[[#This Row],[Song Title]],raw[],2,FALSE)),TRUE,FALSE)</f>
        <v>0</v>
      </c>
      <c r="L645">
        <f>COUNTIFS(raw[Song Title],raw[[#This Row],[Song Title]],raw[Date],CONCATENATE("&lt;",raw[[#This Row],[Date]]))</f>
        <v>5</v>
      </c>
      <c r="M645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645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645" s="2">
        <f>((3*raw[[#This Row],[Count Played W/I Last Year]])+raw[[#This Row],[Count Played W/I 2 years]])/4</f>
        <v>2.5</v>
      </c>
    </row>
    <row r="646" spans="1:15" x14ac:dyDescent="0.2">
      <c r="A646" s="4" t="s">
        <v>81</v>
      </c>
      <c r="B646" s="8">
        <v>41735</v>
      </c>
      <c r="C646" s="8" t="str">
        <f>IF(EXACT(1,raw[[#This Row],[English]]),"English",IF(EXACT(1,raw[[#This Row],[Spanish]]),"Spanish",IF(EXACT(1,raw[[#This Row],[Both]]),"Both","BAD_INPUT")))</f>
        <v>English</v>
      </c>
      <c r="D646" s="10">
        <f>YEAR(raw[[#This Row],[Date]])</f>
        <v>2014</v>
      </c>
      <c r="E646" s="10">
        <f>MONTH(raw[[#This Row],[Date]])</f>
        <v>4</v>
      </c>
      <c r="F646" s="4">
        <v>1</v>
      </c>
      <c r="G646" s="4"/>
      <c r="H646" s="4"/>
      <c r="I646" s="9" t="e">
        <f>VLOOKUP(raw[[#This Row],[Song Title]],#REF!,1,FALSE)</f>
        <v>#REF!</v>
      </c>
      <c r="J646">
        <f>SUM(raw[[#This Row],[English]:[Both]])</f>
        <v>1</v>
      </c>
      <c r="K646" s="1" t="b">
        <f>IF(EXACT(raw[[#This Row],[Date]],VLOOKUP(raw[[#This Row],[Song Title]],raw[],2,FALSE)),TRUE,FALSE)</f>
        <v>0</v>
      </c>
      <c r="L646">
        <f>COUNTIFS(raw[Song Title],raw[[#This Row],[Song Title]],raw[Date],CONCATENATE("&lt;",raw[[#This Row],[Date]]))</f>
        <v>5</v>
      </c>
      <c r="M646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646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646" s="2">
        <f>((3*raw[[#This Row],[Count Played W/I Last Year]])+raw[[#This Row],[Count Played W/I 2 years]])/4</f>
        <v>2.75</v>
      </c>
    </row>
    <row r="647" spans="1:15" x14ac:dyDescent="0.2">
      <c r="A647" s="4" t="s">
        <v>31</v>
      </c>
      <c r="B647" s="8">
        <v>41735</v>
      </c>
      <c r="C647" s="8" t="str">
        <f>IF(EXACT(1,raw[[#This Row],[English]]),"English",IF(EXACT(1,raw[[#This Row],[Spanish]]),"Spanish",IF(EXACT(1,raw[[#This Row],[Both]]),"Both","BAD_INPUT")))</f>
        <v>Spanish</v>
      </c>
      <c r="D647" s="10">
        <f>YEAR(raw[[#This Row],[Date]])</f>
        <v>2014</v>
      </c>
      <c r="E647" s="10">
        <f>MONTH(raw[[#This Row],[Date]])</f>
        <v>4</v>
      </c>
      <c r="F647" s="4"/>
      <c r="G647" s="4">
        <v>1</v>
      </c>
      <c r="H647" s="4"/>
      <c r="I647" s="9" t="e">
        <f>VLOOKUP(raw[[#This Row],[Song Title]],#REF!,1,FALSE)</f>
        <v>#REF!</v>
      </c>
      <c r="J647">
        <f>SUM(raw[[#This Row],[English]:[Both]])</f>
        <v>1</v>
      </c>
      <c r="K647" s="1" t="b">
        <f>IF(EXACT(raw[[#This Row],[Date]],VLOOKUP(raw[[#This Row],[Song Title]],raw[],2,FALSE)),TRUE,FALSE)</f>
        <v>0</v>
      </c>
      <c r="L647">
        <f>COUNTIFS(raw[Song Title],raw[[#This Row],[Song Title]],raw[Date],CONCATENATE("&lt;",raw[[#This Row],[Date]]))</f>
        <v>2</v>
      </c>
      <c r="M647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647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647" s="2">
        <f>((3*raw[[#This Row],[Count Played W/I Last Year]])+raw[[#This Row],[Count Played W/I 2 years]])/4</f>
        <v>1</v>
      </c>
    </row>
    <row r="648" spans="1:15" x14ac:dyDescent="0.2">
      <c r="A648" s="4" t="s">
        <v>200</v>
      </c>
      <c r="B648" s="8">
        <v>41735</v>
      </c>
      <c r="C648" s="8" t="str">
        <f>IF(EXACT(1,raw[[#This Row],[English]]),"English",IF(EXACT(1,raw[[#This Row],[Spanish]]),"Spanish",IF(EXACT(1,raw[[#This Row],[Both]]),"Both","BAD_INPUT")))</f>
        <v>English</v>
      </c>
      <c r="D648" s="10">
        <f>YEAR(raw[[#This Row],[Date]])</f>
        <v>2014</v>
      </c>
      <c r="E648" s="10">
        <f>MONTH(raw[[#This Row],[Date]])</f>
        <v>4</v>
      </c>
      <c r="F648" s="4">
        <v>1</v>
      </c>
      <c r="G648" s="4"/>
      <c r="H648" s="4"/>
      <c r="I648" s="9" t="e">
        <f>VLOOKUP(raw[[#This Row],[Song Title]],#REF!,1,FALSE)</f>
        <v>#REF!</v>
      </c>
      <c r="J648">
        <f>SUM(raw[[#This Row],[English]:[Both]])</f>
        <v>1</v>
      </c>
      <c r="K648" s="1" t="b">
        <f>IF(EXACT(raw[[#This Row],[Date]],VLOOKUP(raw[[#This Row],[Song Title]],raw[],2,FALSE)),TRUE,FALSE)</f>
        <v>0</v>
      </c>
      <c r="L648">
        <f>COUNTIFS(raw[Song Title],raw[[#This Row],[Song Title]],raw[Date],CONCATENATE("&lt;",raw[[#This Row],[Date]]))</f>
        <v>1</v>
      </c>
      <c r="M648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648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648" s="2">
        <f>((3*raw[[#This Row],[Count Played W/I Last Year]])+raw[[#This Row],[Count Played W/I 2 years]])/4</f>
        <v>1</v>
      </c>
    </row>
    <row r="649" spans="1:15" x14ac:dyDescent="0.2">
      <c r="A649" s="4" t="s">
        <v>129</v>
      </c>
      <c r="B649" s="8">
        <v>41742</v>
      </c>
      <c r="C649" s="8" t="str">
        <f>IF(EXACT(1,raw[[#This Row],[English]]),"English",IF(EXACT(1,raw[[#This Row],[Spanish]]),"Spanish",IF(EXACT(1,raw[[#This Row],[Both]]),"Both","BAD_INPUT")))</f>
        <v>Spanish</v>
      </c>
      <c r="D649" s="10">
        <f>YEAR(raw[[#This Row],[Date]])</f>
        <v>2014</v>
      </c>
      <c r="E649" s="10">
        <f>MONTH(raw[[#This Row],[Date]])</f>
        <v>4</v>
      </c>
      <c r="F649" s="4"/>
      <c r="G649" s="4">
        <v>1</v>
      </c>
      <c r="H649" s="4"/>
      <c r="I649" s="9" t="e">
        <f>VLOOKUP(raw[[#This Row],[Song Title]],#REF!,1,FALSE)</f>
        <v>#REF!</v>
      </c>
      <c r="J649">
        <f>SUM(raw[[#This Row],[English]:[Both]])</f>
        <v>1</v>
      </c>
      <c r="K649" s="1" t="b">
        <f>IF(EXACT(raw[[#This Row],[Date]],VLOOKUP(raw[[#This Row],[Song Title]],raw[],2,FALSE)),TRUE,FALSE)</f>
        <v>0</v>
      </c>
      <c r="L649">
        <f>COUNTIFS(raw[Song Title],raw[[#This Row],[Song Title]],raw[Date],CONCATENATE("&lt;",raw[[#This Row],[Date]]))</f>
        <v>3</v>
      </c>
      <c r="M649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649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649" s="2">
        <f>((3*raw[[#This Row],[Count Played W/I Last Year]])+raw[[#This Row],[Count Played W/I 2 years]])/4</f>
        <v>1.5</v>
      </c>
    </row>
    <row r="650" spans="1:15" x14ac:dyDescent="0.2">
      <c r="A650" s="4" t="s">
        <v>163</v>
      </c>
      <c r="B650" s="8">
        <v>41742</v>
      </c>
      <c r="C650" s="8" t="str">
        <f>IF(EXACT(1,raw[[#This Row],[English]]),"English",IF(EXACT(1,raw[[#This Row],[Spanish]]),"Spanish",IF(EXACT(1,raw[[#This Row],[Both]]),"Both","BAD_INPUT")))</f>
        <v>Both</v>
      </c>
      <c r="D650" s="10">
        <f>YEAR(raw[[#This Row],[Date]])</f>
        <v>2014</v>
      </c>
      <c r="E650" s="10">
        <f>MONTH(raw[[#This Row],[Date]])</f>
        <v>4</v>
      </c>
      <c r="F650" s="4"/>
      <c r="G650" s="4"/>
      <c r="H650" s="4">
        <v>1</v>
      </c>
      <c r="I650" s="9" t="e">
        <f>VLOOKUP(raw[[#This Row],[Song Title]],#REF!,1,FALSE)</f>
        <v>#REF!</v>
      </c>
      <c r="J650">
        <f>SUM(raw[[#This Row],[English]:[Both]])</f>
        <v>1</v>
      </c>
      <c r="K650" s="1" t="b">
        <f>IF(EXACT(raw[[#This Row],[Date]],VLOOKUP(raw[[#This Row],[Song Title]],raw[],2,FALSE)),TRUE,FALSE)</f>
        <v>0</v>
      </c>
      <c r="L650">
        <f>COUNTIFS(raw[Song Title],raw[[#This Row],[Song Title]],raw[Date],CONCATENATE("&lt;",raw[[#This Row],[Date]]))</f>
        <v>5</v>
      </c>
      <c r="M650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650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650" s="2">
        <f>((3*raw[[#This Row],[Count Played W/I Last Year]])+raw[[#This Row],[Count Played W/I 2 years]])/4</f>
        <v>5</v>
      </c>
    </row>
    <row r="651" spans="1:15" x14ac:dyDescent="0.2">
      <c r="A651" s="4" t="s">
        <v>142</v>
      </c>
      <c r="B651" s="8">
        <v>41742</v>
      </c>
      <c r="C651" s="8" t="str">
        <f>IF(EXACT(1,raw[[#This Row],[English]]),"English",IF(EXACT(1,raw[[#This Row],[Spanish]]),"Spanish",IF(EXACT(1,raw[[#This Row],[Both]]),"Both","BAD_INPUT")))</f>
        <v>Both</v>
      </c>
      <c r="D651" s="10">
        <f>YEAR(raw[[#This Row],[Date]])</f>
        <v>2014</v>
      </c>
      <c r="E651" s="10">
        <f>MONTH(raw[[#This Row],[Date]])</f>
        <v>4</v>
      </c>
      <c r="F651" s="4"/>
      <c r="G651" s="4"/>
      <c r="H651" s="4">
        <v>1</v>
      </c>
      <c r="I651" s="9" t="e">
        <f>VLOOKUP(raw[[#This Row],[Song Title]],#REF!,1,FALSE)</f>
        <v>#REF!</v>
      </c>
      <c r="J651">
        <f>SUM(raw[[#This Row],[English]:[Both]])</f>
        <v>1</v>
      </c>
      <c r="K651" s="1" t="b">
        <f>IF(EXACT(raw[[#This Row],[Date]],VLOOKUP(raw[[#This Row],[Song Title]],raw[],2,FALSE)),TRUE,FALSE)</f>
        <v>0</v>
      </c>
      <c r="L651">
        <f>COUNTIFS(raw[Song Title],raw[[#This Row],[Song Title]],raw[Date],CONCATENATE("&lt;",raw[[#This Row],[Date]]))</f>
        <v>3</v>
      </c>
      <c r="M651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651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651" s="2">
        <f>((3*raw[[#This Row],[Count Played W/I Last Year]])+raw[[#This Row],[Count Played W/I 2 years]])/4</f>
        <v>2.25</v>
      </c>
    </row>
    <row r="652" spans="1:15" x14ac:dyDescent="0.2">
      <c r="A652" s="4" t="s">
        <v>201</v>
      </c>
      <c r="B652" s="8">
        <v>41742</v>
      </c>
      <c r="C652" s="8" t="str">
        <f>IF(EXACT(1,raw[[#This Row],[English]]),"English",IF(EXACT(1,raw[[#This Row],[Spanish]]),"Spanish",IF(EXACT(1,raw[[#This Row],[Both]]),"Both","BAD_INPUT")))</f>
        <v>English</v>
      </c>
      <c r="D652" s="10">
        <f>YEAR(raw[[#This Row],[Date]])</f>
        <v>2014</v>
      </c>
      <c r="E652" s="10">
        <f>MONTH(raw[[#This Row],[Date]])</f>
        <v>4</v>
      </c>
      <c r="F652" s="4">
        <v>1</v>
      </c>
      <c r="G652" s="4"/>
      <c r="H652" s="4"/>
      <c r="I652" s="9" t="e">
        <f>VLOOKUP(raw[[#This Row],[Song Title]],#REF!,1,FALSE)</f>
        <v>#REF!</v>
      </c>
      <c r="J652">
        <f>SUM(raw[[#This Row],[English]:[Both]])</f>
        <v>1</v>
      </c>
      <c r="K652" s="1" t="b">
        <f>IF(EXACT(raw[[#This Row],[Date]],VLOOKUP(raw[[#This Row],[Song Title]],raw[],2,FALSE)),TRUE,FALSE)</f>
        <v>1</v>
      </c>
      <c r="L652">
        <f>COUNTIFS(raw[Song Title],raw[[#This Row],[Song Title]],raw[Date],CONCATENATE("&lt;",raw[[#This Row],[Date]]))</f>
        <v>0</v>
      </c>
      <c r="M652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652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652" s="2">
        <f>((3*raw[[#This Row],[Count Played W/I Last Year]])+raw[[#This Row],[Count Played W/I 2 years]])/4</f>
        <v>0</v>
      </c>
    </row>
    <row r="653" spans="1:15" x14ac:dyDescent="0.2">
      <c r="A653" s="4" t="s">
        <v>202</v>
      </c>
      <c r="B653" s="8">
        <v>41742</v>
      </c>
      <c r="C653" s="8" t="str">
        <f>IF(EXACT(1,raw[[#This Row],[English]]),"English",IF(EXACT(1,raw[[#This Row],[Spanish]]),"Spanish",IF(EXACT(1,raw[[#This Row],[Both]]),"Both","BAD_INPUT")))</f>
        <v>English</v>
      </c>
      <c r="D653" s="10">
        <f>YEAR(raw[[#This Row],[Date]])</f>
        <v>2014</v>
      </c>
      <c r="E653" s="10">
        <f>MONTH(raw[[#This Row],[Date]])</f>
        <v>4</v>
      </c>
      <c r="F653" s="4">
        <v>1</v>
      </c>
      <c r="G653" s="4"/>
      <c r="H653" s="4"/>
      <c r="I653" s="9" t="e">
        <f>VLOOKUP(raw[[#This Row],[Song Title]],#REF!,1,FALSE)</f>
        <v>#REF!</v>
      </c>
      <c r="J653">
        <f>SUM(raw[[#This Row],[English]:[Both]])</f>
        <v>1</v>
      </c>
      <c r="K653" s="1" t="b">
        <f>IF(EXACT(raw[[#This Row],[Date]],VLOOKUP(raw[[#This Row],[Song Title]],raw[],2,FALSE)),TRUE,FALSE)</f>
        <v>1</v>
      </c>
      <c r="L653">
        <f>COUNTIFS(raw[Song Title],raw[[#This Row],[Song Title]],raw[Date],CONCATENATE("&lt;",raw[[#This Row],[Date]]))</f>
        <v>0</v>
      </c>
      <c r="M653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653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653" s="2">
        <f>((3*raw[[#This Row],[Count Played W/I Last Year]])+raw[[#This Row],[Count Played W/I 2 years]])/4</f>
        <v>0</v>
      </c>
    </row>
    <row r="654" spans="1:15" x14ac:dyDescent="0.2">
      <c r="A654" s="4" t="s">
        <v>96</v>
      </c>
      <c r="B654" s="8">
        <v>41742</v>
      </c>
      <c r="C654" s="8" t="str">
        <f>IF(EXACT(1,raw[[#This Row],[English]]),"English",IF(EXACT(1,raw[[#This Row],[Spanish]]),"Spanish",IF(EXACT(1,raw[[#This Row],[Both]]),"Both","BAD_INPUT")))</f>
        <v>Spanish</v>
      </c>
      <c r="D654" s="10">
        <f>YEAR(raw[[#This Row],[Date]])</f>
        <v>2014</v>
      </c>
      <c r="E654" s="10">
        <f>MONTH(raw[[#This Row],[Date]])</f>
        <v>4</v>
      </c>
      <c r="F654" s="4"/>
      <c r="G654" s="4">
        <v>1</v>
      </c>
      <c r="H654" s="4"/>
      <c r="I654" s="9" t="e">
        <f>VLOOKUP(raw[[#This Row],[Song Title]],#REF!,1,FALSE)</f>
        <v>#REF!</v>
      </c>
      <c r="J654">
        <f>SUM(raw[[#This Row],[English]:[Both]])</f>
        <v>1</v>
      </c>
      <c r="K654" s="1" t="b">
        <f>IF(EXACT(raw[[#This Row],[Date]],VLOOKUP(raw[[#This Row],[Song Title]],raw[],2,FALSE)),TRUE,FALSE)</f>
        <v>0</v>
      </c>
      <c r="L654">
        <f>COUNTIFS(raw[Song Title],raw[[#This Row],[Song Title]],raw[Date],CONCATENATE("&lt;",raw[[#This Row],[Date]]))</f>
        <v>6</v>
      </c>
      <c r="M654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654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654" s="2">
        <f>((3*raw[[#This Row],[Count Played W/I Last Year]])+raw[[#This Row],[Count Played W/I 2 years]])/4</f>
        <v>3</v>
      </c>
    </row>
    <row r="655" spans="1:15" x14ac:dyDescent="0.2">
      <c r="A655" s="4" t="s">
        <v>45</v>
      </c>
      <c r="B655" s="8">
        <v>41749</v>
      </c>
      <c r="C655" s="8" t="str">
        <f>IF(EXACT(1,raw[[#This Row],[English]]),"English",IF(EXACT(1,raw[[#This Row],[Spanish]]),"Spanish",IF(EXACT(1,raw[[#This Row],[Both]]),"Both","BAD_INPUT")))</f>
        <v>Both</v>
      </c>
      <c r="D655" s="10">
        <f>YEAR(raw[[#This Row],[Date]])</f>
        <v>2014</v>
      </c>
      <c r="E655" s="10">
        <f>MONTH(raw[[#This Row],[Date]])</f>
        <v>4</v>
      </c>
      <c r="F655" s="4"/>
      <c r="G655" s="4"/>
      <c r="H655" s="4">
        <v>1</v>
      </c>
      <c r="I655" s="9" t="e">
        <f>VLOOKUP(raw[[#This Row],[Song Title]],#REF!,1,FALSE)</f>
        <v>#REF!</v>
      </c>
      <c r="J655">
        <f>SUM(raw[[#This Row],[English]:[Both]])</f>
        <v>1</v>
      </c>
      <c r="K655" s="1" t="b">
        <f>IF(EXACT(raw[[#This Row],[Date]],VLOOKUP(raw[[#This Row],[Song Title]],raw[],2,FALSE)),TRUE,FALSE)</f>
        <v>0</v>
      </c>
      <c r="L655">
        <f>COUNTIFS(raw[Song Title],raw[[#This Row],[Song Title]],raw[Date],CONCATENATE("&lt;",raw[[#This Row],[Date]]))</f>
        <v>1</v>
      </c>
      <c r="M655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655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655" s="2">
        <f>((3*raw[[#This Row],[Count Played W/I Last Year]])+raw[[#This Row],[Count Played W/I 2 years]])/4</f>
        <v>0.25</v>
      </c>
    </row>
    <row r="656" spans="1:15" x14ac:dyDescent="0.2">
      <c r="A656" s="4" t="s">
        <v>161</v>
      </c>
      <c r="B656" s="8">
        <v>41749</v>
      </c>
      <c r="C656" s="8" t="str">
        <f>IF(EXACT(1,raw[[#This Row],[English]]),"English",IF(EXACT(1,raw[[#This Row],[Spanish]]),"Spanish",IF(EXACT(1,raw[[#This Row],[Both]]),"Both","BAD_INPUT")))</f>
        <v>Spanish</v>
      </c>
      <c r="D656" s="10">
        <f>YEAR(raw[[#This Row],[Date]])</f>
        <v>2014</v>
      </c>
      <c r="E656" s="10">
        <f>MONTH(raw[[#This Row],[Date]])</f>
        <v>4</v>
      </c>
      <c r="F656" s="4"/>
      <c r="G656" s="4">
        <v>1</v>
      </c>
      <c r="H656" s="4"/>
      <c r="I656" s="9" t="e">
        <f>VLOOKUP(raw[[#This Row],[Song Title]],#REF!,1,FALSE)</f>
        <v>#REF!</v>
      </c>
      <c r="J656">
        <f>SUM(raw[[#This Row],[English]:[Both]])</f>
        <v>1</v>
      </c>
      <c r="K656" s="1" t="b">
        <f>IF(EXACT(raw[[#This Row],[Date]],VLOOKUP(raw[[#This Row],[Song Title]],raw[],2,FALSE)),TRUE,FALSE)</f>
        <v>0</v>
      </c>
      <c r="L656">
        <f>COUNTIFS(raw[Song Title],raw[[#This Row],[Song Title]],raw[Date],CONCATENATE("&lt;",raw[[#This Row],[Date]]))</f>
        <v>6</v>
      </c>
      <c r="M656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656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656" s="2">
        <f>((3*raw[[#This Row],[Count Played W/I Last Year]])+raw[[#This Row],[Count Played W/I 2 years]])/4</f>
        <v>6</v>
      </c>
    </row>
    <row r="657" spans="1:15" x14ac:dyDescent="0.2">
      <c r="A657" s="4" t="s">
        <v>120</v>
      </c>
      <c r="B657" s="8">
        <v>41749</v>
      </c>
      <c r="C657" s="8" t="str">
        <f>IF(EXACT(1,raw[[#This Row],[English]]),"English",IF(EXACT(1,raw[[#This Row],[Spanish]]),"Spanish",IF(EXACT(1,raw[[#This Row],[Both]]),"Both","BAD_INPUT")))</f>
        <v>English</v>
      </c>
      <c r="D657" s="10">
        <f>YEAR(raw[[#This Row],[Date]])</f>
        <v>2014</v>
      </c>
      <c r="E657" s="10">
        <f>MONTH(raw[[#This Row],[Date]])</f>
        <v>4</v>
      </c>
      <c r="F657" s="4">
        <v>1</v>
      </c>
      <c r="G657" s="4"/>
      <c r="H657" s="4"/>
      <c r="I657" s="9" t="e">
        <f>VLOOKUP(raw[[#This Row],[Song Title]],#REF!,1,FALSE)</f>
        <v>#REF!</v>
      </c>
      <c r="J657">
        <f>SUM(raw[[#This Row],[English]:[Both]])</f>
        <v>1</v>
      </c>
      <c r="K657" s="1" t="b">
        <f>IF(EXACT(raw[[#This Row],[Date]],VLOOKUP(raw[[#This Row],[Song Title]],raw[],2,FALSE)),TRUE,FALSE)</f>
        <v>0</v>
      </c>
      <c r="L657">
        <f>COUNTIFS(raw[Song Title],raw[[#This Row],[Song Title]],raw[Date],CONCATENATE("&lt;",raw[[#This Row],[Date]]))</f>
        <v>8</v>
      </c>
      <c r="M657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657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657" s="2">
        <f>((3*raw[[#This Row],[Count Played W/I Last Year]])+raw[[#This Row],[Count Played W/I 2 years]])/4</f>
        <v>5</v>
      </c>
    </row>
    <row r="658" spans="1:15" x14ac:dyDescent="0.2">
      <c r="A658" s="4" t="s">
        <v>201</v>
      </c>
      <c r="B658" s="8">
        <v>41749</v>
      </c>
      <c r="C658" s="8" t="str">
        <f>IF(EXACT(1,raw[[#This Row],[English]]),"English",IF(EXACT(1,raw[[#This Row],[Spanish]]),"Spanish",IF(EXACT(1,raw[[#This Row],[Both]]),"Both","BAD_INPUT")))</f>
        <v>English</v>
      </c>
      <c r="D658" s="10">
        <f>YEAR(raw[[#This Row],[Date]])</f>
        <v>2014</v>
      </c>
      <c r="E658" s="10">
        <f>MONTH(raw[[#This Row],[Date]])</f>
        <v>4</v>
      </c>
      <c r="F658" s="4">
        <v>1</v>
      </c>
      <c r="G658" s="4"/>
      <c r="H658" s="4"/>
      <c r="I658" s="9" t="e">
        <f>VLOOKUP(raw[[#This Row],[Song Title]],#REF!,1,FALSE)</f>
        <v>#REF!</v>
      </c>
      <c r="J658">
        <f>SUM(raw[[#This Row],[English]:[Both]])</f>
        <v>1</v>
      </c>
      <c r="K658" s="1" t="b">
        <f>IF(EXACT(raw[[#This Row],[Date]],VLOOKUP(raw[[#This Row],[Song Title]],raw[],2,FALSE)),TRUE,FALSE)</f>
        <v>0</v>
      </c>
      <c r="L658">
        <f>COUNTIFS(raw[Song Title],raw[[#This Row],[Song Title]],raw[Date],CONCATENATE("&lt;",raw[[#This Row],[Date]]))</f>
        <v>1</v>
      </c>
      <c r="M658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658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658" s="2">
        <f>((3*raw[[#This Row],[Count Played W/I Last Year]])+raw[[#This Row],[Count Played W/I 2 years]])/4</f>
        <v>1</v>
      </c>
    </row>
    <row r="659" spans="1:15" x14ac:dyDescent="0.2">
      <c r="A659" s="4" t="s">
        <v>198</v>
      </c>
      <c r="B659" s="8">
        <v>41749</v>
      </c>
      <c r="C659" s="8" t="str">
        <f>IF(EXACT(1,raw[[#This Row],[English]]),"English",IF(EXACT(1,raw[[#This Row],[Spanish]]),"Spanish",IF(EXACT(1,raw[[#This Row],[Both]]),"Both","BAD_INPUT")))</f>
        <v>English</v>
      </c>
      <c r="D659" s="10">
        <f>YEAR(raw[[#This Row],[Date]])</f>
        <v>2014</v>
      </c>
      <c r="E659" s="10">
        <f>MONTH(raw[[#This Row],[Date]])</f>
        <v>4</v>
      </c>
      <c r="F659" s="4">
        <v>1</v>
      </c>
      <c r="G659" s="4"/>
      <c r="H659" s="4"/>
      <c r="I659" s="9" t="e">
        <f>VLOOKUP(raw[[#This Row],[Song Title]],#REF!,1,FALSE)</f>
        <v>#REF!</v>
      </c>
      <c r="J659">
        <f>SUM(raw[[#This Row],[English]:[Both]])</f>
        <v>1</v>
      </c>
      <c r="K659" s="1" t="b">
        <f>IF(EXACT(raw[[#This Row],[Date]],VLOOKUP(raw[[#This Row],[Song Title]],raw[],2,FALSE)),TRUE,FALSE)</f>
        <v>0</v>
      </c>
      <c r="L659">
        <f>COUNTIFS(raw[Song Title],raw[[#This Row],[Song Title]],raw[Date],CONCATENATE("&lt;",raw[[#This Row],[Date]]))</f>
        <v>1</v>
      </c>
      <c r="M659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659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659" s="2">
        <f>((3*raw[[#This Row],[Count Played W/I Last Year]])+raw[[#This Row],[Count Played W/I 2 years]])/4</f>
        <v>1</v>
      </c>
    </row>
    <row r="660" spans="1:15" x14ac:dyDescent="0.2">
      <c r="A660" s="4" t="s">
        <v>79</v>
      </c>
      <c r="B660" s="8">
        <v>41749</v>
      </c>
      <c r="C660" s="8" t="str">
        <f>IF(EXACT(1,raw[[#This Row],[English]]),"English",IF(EXACT(1,raw[[#This Row],[Spanish]]),"Spanish",IF(EXACT(1,raw[[#This Row],[Both]]),"Both","BAD_INPUT")))</f>
        <v>Spanish</v>
      </c>
      <c r="D660" s="10">
        <f>YEAR(raw[[#This Row],[Date]])</f>
        <v>2014</v>
      </c>
      <c r="E660" s="10">
        <f>MONTH(raw[[#This Row],[Date]])</f>
        <v>4</v>
      </c>
      <c r="F660" s="4"/>
      <c r="G660" s="4">
        <v>1</v>
      </c>
      <c r="H660" s="4"/>
      <c r="I660" s="9" t="e">
        <f>VLOOKUP(raw[[#This Row],[Song Title]],#REF!,1,FALSE)</f>
        <v>#REF!</v>
      </c>
      <c r="J660">
        <f>SUM(raw[[#This Row],[English]:[Both]])</f>
        <v>1</v>
      </c>
      <c r="K660" s="1" t="b">
        <f>IF(EXACT(raw[[#This Row],[Date]],VLOOKUP(raw[[#This Row],[Song Title]],raw[],2,FALSE)),TRUE,FALSE)</f>
        <v>0</v>
      </c>
      <c r="L660">
        <f>COUNTIFS(raw[Song Title],raw[[#This Row],[Song Title]],raw[Date],CONCATENATE("&lt;",raw[[#This Row],[Date]]))</f>
        <v>10</v>
      </c>
      <c r="M660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660">
        <f>COUNTIFS(raw[Song Title],raw[[#This Row],[Song Title]],raw[Date],CONCATENATE("&lt;",raw[[#This Row],[Date]]),raw[Date],CONCATENATE("&gt;=",DATE(raw[[#This Row],[Year]]-2,raw[[#This Row],[Month]],raw[[#This Row],[English]])))</f>
        <v>10</v>
      </c>
      <c r="O660" s="2">
        <f>((3*raw[[#This Row],[Count Played W/I Last Year]])+raw[[#This Row],[Count Played W/I 2 years]])/4</f>
        <v>4.75</v>
      </c>
    </row>
    <row r="661" spans="1:15" x14ac:dyDescent="0.2">
      <c r="A661" s="4" t="s">
        <v>45</v>
      </c>
      <c r="B661" s="8">
        <v>41756</v>
      </c>
      <c r="C661" s="8" t="str">
        <f>IF(EXACT(1,raw[[#This Row],[English]]),"English",IF(EXACT(1,raw[[#This Row],[Spanish]]),"Spanish",IF(EXACT(1,raw[[#This Row],[Both]]),"Both","BAD_INPUT")))</f>
        <v>Both</v>
      </c>
      <c r="D661" s="10">
        <f>YEAR(raw[[#This Row],[Date]])</f>
        <v>2014</v>
      </c>
      <c r="E661" s="10">
        <f>MONTH(raw[[#This Row],[Date]])</f>
        <v>4</v>
      </c>
      <c r="F661" s="4"/>
      <c r="G661" s="4"/>
      <c r="H661" s="4">
        <v>1</v>
      </c>
      <c r="I661" s="9" t="e">
        <f>VLOOKUP(raw[[#This Row],[Song Title]],#REF!,1,FALSE)</f>
        <v>#REF!</v>
      </c>
      <c r="J661">
        <f>SUM(raw[[#This Row],[English]:[Both]])</f>
        <v>1</v>
      </c>
      <c r="K661" s="1" t="b">
        <f>IF(EXACT(raw[[#This Row],[Date]],VLOOKUP(raw[[#This Row],[Song Title]],raw[],2,FALSE)),TRUE,FALSE)</f>
        <v>0</v>
      </c>
      <c r="L661">
        <f>COUNTIFS(raw[Song Title],raw[[#This Row],[Song Title]],raw[Date],CONCATENATE("&lt;",raw[[#This Row],[Date]]))</f>
        <v>2</v>
      </c>
      <c r="M661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661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661" s="2">
        <f>((3*raw[[#This Row],[Count Played W/I Last Year]])+raw[[#This Row],[Count Played W/I 2 years]])/4</f>
        <v>1.25</v>
      </c>
    </row>
    <row r="662" spans="1:15" x14ac:dyDescent="0.2">
      <c r="A662" s="4" t="s">
        <v>2</v>
      </c>
      <c r="B662" s="8">
        <v>41756</v>
      </c>
      <c r="C662" s="8" t="str">
        <f>IF(EXACT(1,raw[[#This Row],[English]]),"English",IF(EXACT(1,raw[[#This Row],[Spanish]]),"Spanish",IF(EXACT(1,raw[[#This Row],[Both]]),"Both","BAD_INPUT")))</f>
        <v>Both</v>
      </c>
      <c r="D662" s="10">
        <f>YEAR(raw[[#This Row],[Date]])</f>
        <v>2014</v>
      </c>
      <c r="E662" s="10">
        <f>MONTH(raw[[#This Row],[Date]])</f>
        <v>4</v>
      </c>
      <c r="F662" s="4"/>
      <c r="G662" s="4"/>
      <c r="H662" s="4">
        <v>1</v>
      </c>
      <c r="I662" s="9" t="e">
        <f>VLOOKUP(raw[[#This Row],[Song Title]],#REF!,1,FALSE)</f>
        <v>#REF!</v>
      </c>
      <c r="J662">
        <f>SUM(raw[[#This Row],[English]:[Both]])</f>
        <v>1</v>
      </c>
      <c r="K662" s="1" t="b">
        <f>IF(EXACT(raw[[#This Row],[Date]],VLOOKUP(raw[[#This Row],[Song Title]],raw[],2,FALSE)),TRUE,FALSE)</f>
        <v>0</v>
      </c>
      <c r="L662">
        <f>COUNTIFS(raw[Song Title],raw[[#This Row],[Song Title]],raw[Date],CONCATENATE("&lt;",raw[[#This Row],[Date]]))</f>
        <v>8</v>
      </c>
      <c r="M662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662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662" s="2">
        <f>((3*raw[[#This Row],[Count Played W/I Last Year]])+raw[[#This Row],[Count Played W/I 2 years]])/4</f>
        <v>4.25</v>
      </c>
    </row>
    <row r="663" spans="1:15" x14ac:dyDescent="0.2">
      <c r="A663" s="4" t="s">
        <v>30</v>
      </c>
      <c r="B663" s="8">
        <v>41756</v>
      </c>
      <c r="C663" s="8" t="str">
        <f>IF(EXACT(1,raw[[#This Row],[English]]),"English",IF(EXACT(1,raw[[#This Row],[Spanish]]),"Spanish",IF(EXACT(1,raw[[#This Row],[Both]]),"Both","BAD_INPUT")))</f>
        <v>Spanish</v>
      </c>
      <c r="D663" s="10">
        <f>YEAR(raw[[#This Row],[Date]])</f>
        <v>2014</v>
      </c>
      <c r="E663" s="10">
        <f>MONTH(raw[[#This Row],[Date]])</f>
        <v>4</v>
      </c>
      <c r="F663" s="4"/>
      <c r="G663" s="4">
        <v>1</v>
      </c>
      <c r="H663" s="4"/>
      <c r="I663" s="9" t="e">
        <f>VLOOKUP(raw[[#This Row],[Song Title]],#REF!,1,FALSE)</f>
        <v>#REF!</v>
      </c>
      <c r="J663">
        <f>SUM(raw[[#This Row],[English]:[Both]])</f>
        <v>1</v>
      </c>
      <c r="K663" s="1" t="b">
        <f>IF(EXACT(raw[[#This Row],[Date]],VLOOKUP(raw[[#This Row],[Song Title]],raw[],2,FALSE)),TRUE,FALSE)</f>
        <v>0</v>
      </c>
      <c r="L663">
        <f>COUNTIFS(raw[Song Title],raw[[#This Row],[Song Title]],raw[Date],CONCATENATE("&lt;",raw[[#This Row],[Date]]))</f>
        <v>7</v>
      </c>
      <c r="M663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663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663" s="2">
        <f>((3*raw[[#This Row],[Count Played W/I Last Year]])+raw[[#This Row],[Count Played W/I 2 years]])/4</f>
        <v>3.75</v>
      </c>
    </row>
    <row r="664" spans="1:15" x14ac:dyDescent="0.2">
      <c r="A664" s="4" t="s">
        <v>173</v>
      </c>
      <c r="B664" s="8">
        <v>41756</v>
      </c>
      <c r="C664" s="8" t="str">
        <f>IF(EXACT(1,raw[[#This Row],[English]]),"English",IF(EXACT(1,raw[[#This Row],[Spanish]]),"Spanish",IF(EXACT(1,raw[[#This Row],[Both]]),"Both","BAD_INPUT")))</f>
        <v>English</v>
      </c>
      <c r="D664" s="10">
        <f>YEAR(raw[[#This Row],[Date]])</f>
        <v>2014</v>
      </c>
      <c r="E664" s="10">
        <f>MONTH(raw[[#This Row],[Date]])</f>
        <v>4</v>
      </c>
      <c r="F664" s="4">
        <v>1</v>
      </c>
      <c r="G664" s="4"/>
      <c r="H664" s="4"/>
      <c r="I664" s="9" t="e">
        <f>VLOOKUP(raw[[#This Row],[Song Title]],#REF!,1,FALSE)</f>
        <v>#REF!</v>
      </c>
      <c r="J664">
        <f>SUM(raw[[#This Row],[English]:[Both]])</f>
        <v>1</v>
      </c>
      <c r="K664" s="1" t="b">
        <f>IF(EXACT(raw[[#This Row],[Date]],VLOOKUP(raw[[#This Row],[Song Title]],raw[],2,FALSE)),TRUE,FALSE)</f>
        <v>0</v>
      </c>
      <c r="L664">
        <f>COUNTIFS(raw[Song Title],raw[[#This Row],[Song Title]],raw[Date],CONCATENATE("&lt;",raw[[#This Row],[Date]]))</f>
        <v>3</v>
      </c>
      <c r="M664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664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664" s="2">
        <f>((3*raw[[#This Row],[Count Played W/I Last Year]])+raw[[#This Row],[Count Played W/I 2 years]])/4</f>
        <v>3</v>
      </c>
    </row>
    <row r="665" spans="1:15" x14ac:dyDescent="0.2">
      <c r="A665" s="4" t="s">
        <v>203</v>
      </c>
      <c r="B665" s="8">
        <v>41756</v>
      </c>
      <c r="C665" s="8" t="str">
        <f>IF(EXACT(1,raw[[#This Row],[English]]),"English",IF(EXACT(1,raw[[#This Row],[Spanish]]),"Spanish",IF(EXACT(1,raw[[#This Row],[Both]]),"Both","BAD_INPUT")))</f>
        <v>English</v>
      </c>
      <c r="D665" s="10">
        <f>YEAR(raw[[#This Row],[Date]])</f>
        <v>2014</v>
      </c>
      <c r="E665" s="10">
        <f>MONTH(raw[[#This Row],[Date]])</f>
        <v>4</v>
      </c>
      <c r="F665" s="4">
        <v>1</v>
      </c>
      <c r="G665" s="4"/>
      <c r="H665" s="4"/>
      <c r="I665" s="9" t="e">
        <f>VLOOKUP(raw[[#This Row],[Song Title]],#REF!,1,FALSE)</f>
        <v>#REF!</v>
      </c>
      <c r="J665">
        <f>SUM(raw[[#This Row],[English]:[Both]])</f>
        <v>1</v>
      </c>
      <c r="K665" s="1" t="b">
        <f>IF(EXACT(raw[[#This Row],[Date]],VLOOKUP(raw[[#This Row],[Song Title]],raw[],2,FALSE)),TRUE,FALSE)</f>
        <v>1</v>
      </c>
      <c r="L665">
        <f>COUNTIFS(raw[Song Title],raw[[#This Row],[Song Title]],raw[Date],CONCATENATE("&lt;",raw[[#This Row],[Date]]))</f>
        <v>0</v>
      </c>
      <c r="M665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665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665" s="2">
        <f>((3*raw[[#This Row],[Count Played W/I Last Year]])+raw[[#This Row],[Count Played W/I 2 years]])/4</f>
        <v>0</v>
      </c>
    </row>
    <row r="666" spans="1:15" x14ac:dyDescent="0.2">
      <c r="A666" s="4" t="s">
        <v>199</v>
      </c>
      <c r="B666" s="8">
        <v>41756</v>
      </c>
      <c r="C666" s="8" t="str">
        <f>IF(EXACT(1,raw[[#This Row],[English]]),"English",IF(EXACT(1,raw[[#This Row],[Spanish]]),"Spanish",IF(EXACT(1,raw[[#This Row],[Both]]),"Both","BAD_INPUT")))</f>
        <v>Spanish</v>
      </c>
      <c r="D666" s="10">
        <f>YEAR(raw[[#This Row],[Date]])</f>
        <v>2014</v>
      </c>
      <c r="E666" s="10">
        <f>MONTH(raw[[#This Row],[Date]])</f>
        <v>4</v>
      </c>
      <c r="F666" s="4"/>
      <c r="G666" s="4">
        <v>1</v>
      </c>
      <c r="H666" s="4"/>
      <c r="I666" s="9" t="e">
        <f>VLOOKUP(raw[[#This Row],[Song Title]],#REF!,1,FALSE)</f>
        <v>#REF!</v>
      </c>
      <c r="J666">
        <f>SUM(raw[[#This Row],[English]:[Both]])</f>
        <v>1</v>
      </c>
      <c r="K666" s="1" t="b">
        <f>IF(EXACT(raw[[#This Row],[Date]],VLOOKUP(raw[[#This Row],[Song Title]],raw[],2,FALSE)),TRUE,FALSE)</f>
        <v>0</v>
      </c>
      <c r="L666">
        <f>COUNTIFS(raw[Song Title],raw[[#This Row],[Song Title]],raw[Date],CONCATENATE("&lt;",raw[[#This Row],[Date]]))</f>
        <v>1</v>
      </c>
      <c r="M666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666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666" s="2">
        <f>((3*raw[[#This Row],[Count Played W/I Last Year]])+raw[[#This Row],[Count Played W/I 2 years]])/4</f>
        <v>1</v>
      </c>
    </row>
    <row r="667" spans="1:15" x14ac:dyDescent="0.2">
      <c r="A667" s="4" t="s">
        <v>204</v>
      </c>
      <c r="B667" s="8">
        <v>41763</v>
      </c>
      <c r="C667" s="8" t="str">
        <f>IF(EXACT(1,raw[[#This Row],[English]]),"English",IF(EXACT(1,raw[[#This Row],[Spanish]]),"Spanish",IF(EXACT(1,raw[[#This Row],[Both]]),"Both","BAD_INPUT")))</f>
        <v>Both</v>
      </c>
      <c r="D667" s="10">
        <f>YEAR(raw[[#This Row],[Date]])</f>
        <v>2014</v>
      </c>
      <c r="E667" s="10">
        <f>MONTH(raw[[#This Row],[Date]])</f>
        <v>5</v>
      </c>
      <c r="F667" s="4"/>
      <c r="G667" s="4"/>
      <c r="H667" s="4">
        <v>1</v>
      </c>
      <c r="I667" s="9" t="e">
        <f>VLOOKUP(raw[[#This Row],[Song Title]],#REF!,1,FALSE)</f>
        <v>#REF!</v>
      </c>
      <c r="J667">
        <f>SUM(raw[[#This Row],[English]:[Both]])</f>
        <v>1</v>
      </c>
      <c r="K667" s="1" t="b">
        <f>IF(EXACT(raw[[#This Row],[Date]],VLOOKUP(raw[[#This Row],[Song Title]],raw[],2,FALSE)),TRUE,FALSE)</f>
        <v>1</v>
      </c>
      <c r="L667">
        <f>COUNTIFS(raw[Song Title],raw[[#This Row],[Song Title]],raw[Date],CONCATENATE("&lt;",raw[[#This Row],[Date]]))</f>
        <v>0</v>
      </c>
      <c r="M667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667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667" s="2">
        <f>((3*raw[[#This Row],[Count Played W/I Last Year]])+raw[[#This Row],[Count Played W/I 2 years]])/4</f>
        <v>0</v>
      </c>
    </row>
    <row r="668" spans="1:15" x14ac:dyDescent="0.2">
      <c r="A668" s="4" t="s">
        <v>166</v>
      </c>
      <c r="B668" s="8">
        <v>41763</v>
      </c>
      <c r="C668" s="8" t="str">
        <f>IF(EXACT(1,raw[[#This Row],[English]]),"English",IF(EXACT(1,raw[[#This Row],[Spanish]]),"Spanish",IF(EXACT(1,raw[[#This Row],[Both]]),"Both","BAD_INPUT")))</f>
        <v>English</v>
      </c>
      <c r="D668" s="10">
        <f>YEAR(raw[[#This Row],[Date]])</f>
        <v>2014</v>
      </c>
      <c r="E668" s="10">
        <f>MONTH(raw[[#This Row],[Date]])</f>
        <v>5</v>
      </c>
      <c r="F668" s="4">
        <v>1</v>
      </c>
      <c r="G668" s="4"/>
      <c r="H668" s="4"/>
      <c r="I668" s="9" t="e">
        <f>VLOOKUP(raw[[#This Row],[Song Title]],#REF!,1,FALSE)</f>
        <v>#REF!</v>
      </c>
      <c r="J668">
        <f>SUM(raw[[#This Row],[English]:[Both]])</f>
        <v>1</v>
      </c>
      <c r="K668" s="1" t="b">
        <f>IF(EXACT(raw[[#This Row],[Date]],VLOOKUP(raw[[#This Row],[Song Title]],raw[],2,FALSE)),TRUE,FALSE)</f>
        <v>0</v>
      </c>
      <c r="L668">
        <f>COUNTIFS(raw[Song Title],raw[[#This Row],[Song Title]],raw[Date],CONCATENATE("&lt;",raw[[#This Row],[Date]]))</f>
        <v>2</v>
      </c>
      <c r="M668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668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668" s="2">
        <f>((3*raw[[#This Row],[Count Played W/I Last Year]])+raw[[#This Row],[Count Played W/I 2 years]])/4</f>
        <v>2</v>
      </c>
    </row>
    <row r="669" spans="1:15" x14ac:dyDescent="0.2">
      <c r="A669" s="4" t="s">
        <v>8</v>
      </c>
      <c r="B669" s="8">
        <v>41763</v>
      </c>
      <c r="C669" s="8" t="str">
        <f>IF(EXACT(1,raw[[#This Row],[English]]),"English",IF(EXACT(1,raw[[#This Row],[Spanish]]),"Spanish",IF(EXACT(1,raw[[#This Row],[Both]]),"Both","BAD_INPUT")))</f>
        <v>Spanish</v>
      </c>
      <c r="D669" s="10">
        <f>YEAR(raw[[#This Row],[Date]])</f>
        <v>2014</v>
      </c>
      <c r="E669" s="10">
        <f>MONTH(raw[[#This Row],[Date]])</f>
        <v>5</v>
      </c>
      <c r="F669" s="4"/>
      <c r="G669" s="4">
        <v>1</v>
      </c>
      <c r="H669" s="4"/>
      <c r="I669" s="9" t="e">
        <f>VLOOKUP(raw[[#This Row],[Song Title]],#REF!,1,FALSE)</f>
        <v>#REF!</v>
      </c>
      <c r="J669">
        <f>SUM(raw[[#This Row],[English]:[Both]])</f>
        <v>1</v>
      </c>
      <c r="K669" s="1" t="b">
        <f>IF(EXACT(raw[[#This Row],[Date]],VLOOKUP(raw[[#This Row],[Song Title]],raw[],2,FALSE)),TRUE,FALSE)</f>
        <v>0</v>
      </c>
      <c r="L669">
        <f>COUNTIFS(raw[Song Title],raw[[#This Row],[Song Title]],raw[Date],CONCATENATE("&lt;",raw[[#This Row],[Date]]))</f>
        <v>4</v>
      </c>
      <c r="M669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669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669" s="2">
        <f>((3*raw[[#This Row],[Count Played W/I Last Year]])+raw[[#This Row],[Count Played W/I 2 years]])/4</f>
        <v>1.25</v>
      </c>
    </row>
    <row r="670" spans="1:15" x14ac:dyDescent="0.2">
      <c r="A670" s="4" t="s">
        <v>104</v>
      </c>
      <c r="B670" s="8">
        <v>41763</v>
      </c>
      <c r="C670" s="8" t="str">
        <f>IF(EXACT(1,raw[[#This Row],[English]]),"English",IF(EXACT(1,raw[[#This Row],[Spanish]]),"Spanish",IF(EXACT(1,raw[[#This Row],[Both]]),"Both","BAD_INPUT")))</f>
        <v>Spanish</v>
      </c>
      <c r="D670" s="10">
        <f>YEAR(raw[[#This Row],[Date]])</f>
        <v>2014</v>
      </c>
      <c r="E670" s="10">
        <f>MONTH(raw[[#This Row],[Date]])</f>
        <v>5</v>
      </c>
      <c r="F670" s="4"/>
      <c r="G670" s="4">
        <v>1</v>
      </c>
      <c r="H670" s="4"/>
      <c r="I670" s="9" t="e">
        <f>VLOOKUP(raw[[#This Row],[Song Title]],#REF!,1,FALSE)</f>
        <v>#REF!</v>
      </c>
      <c r="J670">
        <f>SUM(raw[[#This Row],[English]:[Both]])</f>
        <v>1</v>
      </c>
      <c r="K670" s="1" t="b">
        <f>IF(EXACT(raw[[#This Row],[Date]],VLOOKUP(raw[[#This Row],[Song Title]],raw[],2,FALSE)),TRUE,FALSE)</f>
        <v>0</v>
      </c>
      <c r="L670">
        <f>COUNTIFS(raw[Song Title],raw[[#This Row],[Song Title]],raw[Date],CONCATENATE("&lt;",raw[[#This Row],[Date]]))</f>
        <v>7</v>
      </c>
      <c r="M670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670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670" s="2">
        <f>((3*raw[[#This Row],[Count Played W/I Last Year]])+raw[[#This Row],[Count Played W/I 2 years]])/4</f>
        <v>4.75</v>
      </c>
    </row>
    <row r="671" spans="1:15" x14ac:dyDescent="0.2">
      <c r="A671" s="4" t="s">
        <v>197</v>
      </c>
      <c r="B671" s="8">
        <v>41763</v>
      </c>
      <c r="C671" s="8" t="str">
        <f>IF(EXACT(1,raw[[#This Row],[English]]),"English",IF(EXACT(1,raw[[#This Row],[Spanish]]),"Spanish",IF(EXACT(1,raw[[#This Row],[Both]]),"Both","BAD_INPUT")))</f>
        <v>English</v>
      </c>
      <c r="D671" s="10">
        <f>YEAR(raw[[#This Row],[Date]])</f>
        <v>2014</v>
      </c>
      <c r="E671" s="10">
        <f>MONTH(raw[[#This Row],[Date]])</f>
        <v>5</v>
      </c>
      <c r="F671" s="4">
        <v>1</v>
      </c>
      <c r="G671" s="4"/>
      <c r="H671" s="4"/>
      <c r="I671" s="9" t="e">
        <f>VLOOKUP(raw[[#This Row],[Song Title]],#REF!,1,FALSE)</f>
        <v>#REF!</v>
      </c>
      <c r="J671">
        <f>SUM(raw[[#This Row],[English]:[Both]])</f>
        <v>1</v>
      </c>
      <c r="K671" s="1" t="b">
        <f>IF(EXACT(raw[[#This Row],[Date]],VLOOKUP(raw[[#This Row],[Song Title]],raw[],2,FALSE)),TRUE,FALSE)</f>
        <v>0</v>
      </c>
      <c r="L671">
        <f>COUNTIFS(raw[Song Title],raw[[#This Row],[Song Title]],raw[Date],CONCATENATE("&lt;",raw[[#This Row],[Date]]))</f>
        <v>2</v>
      </c>
      <c r="M671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671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671" s="2">
        <f>((3*raw[[#This Row],[Count Played W/I Last Year]])+raw[[#This Row],[Count Played W/I 2 years]])/4</f>
        <v>2</v>
      </c>
    </row>
    <row r="672" spans="1:15" x14ac:dyDescent="0.2">
      <c r="A672" s="4" t="s">
        <v>203</v>
      </c>
      <c r="B672" s="8">
        <v>41763</v>
      </c>
      <c r="C672" s="8" t="str">
        <f>IF(EXACT(1,raw[[#This Row],[English]]),"English",IF(EXACT(1,raw[[#This Row],[Spanish]]),"Spanish",IF(EXACT(1,raw[[#This Row],[Both]]),"Both","BAD_INPUT")))</f>
        <v>English</v>
      </c>
      <c r="D672" s="10">
        <f>YEAR(raw[[#This Row],[Date]])</f>
        <v>2014</v>
      </c>
      <c r="E672" s="10">
        <f>MONTH(raw[[#This Row],[Date]])</f>
        <v>5</v>
      </c>
      <c r="F672" s="4">
        <v>1</v>
      </c>
      <c r="G672" s="4"/>
      <c r="H672" s="4"/>
      <c r="I672" s="9" t="e">
        <f>VLOOKUP(raw[[#This Row],[Song Title]],#REF!,1,FALSE)</f>
        <v>#REF!</v>
      </c>
      <c r="J672">
        <f>SUM(raw[[#This Row],[English]:[Both]])</f>
        <v>1</v>
      </c>
      <c r="K672" s="1" t="b">
        <f>IF(EXACT(raw[[#This Row],[Date]],VLOOKUP(raw[[#This Row],[Song Title]],raw[],2,FALSE)),TRUE,FALSE)</f>
        <v>0</v>
      </c>
      <c r="L672">
        <f>COUNTIFS(raw[Song Title],raw[[#This Row],[Song Title]],raw[Date],CONCATENATE("&lt;",raw[[#This Row],[Date]]))</f>
        <v>1</v>
      </c>
      <c r="M672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672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672" s="2">
        <f>((3*raw[[#This Row],[Count Played W/I Last Year]])+raw[[#This Row],[Count Played W/I 2 years]])/4</f>
        <v>1</v>
      </c>
    </row>
    <row r="673" spans="1:15" x14ac:dyDescent="0.2">
      <c r="A673" s="4" t="s">
        <v>205</v>
      </c>
      <c r="B673" s="8">
        <v>41770</v>
      </c>
      <c r="C673" s="8" t="str">
        <f>IF(EXACT(1,raw[[#This Row],[English]]),"English",IF(EXACT(1,raw[[#This Row],[Spanish]]),"Spanish",IF(EXACT(1,raw[[#This Row],[Both]]),"Both","BAD_INPUT")))</f>
        <v>Both</v>
      </c>
      <c r="D673" s="10">
        <f>YEAR(raw[[#This Row],[Date]])</f>
        <v>2014</v>
      </c>
      <c r="E673" s="10">
        <f>MONTH(raw[[#This Row],[Date]])</f>
        <v>5</v>
      </c>
      <c r="F673" s="4"/>
      <c r="G673" s="4"/>
      <c r="H673" s="4">
        <v>1</v>
      </c>
      <c r="I673" s="9" t="e">
        <f>VLOOKUP(raw[[#This Row],[Song Title]],#REF!,1,FALSE)</f>
        <v>#REF!</v>
      </c>
      <c r="J673">
        <f>SUM(raw[[#This Row],[English]:[Both]])</f>
        <v>1</v>
      </c>
      <c r="K673" s="1" t="b">
        <f>IF(EXACT(raw[[#This Row],[Date]],VLOOKUP(raw[[#This Row],[Song Title]],raw[],2,FALSE)),TRUE,FALSE)</f>
        <v>1</v>
      </c>
      <c r="L673">
        <f>COUNTIFS(raw[Song Title],raw[[#This Row],[Song Title]],raw[Date],CONCATENATE("&lt;",raw[[#This Row],[Date]]))</f>
        <v>0</v>
      </c>
      <c r="M673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673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673" s="2">
        <f>((3*raw[[#This Row],[Count Played W/I Last Year]])+raw[[#This Row],[Count Played W/I 2 years]])/4</f>
        <v>0</v>
      </c>
    </row>
    <row r="674" spans="1:15" x14ac:dyDescent="0.2">
      <c r="A674" s="4" t="s">
        <v>101</v>
      </c>
      <c r="B674" s="8">
        <v>41770</v>
      </c>
      <c r="C674" s="8" t="str">
        <f>IF(EXACT(1,raw[[#This Row],[English]]),"English",IF(EXACT(1,raw[[#This Row],[Spanish]]),"Spanish",IF(EXACT(1,raw[[#This Row],[Both]]),"Both","BAD_INPUT")))</f>
        <v>Both</v>
      </c>
      <c r="D674" s="10">
        <f>YEAR(raw[[#This Row],[Date]])</f>
        <v>2014</v>
      </c>
      <c r="E674" s="10">
        <f>MONTH(raw[[#This Row],[Date]])</f>
        <v>5</v>
      </c>
      <c r="F674" s="4"/>
      <c r="G674" s="4"/>
      <c r="H674" s="4">
        <v>1</v>
      </c>
      <c r="I674" s="9" t="e">
        <f>VLOOKUP(raw[[#This Row],[Song Title]],#REF!,1,FALSE)</f>
        <v>#REF!</v>
      </c>
      <c r="J674">
        <f>SUM(raw[[#This Row],[English]:[Both]])</f>
        <v>1</v>
      </c>
      <c r="K674" s="1" t="b">
        <f>IF(EXACT(raw[[#This Row],[Date]],VLOOKUP(raw[[#This Row],[Song Title]],raw[],2,FALSE)),TRUE,FALSE)</f>
        <v>0</v>
      </c>
      <c r="L674">
        <f>COUNTIFS(raw[Song Title],raw[[#This Row],[Song Title]],raw[Date],CONCATENATE("&lt;",raw[[#This Row],[Date]]))</f>
        <v>9</v>
      </c>
      <c r="M674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674">
        <f>COUNTIFS(raw[Song Title],raw[[#This Row],[Song Title]],raw[Date],CONCATENATE("&lt;",raw[[#This Row],[Date]]),raw[Date],CONCATENATE("&gt;=",DATE(raw[[#This Row],[Year]]-2,raw[[#This Row],[Month]],raw[[#This Row],[English]])))</f>
        <v>9</v>
      </c>
      <c r="O674" s="2">
        <f>((3*raw[[#This Row],[Count Played W/I Last Year]])+raw[[#This Row],[Count Played W/I 2 years]])/4</f>
        <v>6.75</v>
      </c>
    </row>
    <row r="675" spans="1:15" x14ac:dyDescent="0.2">
      <c r="A675" s="4" t="s">
        <v>60</v>
      </c>
      <c r="B675" s="8">
        <v>41770</v>
      </c>
      <c r="C675" s="8" t="str">
        <f>IF(EXACT(1,raw[[#This Row],[English]]),"English",IF(EXACT(1,raw[[#This Row],[Spanish]]),"Spanish",IF(EXACT(1,raw[[#This Row],[Both]]),"Both","BAD_INPUT")))</f>
        <v>English</v>
      </c>
      <c r="D675" s="10">
        <f>YEAR(raw[[#This Row],[Date]])</f>
        <v>2014</v>
      </c>
      <c r="E675" s="10">
        <f>MONTH(raw[[#This Row],[Date]])</f>
        <v>5</v>
      </c>
      <c r="F675" s="4">
        <v>1</v>
      </c>
      <c r="G675" s="4"/>
      <c r="H675" s="4"/>
      <c r="I675" s="9" t="e">
        <f>VLOOKUP(raw[[#This Row],[Song Title]],#REF!,1,FALSE)</f>
        <v>#REF!</v>
      </c>
      <c r="J675">
        <f>SUM(raw[[#This Row],[English]:[Both]])</f>
        <v>1</v>
      </c>
      <c r="K675" s="1" t="b">
        <f>IF(EXACT(raw[[#This Row],[Date]],VLOOKUP(raw[[#This Row],[Song Title]],raw[],2,FALSE)),TRUE,FALSE)</f>
        <v>0</v>
      </c>
      <c r="L675">
        <f>COUNTIFS(raw[Song Title],raw[[#This Row],[Song Title]],raw[Date],CONCATENATE("&lt;",raw[[#This Row],[Date]]))</f>
        <v>4</v>
      </c>
      <c r="M675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675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675" s="2">
        <f>((3*raw[[#This Row],[Count Played W/I Last Year]])+raw[[#This Row],[Count Played W/I 2 years]])/4</f>
        <v>1.75</v>
      </c>
    </row>
    <row r="676" spans="1:15" x14ac:dyDescent="0.2">
      <c r="A676" s="4" t="s">
        <v>193</v>
      </c>
      <c r="B676" s="8">
        <v>41770</v>
      </c>
      <c r="C676" s="8" t="str">
        <f>IF(EXACT(1,raw[[#This Row],[English]]),"English",IF(EXACT(1,raw[[#This Row],[Spanish]]),"Spanish",IF(EXACT(1,raw[[#This Row],[Both]]),"Both","BAD_INPUT")))</f>
        <v>Spanish</v>
      </c>
      <c r="D676" s="10">
        <f>YEAR(raw[[#This Row],[Date]])</f>
        <v>2014</v>
      </c>
      <c r="E676" s="10">
        <f>MONTH(raw[[#This Row],[Date]])</f>
        <v>5</v>
      </c>
      <c r="F676" s="4"/>
      <c r="G676" s="4">
        <v>1</v>
      </c>
      <c r="H676" s="4"/>
      <c r="I676" s="9" t="e">
        <f>VLOOKUP(raw[[#This Row],[Song Title]],#REF!,1,FALSE)</f>
        <v>#REF!</v>
      </c>
      <c r="J676">
        <f>SUM(raw[[#This Row],[English]:[Both]])</f>
        <v>1</v>
      </c>
      <c r="K676" s="1" t="b">
        <f>IF(EXACT(raw[[#This Row],[Date]],VLOOKUP(raw[[#This Row],[Song Title]],raw[],2,FALSE)),TRUE,FALSE)</f>
        <v>0</v>
      </c>
      <c r="L676">
        <f>COUNTIFS(raw[Song Title],raw[[#This Row],[Song Title]],raw[Date],CONCATENATE("&lt;",raw[[#This Row],[Date]]))</f>
        <v>2</v>
      </c>
      <c r="M676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676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676" s="2">
        <f>((3*raw[[#This Row],[Count Played W/I Last Year]])+raw[[#This Row],[Count Played W/I 2 years]])/4</f>
        <v>2</v>
      </c>
    </row>
    <row r="677" spans="1:15" x14ac:dyDescent="0.2">
      <c r="A677" s="4" t="s">
        <v>190</v>
      </c>
      <c r="B677" s="8">
        <v>41770</v>
      </c>
      <c r="C677" s="8" t="str">
        <f>IF(EXACT(1,raw[[#This Row],[English]]),"English",IF(EXACT(1,raw[[#This Row],[Spanish]]),"Spanish",IF(EXACT(1,raw[[#This Row],[Both]]),"Both","BAD_INPUT")))</f>
        <v>English</v>
      </c>
      <c r="D677" s="10">
        <f>YEAR(raw[[#This Row],[Date]])</f>
        <v>2014</v>
      </c>
      <c r="E677" s="10">
        <f>MONTH(raw[[#This Row],[Date]])</f>
        <v>5</v>
      </c>
      <c r="F677" s="4">
        <v>1</v>
      </c>
      <c r="G677" s="4"/>
      <c r="H677" s="4"/>
      <c r="I677" s="9" t="e">
        <f>VLOOKUP(raw[[#This Row],[Song Title]],#REF!,1,FALSE)</f>
        <v>#REF!</v>
      </c>
      <c r="J677">
        <f>SUM(raw[[#This Row],[English]:[Both]])</f>
        <v>1</v>
      </c>
      <c r="K677" s="1" t="b">
        <f>IF(EXACT(raw[[#This Row],[Date]],VLOOKUP(raw[[#This Row],[Song Title]],raw[],2,FALSE)),TRUE,FALSE)</f>
        <v>0</v>
      </c>
      <c r="L677">
        <f>COUNTIFS(raw[Song Title],raw[[#This Row],[Song Title]],raw[Date],CONCATENATE("&lt;",raw[[#This Row],[Date]]))</f>
        <v>1</v>
      </c>
      <c r="M677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677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677" s="2">
        <f>((3*raw[[#This Row],[Count Played W/I Last Year]])+raw[[#This Row],[Count Played W/I 2 years]])/4</f>
        <v>1</v>
      </c>
    </row>
    <row r="678" spans="1:15" x14ac:dyDescent="0.2">
      <c r="A678" s="4" t="s">
        <v>109</v>
      </c>
      <c r="B678" s="8">
        <v>41770</v>
      </c>
      <c r="C678" s="8" t="str">
        <f>IF(EXACT(1,raw[[#This Row],[English]]),"English",IF(EXACT(1,raw[[#This Row],[Spanish]]),"Spanish",IF(EXACT(1,raw[[#This Row],[Both]]),"Both","BAD_INPUT")))</f>
        <v>Spanish</v>
      </c>
      <c r="D678" s="10">
        <f>YEAR(raw[[#This Row],[Date]])</f>
        <v>2014</v>
      </c>
      <c r="E678" s="10">
        <f>MONTH(raw[[#This Row],[Date]])</f>
        <v>5</v>
      </c>
      <c r="F678" s="4"/>
      <c r="G678" s="4">
        <v>1</v>
      </c>
      <c r="H678" s="4"/>
      <c r="I678" s="9" t="e">
        <f>VLOOKUP(raw[[#This Row],[Song Title]],#REF!,1,FALSE)</f>
        <v>#REF!</v>
      </c>
      <c r="J678">
        <f>SUM(raw[[#This Row],[English]:[Both]])</f>
        <v>1</v>
      </c>
      <c r="K678" s="1" t="b">
        <f>IF(EXACT(raw[[#This Row],[Date]],VLOOKUP(raw[[#This Row],[Song Title]],raw[],2,FALSE)),TRUE,FALSE)</f>
        <v>0</v>
      </c>
      <c r="L678">
        <f>COUNTIFS(raw[Song Title],raw[[#This Row],[Song Title]],raw[Date],CONCATENATE("&lt;",raw[[#This Row],[Date]]))</f>
        <v>8</v>
      </c>
      <c r="M678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678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678" s="2">
        <f>((3*raw[[#This Row],[Count Played W/I Last Year]])+raw[[#This Row],[Count Played W/I 2 years]])/4</f>
        <v>5</v>
      </c>
    </row>
    <row r="679" spans="1:15" x14ac:dyDescent="0.2">
      <c r="A679" s="4" t="s">
        <v>50</v>
      </c>
      <c r="B679" s="8">
        <v>41777</v>
      </c>
      <c r="C679" s="8" t="str">
        <f>IF(EXACT(1,raw[[#This Row],[English]]),"English",IF(EXACT(1,raw[[#This Row],[Spanish]]),"Spanish",IF(EXACT(1,raw[[#This Row],[Both]]),"Both","BAD_INPUT")))</f>
        <v>English</v>
      </c>
      <c r="D679" s="10">
        <f>YEAR(raw[[#This Row],[Date]])</f>
        <v>2014</v>
      </c>
      <c r="E679" s="10">
        <f>MONTH(raw[[#This Row],[Date]])</f>
        <v>5</v>
      </c>
      <c r="F679" s="4">
        <v>1</v>
      </c>
      <c r="G679" s="4"/>
      <c r="H679" s="4"/>
      <c r="I679" s="9" t="e">
        <f>VLOOKUP(raw[[#This Row],[Song Title]],#REF!,1,FALSE)</f>
        <v>#REF!</v>
      </c>
      <c r="J679">
        <f>SUM(raw[[#This Row],[English]:[Both]])</f>
        <v>1</v>
      </c>
      <c r="K679" s="1" t="b">
        <f>IF(EXACT(raw[[#This Row],[Date]],VLOOKUP(raw[[#This Row],[Song Title]],raw[],2,FALSE)),TRUE,FALSE)</f>
        <v>0</v>
      </c>
      <c r="L679">
        <f>COUNTIFS(raw[Song Title],raw[[#This Row],[Song Title]],raw[Date],CONCATENATE("&lt;",raw[[#This Row],[Date]]))</f>
        <v>5</v>
      </c>
      <c r="M679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679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679" s="2">
        <f>((3*raw[[#This Row],[Count Played W/I Last Year]])+raw[[#This Row],[Count Played W/I 2 years]])/4</f>
        <v>2.5</v>
      </c>
    </row>
    <row r="680" spans="1:15" x14ac:dyDescent="0.2">
      <c r="A680" s="4" t="s">
        <v>204</v>
      </c>
      <c r="B680" s="8">
        <v>41777</v>
      </c>
      <c r="C680" s="8" t="str">
        <f>IF(EXACT(1,raw[[#This Row],[English]]),"English",IF(EXACT(1,raw[[#This Row],[Spanish]]),"Spanish",IF(EXACT(1,raw[[#This Row],[Both]]),"Both","BAD_INPUT")))</f>
        <v>Both</v>
      </c>
      <c r="D680" s="10">
        <f>YEAR(raw[[#This Row],[Date]])</f>
        <v>2014</v>
      </c>
      <c r="E680" s="10">
        <f>MONTH(raw[[#This Row],[Date]])</f>
        <v>5</v>
      </c>
      <c r="F680" s="4"/>
      <c r="G680" s="4"/>
      <c r="H680" s="4">
        <v>1</v>
      </c>
      <c r="I680" s="9" t="e">
        <f>VLOOKUP(raw[[#This Row],[Song Title]],#REF!,1,FALSE)</f>
        <v>#REF!</v>
      </c>
      <c r="J680">
        <f>SUM(raw[[#This Row],[English]:[Both]])</f>
        <v>1</v>
      </c>
      <c r="K680" s="1" t="b">
        <f>IF(EXACT(raw[[#This Row],[Date]],VLOOKUP(raw[[#This Row],[Song Title]],raw[],2,FALSE)),TRUE,FALSE)</f>
        <v>0</v>
      </c>
      <c r="L680">
        <f>COUNTIFS(raw[Song Title],raw[[#This Row],[Song Title]],raw[Date],CONCATENATE("&lt;",raw[[#This Row],[Date]]))</f>
        <v>1</v>
      </c>
      <c r="M680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680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680" s="2">
        <f>((3*raw[[#This Row],[Count Played W/I Last Year]])+raw[[#This Row],[Count Played W/I 2 years]])/4</f>
        <v>1</v>
      </c>
    </row>
    <row r="681" spans="1:15" x14ac:dyDescent="0.2">
      <c r="A681" s="4" t="s">
        <v>94</v>
      </c>
      <c r="B681" s="8">
        <v>41777</v>
      </c>
      <c r="C681" s="8" t="str">
        <f>IF(EXACT(1,raw[[#This Row],[English]]),"English",IF(EXACT(1,raw[[#This Row],[Spanish]]),"Spanish",IF(EXACT(1,raw[[#This Row],[Both]]),"Both","BAD_INPUT")))</f>
        <v>Spanish</v>
      </c>
      <c r="D681" s="10">
        <f>YEAR(raw[[#This Row],[Date]])</f>
        <v>2014</v>
      </c>
      <c r="E681" s="10">
        <f>MONTH(raw[[#This Row],[Date]])</f>
        <v>5</v>
      </c>
      <c r="F681" s="4"/>
      <c r="G681" s="4">
        <v>1</v>
      </c>
      <c r="H681" s="4"/>
      <c r="I681" s="9" t="e">
        <f>VLOOKUP(raw[[#This Row],[Song Title]],#REF!,1,FALSE)</f>
        <v>#REF!</v>
      </c>
      <c r="J681">
        <f>SUM(raw[[#This Row],[English]:[Both]])</f>
        <v>1</v>
      </c>
      <c r="K681" s="1" t="b">
        <f>IF(EXACT(raw[[#This Row],[Date]],VLOOKUP(raw[[#This Row],[Song Title]],raw[],2,FALSE)),TRUE,FALSE)</f>
        <v>0</v>
      </c>
      <c r="L681">
        <f>COUNTIFS(raw[Song Title],raw[[#This Row],[Song Title]],raw[Date],CONCATENATE("&lt;",raw[[#This Row],[Date]]))</f>
        <v>7</v>
      </c>
      <c r="M681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681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681" s="2">
        <f>((3*raw[[#This Row],[Count Played W/I Last Year]])+raw[[#This Row],[Count Played W/I 2 years]])/4</f>
        <v>4.75</v>
      </c>
    </row>
    <row r="682" spans="1:15" x14ac:dyDescent="0.2">
      <c r="A682" s="4" t="s">
        <v>206</v>
      </c>
      <c r="B682" s="8">
        <v>41777</v>
      </c>
      <c r="C682" s="8" t="str">
        <f>IF(EXACT(1,raw[[#This Row],[English]]),"English",IF(EXACT(1,raw[[#This Row],[Spanish]]),"Spanish",IF(EXACT(1,raw[[#This Row],[Both]]),"Both","BAD_INPUT")))</f>
        <v>English</v>
      </c>
      <c r="D682" s="10">
        <f>YEAR(raw[[#This Row],[Date]])</f>
        <v>2014</v>
      </c>
      <c r="E682" s="10">
        <f>MONTH(raw[[#This Row],[Date]])</f>
        <v>5</v>
      </c>
      <c r="F682" s="4">
        <v>1</v>
      </c>
      <c r="G682" s="4"/>
      <c r="H682" s="4"/>
      <c r="I682" s="9" t="e">
        <f>VLOOKUP(raw[[#This Row],[Song Title]],#REF!,1,FALSE)</f>
        <v>#REF!</v>
      </c>
      <c r="J682">
        <f>SUM(raw[[#This Row],[English]:[Both]])</f>
        <v>1</v>
      </c>
      <c r="K682" s="1" t="b">
        <f>IF(EXACT(raw[[#This Row],[Date]],VLOOKUP(raw[[#This Row],[Song Title]],raw[],2,FALSE)),TRUE,FALSE)</f>
        <v>1</v>
      </c>
      <c r="L682">
        <f>COUNTIFS(raw[Song Title],raw[[#This Row],[Song Title]],raw[Date],CONCATENATE("&lt;",raw[[#This Row],[Date]]))</f>
        <v>0</v>
      </c>
      <c r="M682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682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682" s="2">
        <f>((3*raw[[#This Row],[Count Played W/I Last Year]])+raw[[#This Row],[Count Played W/I 2 years]])/4</f>
        <v>0</v>
      </c>
    </row>
    <row r="683" spans="1:15" x14ac:dyDescent="0.2">
      <c r="A683" s="4" t="s">
        <v>111</v>
      </c>
      <c r="B683" s="8">
        <v>41777</v>
      </c>
      <c r="C683" s="8" t="str">
        <f>IF(EXACT(1,raw[[#This Row],[English]]),"English",IF(EXACT(1,raw[[#This Row],[Spanish]]),"Spanish",IF(EXACT(1,raw[[#This Row],[Both]]),"Both","BAD_INPUT")))</f>
        <v>English</v>
      </c>
      <c r="D683" s="10">
        <f>YEAR(raw[[#This Row],[Date]])</f>
        <v>2014</v>
      </c>
      <c r="E683" s="10">
        <f>MONTH(raw[[#This Row],[Date]])</f>
        <v>5</v>
      </c>
      <c r="F683" s="4">
        <v>1</v>
      </c>
      <c r="G683" s="4"/>
      <c r="H683" s="4"/>
      <c r="I683" s="9" t="e">
        <f>VLOOKUP(raw[[#This Row],[Song Title]],#REF!,1,FALSE)</f>
        <v>#REF!</v>
      </c>
      <c r="J683">
        <f>SUM(raw[[#This Row],[English]:[Both]])</f>
        <v>1</v>
      </c>
      <c r="K683" s="1" t="b">
        <f>IF(EXACT(raw[[#This Row],[Date]],VLOOKUP(raw[[#This Row],[Song Title]],raw[],2,FALSE)),TRUE,FALSE)</f>
        <v>0</v>
      </c>
      <c r="L683">
        <f>COUNTIFS(raw[Song Title],raw[[#This Row],[Song Title]],raw[Date],CONCATENATE("&lt;",raw[[#This Row],[Date]]))</f>
        <v>4</v>
      </c>
      <c r="M683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683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683" s="2">
        <f>((3*raw[[#This Row],[Count Played W/I Last Year]])+raw[[#This Row],[Count Played W/I 2 years]])/4</f>
        <v>1.75</v>
      </c>
    </row>
    <row r="684" spans="1:15" x14ac:dyDescent="0.2">
      <c r="A684" s="4" t="s">
        <v>207</v>
      </c>
      <c r="B684" s="8">
        <v>41777</v>
      </c>
      <c r="C684" s="8" t="str">
        <f>IF(EXACT(1,raw[[#This Row],[English]]),"English",IF(EXACT(1,raw[[#This Row],[Spanish]]),"Spanish",IF(EXACT(1,raw[[#This Row],[Both]]),"Both","BAD_INPUT")))</f>
        <v>Spanish</v>
      </c>
      <c r="D684" s="10">
        <f>YEAR(raw[[#This Row],[Date]])</f>
        <v>2014</v>
      </c>
      <c r="E684" s="10">
        <f>MONTH(raw[[#This Row],[Date]])</f>
        <v>5</v>
      </c>
      <c r="F684" s="4"/>
      <c r="G684" s="4">
        <v>1</v>
      </c>
      <c r="H684" s="4"/>
      <c r="I684" s="9" t="e">
        <f>VLOOKUP(raw[[#This Row],[Song Title]],#REF!,1,FALSE)</f>
        <v>#REF!</v>
      </c>
      <c r="J684">
        <f>SUM(raw[[#This Row],[English]:[Both]])</f>
        <v>1</v>
      </c>
      <c r="K684" s="1" t="b">
        <f>IF(EXACT(raw[[#This Row],[Date]],VLOOKUP(raw[[#This Row],[Song Title]],raw[],2,FALSE)),TRUE,FALSE)</f>
        <v>1</v>
      </c>
      <c r="L684">
        <f>COUNTIFS(raw[Song Title],raw[[#This Row],[Song Title]],raw[Date],CONCATENATE("&lt;",raw[[#This Row],[Date]]))</f>
        <v>0</v>
      </c>
      <c r="M684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684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684" s="2">
        <f>((3*raw[[#This Row],[Count Played W/I Last Year]])+raw[[#This Row],[Count Played W/I 2 years]])/4</f>
        <v>0</v>
      </c>
    </row>
    <row r="685" spans="1:15" x14ac:dyDescent="0.2">
      <c r="A685" s="4" t="s">
        <v>107</v>
      </c>
      <c r="B685" s="8">
        <v>41784</v>
      </c>
      <c r="C685" s="8" t="str">
        <f>IF(EXACT(1,raw[[#This Row],[English]]),"English",IF(EXACT(1,raw[[#This Row],[Spanish]]),"Spanish",IF(EXACT(1,raw[[#This Row],[Both]]),"Both","BAD_INPUT")))</f>
        <v>Spanish</v>
      </c>
      <c r="D685" s="10">
        <f>YEAR(raw[[#This Row],[Date]])</f>
        <v>2014</v>
      </c>
      <c r="E685" s="10">
        <f>MONTH(raw[[#This Row],[Date]])</f>
        <v>5</v>
      </c>
      <c r="F685" s="4"/>
      <c r="G685" s="4">
        <v>1</v>
      </c>
      <c r="H685" s="4"/>
      <c r="I685" s="9" t="e">
        <f>VLOOKUP(raw[[#This Row],[Song Title]],#REF!,1,FALSE)</f>
        <v>#REF!</v>
      </c>
      <c r="J685">
        <f>SUM(raw[[#This Row],[English]:[Both]])</f>
        <v>1</v>
      </c>
      <c r="K685" s="1" t="b">
        <f>IF(EXACT(raw[[#This Row],[Date]],VLOOKUP(raw[[#This Row],[Song Title]],raw[],2,FALSE)),TRUE,FALSE)</f>
        <v>0</v>
      </c>
      <c r="L685">
        <f>COUNTIFS(raw[Song Title],raw[[#This Row],[Song Title]],raw[Date],CONCATENATE("&lt;",raw[[#This Row],[Date]]))</f>
        <v>5</v>
      </c>
      <c r="M685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685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685" s="2">
        <f>((3*raw[[#This Row],[Count Played W/I Last Year]])+raw[[#This Row],[Count Played W/I 2 years]])/4</f>
        <v>4</v>
      </c>
    </row>
    <row r="686" spans="1:15" x14ac:dyDescent="0.2">
      <c r="A686" s="4" t="s">
        <v>94</v>
      </c>
      <c r="B686" s="8">
        <v>41784</v>
      </c>
      <c r="C686" s="8" t="str">
        <f>IF(EXACT(1,raw[[#This Row],[English]]),"English",IF(EXACT(1,raw[[#This Row],[Spanish]]),"Spanish",IF(EXACT(1,raw[[#This Row],[Both]]),"Both","BAD_INPUT")))</f>
        <v>Spanish</v>
      </c>
      <c r="D686" s="10">
        <f>YEAR(raw[[#This Row],[Date]])</f>
        <v>2014</v>
      </c>
      <c r="E686" s="10">
        <f>MONTH(raw[[#This Row],[Date]])</f>
        <v>5</v>
      </c>
      <c r="F686" s="4"/>
      <c r="G686" s="4">
        <v>1</v>
      </c>
      <c r="H686" s="4"/>
      <c r="I686" s="9" t="e">
        <f>VLOOKUP(raw[[#This Row],[Song Title]],#REF!,1,FALSE)</f>
        <v>#REF!</v>
      </c>
      <c r="J686">
        <f>SUM(raw[[#This Row],[English]:[Both]])</f>
        <v>1</v>
      </c>
      <c r="K686" s="1" t="b">
        <f>IF(EXACT(raw[[#This Row],[Date]],VLOOKUP(raw[[#This Row],[Song Title]],raw[],2,FALSE)),TRUE,FALSE)</f>
        <v>0</v>
      </c>
      <c r="L686">
        <f>COUNTIFS(raw[Song Title],raw[[#This Row],[Song Title]],raw[Date],CONCATENATE("&lt;",raw[[#This Row],[Date]]))</f>
        <v>8</v>
      </c>
      <c r="M686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686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686" s="2">
        <f>((3*raw[[#This Row],[Count Played W/I Last Year]])+raw[[#This Row],[Count Played W/I 2 years]])/4</f>
        <v>5.75</v>
      </c>
    </row>
    <row r="687" spans="1:15" x14ac:dyDescent="0.2">
      <c r="A687" s="4" t="s">
        <v>111</v>
      </c>
      <c r="B687" s="8">
        <v>41784</v>
      </c>
      <c r="C687" s="8" t="str">
        <f>IF(EXACT(1,raw[[#This Row],[English]]),"English",IF(EXACT(1,raw[[#This Row],[Spanish]]),"Spanish",IF(EXACT(1,raw[[#This Row],[Both]]),"Both","BAD_INPUT")))</f>
        <v>English</v>
      </c>
      <c r="D687" s="10">
        <f>YEAR(raw[[#This Row],[Date]])</f>
        <v>2014</v>
      </c>
      <c r="E687" s="10">
        <f>MONTH(raw[[#This Row],[Date]])</f>
        <v>5</v>
      </c>
      <c r="F687" s="4">
        <v>1</v>
      </c>
      <c r="G687" s="4"/>
      <c r="H687" s="4"/>
      <c r="I687" s="9" t="e">
        <f>VLOOKUP(raw[[#This Row],[Song Title]],#REF!,1,FALSE)</f>
        <v>#REF!</v>
      </c>
      <c r="J687">
        <f>SUM(raw[[#This Row],[English]:[Both]])</f>
        <v>1</v>
      </c>
      <c r="K687" s="1" t="b">
        <f>IF(EXACT(raw[[#This Row],[Date]],VLOOKUP(raw[[#This Row],[Song Title]],raw[],2,FALSE)),TRUE,FALSE)</f>
        <v>0</v>
      </c>
      <c r="L687">
        <f>COUNTIFS(raw[Song Title],raw[[#This Row],[Song Title]],raw[Date],CONCATENATE("&lt;",raw[[#This Row],[Date]]))</f>
        <v>5</v>
      </c>
      <c r="M687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687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687" s="2">
        <f>((3*raw[[#This Row],[Count Played W/I Last Year]])+raw[[#This Row],[Count Played W/I 2 years]])/4</f>
        <v>2.75</v>
      </c>
    </row>
    <row r="688" spans="1:15" x14ac:dyDescent="0.2">
      <c r="A688" s="4" t="s">
        <v>8</v>
      </c>
      <c r="B688" s="8">
        <v>41784</v>
      </c>
      <c r="C688" s="8" t="str">
        <f>IF(EXACT(1,raw[[#This Row],[English]]),"English",IF(EXACT(1,raw[[#This Row],[Spanish]]),"Spanish",IF(EXACT(1,raw[[#This Row],[Both]]),"Both","BAD_INPUT")))</f>
        <v>Spanish</v>
      </c>
      <c r="D688" s="10">
        <f>YEAR(raw[[#This Row],[Date]])</f>
        <v>2014</v>
      </c>
      <c r="E688" s="10">
        <f>MONTH(raw[[#This Row],[Date]])</f>
        <v>5</v>
      </c>
      <c r="F688" s="4"/>
      <c r="G688" s="4">
        <v>1</v>
      </c>
      <c r="H688" s="4"/>
      <c r="I688" s="9" t="e">
        <f>VLOOKUP(raw[[#This Row],[Song Title]],#REF!,1,FALSE)</f>
        <v>#REF!</v>
      </c>
      <c r="J688">
        <f>SUM(raw[[#This Row],[English]:[Both]])</f>
        <v>1</v>
      </c>
      <c r="K688" s="1" t="b">
        <f>IF(EXACT(raw[[#This Row],[Date]],VLOOKUP(raw[[#This Row],[Song Title]],raw[],2,FALSE)),TRUE,FALSE)</f>
        <v>0</v>
      </c>
      <c r="L688">
        <f>COUNTIFS(raw[Song Title],raw[[#This Row],[Song Title]],raw[Date],CONCATENATE("&lt;",raw[[#This Row],[Date]]))</f>
        <v>5</v>
      </c>
      <c r="M688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688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688" s="2">
        <f>((3*raw[[#This Row],[Count Played W/I Last Year]])+raw[[#This Row],[Count Played W/I 2 years]])/4</f>
        <v>2.25</v>
      </c>
    </row>
    <row r="689" spans="1:15" x14ac:dyDescent="0.2">
      <c r="A689" s="4" t="s">
        <v>193</v>
      </c>
      <c r="B689" s="8">
        <v>41784</v>
      </c>
      <c r="C689" s="8" t="str">
        <f>IF(EXACT(1,raw[[#This Row],[English]]),"English",IF(EXACT(1,raw[[#This Row],[Spanish]]),"Spanish",IF(EXACT(1,raw[[#This Row],[Both]]),"Both","BAD_INPUT")))</f>
        <v>Both</v>
      </c>
      <c r="D689" s="10">
        <f>YEAR(raw[[#This Row],[Date]])</f>
        <v>2014</v>
      </c>
      <c r="E689" s="10">
        <f>MONTH(raw[[#This Row],[Date]])</f>
        <v>5</v>
      </c>
      <c r="F689" s="4"/>
      <c r="G689" s="4"/>
      <c r="H689" s="4">
        <v>1</v>
      </c>
      <c r="I689" s="9" t="e">
        <f>VLOOKUP(raw[[#This Row],[Song Title]],#REF!,1,FALSE)</f>
        <v>#REF!</v>
      </c>
      <c r="J689">
        <f>SUM(raw[[#This Row],[English]:[Both]])</f>
        <v>1</v>
      </c>
      <c r="K689" s="1" t="b">
        <f>IF(EXACT(raw[[#This Row],[Date]],VLOOKUP(raw[[#This Row],[Song Title]],raw[],2,FALSE)),TRUE,FALSE)</f>
        <v>0</v>
      </c>
      <c r="L689">
        <f>COUNTIFS(raw[Song Title],raw[[#This Row],[Song Title]],raw[Date],CONCATENATE("&lt;",raw[[#This Row],[Date]]))</f>
        <v>3</v>
      </c>
      <c r="M689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689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689" s="2">
        <f>((3*raw[[#This Row],[Count Played W/I Last Year]])+raw[[#This Row],[Count Played W/I 2 years]])/4</f>
        <v>3</v>
      </c>
    </row>
    <row r="690" spans="1:15" x14ac:dyDescent="0.2">
      <c r="A690" s="4" t="s">
        <v>87</v>
      </c>
      <c r="B690" s="8">
        <v>41784</v>
      </c>
      <c r="C690" s="8" t="str">
        <f>IF(EXACT(1,raw[[#This Row],[English]]),"English",IF(EXACT(1,raw[[#This Row],[Spanish]]),"Spanish",IF(EXACT(1,raw[[#This Row],[Both]]),"Both","BAD_INPUT")))</f>
        <v>Both</v>
      </c>
      <c r="D690" s="10">
        <f>YEAR(raw[[#This Row],[Date]])</f>
        <v>2014</v>
      </c>
      <c r="E690" s="10">
        <f>MONTH(raw[[#This Row],[Date]])</f>
        <v>5</v>
      </c>
      <c r="F690" s="4"/>
      <c r="G690" s="4"/>
      <c r="H690" s="4">
        <v>1</v>
      </c>
      <c r="I690" s="9" t="e">
        <f>VLOOKUP(raw[[#This Row],[Song Title]],#REF!,1,FALSE)</f>
        <v>#REF!</v>
      </c>
      <c r="J690">
        <f>SUM(raw[[#This Row],[English]:[Both]])</f>
        <v>1</v>
      </c>
      <c r="K690" s="1" t="b">
        <f>IF(EXACT(raw[[#This Row],[Date]],VLOOKUP(raw[[#This Row],[Song Title]],raw[],2,FALSE)),TRUE,FALSE)</f>
        <v>0</v>
      </c>
      <c r="L690">
        <f>COUNTIFS(raw[Song Title],raw[[#This Row],[Song Title]],raw[Date],CONCATENATE("&lt;",raw[[#This Row],[Date]]))</f>
        <v>6</v>
      </c>
      <c r="M690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690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690" s="2">
        <f>((3*raw[[#This Row],[Count Played W/I Last Year]])+raw[[#This Row],[Count Played W/I 2 years]])/4</f>
        <v>2.25</v>
      </c>
    </row>
    <row r="691" spans="1:15" x14ac:dyDescent="0.2">
      <c r="A691" s="4" t="s">
        <v>13</v>
      </c>
      <c r="B691" s="8">
        <v>41791</v>
      </c>
      <c r="C691" s="8" t="str">
        <f>IF(EXACT(1,raw[[#This Row],[English]]),"English",IF(EXACT(1,raw[[#This Row],[Spanish]]),"Spanish",IF(EXACT(1,raw[[#This Row],[Both]]),"Both","BAD_INPUT")))</f>
        <v>Spanish</v>
      </c>
      <c r="D691" s="10">
        <f>YEAR(raw[[#This Row],[Date]])</f>
        <v>2014</v>
      </c>
      <c r="E691" s="10">
        <f>MONTH(raw[[#This Row],[Date]])</f>
        <v>6</v>
      </c>
      <c r="F691" s="4"/>
      <c r="G691" s="4">
        <v>1</v>
      </c>
      <c r="H691" s="4"/>
      <c r="I691" s="9" t="e">
        <f>VLOOKUP(raw[[#This Row],[Song Title]],#REF!,1,FALSE)</f>
        <v>#REF!</v>
      </c>
      <c r="J691">
        <f>SUM(raw[[#This Row],[English]:[Both]])</f>
        <v>1</v>
      </c>
      <c r="K691" s="1" t="b">
        <f>IF(EXACT(raw[[#This Row],[Date]],VLOOKUP(raw[[#This Row],[Song Title]],raw[],2,FALSE)),TRUE,FALSE)</f>
        <v>0</v>
      </c>
      <c r="L691">
        <f>COUNTIFS(raw[Song Title],raw[[#This Row],[Song Title]],raw[Date],CONCATENATE("&lt;",raw[[#This Row],[Date]]))</f>
        <v>7</v>
      </c>
      <c r="M691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691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691" s="2">
        <f>((3*raw[[#This Row],[Count Played W/I Last Year]])+raw[[#This Row],[Count Played W/I 2 years]])/4</f>
        <v>2.25</v>
      </c>
    </row>
    <row r="692" spans="1:15" x14ac:dyDescent="0.2">
      <c r="A692" s="4" t="s">
        <v>96</v>
      </c>
      <c r="B692" s="8">
        <v>41791</v>
      </c>
      <c r="C692" s="8" t="str">
        <f>IF(EXACT(1,raw[[#This Row],[English]]),"English",IF(EXACT(1,raw[[#This Row],[Spanish]]),"Spanish",IF(EXACT(1,raw[[#This Row],[Both]]),"Both","BAD_INPUT")))</f>
        <v>Spanish</v>
      </c>
      <c r="D692" s="10">
        <f>YEAR(raw[[#This Row],[Date]])</f>
        <v>2014</v>
      </c>
      <c r="E692" s="10">
        <f>MONTH(raw[[#This Row],[Date]])</f>
        <v>6</v>
      </c>
      <c r="F692" s="4"/>
      <c r="G692" s="4">
        <v>1</v>
      </c>
      <c r="H692" s="4"/>
      <c r="I692" s="9" t="e">
        <f>VLOOKUP(raw[[#This Row],[Song Title]],#REF!,1,FALSE)</f>
        <v>#REF!</v>
      </c>
      <c r="J692">
        <f>SUM(raw[[#This Row],[English]:[Both]])</f>
        <v>1</v>
      </c>
      <c r="K692" s="1" t="b">
        <f>IF(EXACT(raw[[#This Row],[Date]],VLOOKUP(raw[[#This Row],[Song Title]],raw[],2,FALSE)),TRUE,FALSE)</f>
        <v>0</v>
      </c>
      <c r="L692">
        <f>COUNTIFS(raw[Song Title],raw[[#This Row],[Song Title]],raw[Date],CONCATENATE("&lt;",raw[[#This Row],[Date]]))</f>
        <v>7</v>
      </c>
      <c r="M692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692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692" s="2">
        <f>((3*raw[[#This Row],[Count Played W/I Last Year]])+raw[[#This Row],[Count Played W/I 2 years]])/4</f>
        <v>4</v>
      </c>
    </row>
    <row r="693" spans="1:15" x14ac:dyDescent="0.2">
      <c r="A693" s="4" t="s">
        <v>81</v>
      </c>
      <c r="B693" s="8">
        <v>41791</v>
      </c>
      <c r="C693" s="8" t="str">
        <f>IF(EXACT(1,raw[[#This Row],[English]]),"English",IF(EXACT(1,raw[[#This Row],[Spanish]]),"Spanish",IF(EXACT(1,raw[[#This Row],[Both]]),"Both","BAD_INPUT")))</f>
        <v>English</v>
      </c>
      <c r="D693" s="10">
        <f>YEAR(raw[[#This Row],[Date]])</f>
        <v>2014</v>
      </c>
      <c r="E693" s="10">
        <f>MONTH(raw[[#This Row],[Date]])</f>
        <v>6</v>
      </c>
      <c r="F693" s="4">
        <v>1</v>
      </c>
      <c r="G693" s="4"/>
      <c r="H693" s="4"/>
      <c r="I693" s="9" t="e">
        <f>VLOOKUP(raw[[#This Row],[Song Title]],#REF!,1,FALSE)</f>
        <v>#REF!</v>
      </c>
      <c r="J693">
        <f>SUM(raw[[#This Row],[English]:[Both]])</f>
        <v>1</v>
      </c>
      <c r="K693" s="1" t="b">
        <f>IF(EXACT(raw[[#This Row],[Date]],VLOOKUP(raw[[#This Row],[Song Title]],raw[],2,FALSE)),TRUE,FALSE)</f>
        <v>0</v>
      </c>
      <c r="L693">
        <f>COUNTIFS(raw[Song Title],raw[[#This Row],[Song Title]],raw[Date],CONCATENATE("&lt;",raw[[#This Row],[Date]]))</f>
        <v>6</v>
      </c>
      <c r="M693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693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693" s="2">
        <f>((3*raw[[#This Row],[Count Played W/I Last Year]])+raw[[#This Row],[Count Played W/I 2 years]])/4</f>
        <v>3</v>
      </c>
    </row>
    <row r="694" spans="1:15" x14ac:dyDescent="0.2">
      <c r="A694" s="4" t="s">
        <v>206</v>
      </c>
      <c r="B694" s="8">
        <v>41791</v>
      </c>
      <c r="C694" s="8" t="str">
        <f>IF(EXACT(1,raw[[#This Row],[English]]),"English",IF(EXACT(1,raw[[#This Row],[Spanish]]),"Spanish",IF(EXACT(1,raw[[#This Row],[Both]]),"Both","BAD_INPUT")))</f>
        <v>English</v>
      </c>
      <c r="D694" s="10">
        <f>YEAR(raw[[#This Row],[Date]])</f>
        <v>2014</v>
      </c>
      <c r="E694" s="10">
        <f>MONTH(raw[[#This Row],[Date]])</f>
        <v>6</v>
      </c>
      <c r="F694" s="4">
        <v>1</v>
      </c>
      <c r="G694" s="4"/>
      <c r="H694" s="4"/>
      <c r="I694" s="9" t="e">
        <f>VLOOKUP(raw[[#This Row],[Song Title]],#REF!,1,FALSE)</f>
        <v>#REF!</v>
      </c>
      <c r="J694">
        <f>SUM(raw[[#This Row],[English]:[Both]])</f>
        <v>1</v>
      </c>
      <c r="K694" s="1" t="b">
        <f>IF(EXACT(raw[[#This Row],[Date]],VLOOKUP(raw[[#This Row],[Song Title]],raw[],2,FALSE)),TRUE,FALSE)</f>
        <v>0</v>
      </c>
      <c r="L694">
        <f>COUNTIFS(raw[Song Title],raw[[#This Row],[Song Title]],raw[Date],CONCATENATE("&lt;",raw[[#This Row],[Date]]))</f>
        <v>1</v>
      </c>
      <c r="M694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694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694" s="2">
        <f>((3*raw[[#This Row],[Count Played W/I Last Year]])+raw[[#This Row],[Count Played W/I 2 years]])/4</f>
        <v>1</v>
      </c>
    </row>
    <row r="695" spans="1:15" x14ac:dyDescent="0.2">
      <c r="A695" s="4" t="s">
        <v>199</v>
      </c>
      <c r="B695" s="8">
        <v>41791</v>
      </c>
      <c r="C695" s="8" t="str">
        <f>IF(EXACT(1,raw[[#This Row],[English]]),"English",IF(EXACT(1,raw[[#This Row],[Spanish]]),"Spanish",IF(EXACT(1,raw[[#This Row],[Both]]),"Both","BAD_INPUT")))</f>
        <v>Spanish</v>
      </c>
      <c r="D695" s="10">
        <f>YEAR(raw[[#This Row],[Date]])</f>
        <v>2014</v>
      </c>
      <c r="E695" s="10">
        <f>MONTH(raw[[#This Row],[Date]])</f>
        <v>6</v>
      </c>
      <c r="F695" s="4"/>
      <c r="G695" s="4">
        <v>1</v>
      </c>
      <c r="H695" s="4"/>
      <c r="I695" s="9" t="e">
        <f>VLOOKUP(raw[[#This Row],[Song Title]],#REF!,1,FALSE)</f>
        <v>#REF!</v>
      </c>
      <c r="J695">
        <f>SUM(raw[[#This Row],[English]:[Both]])</f>
        <v>1</v>
      </c>
      <c r="K695" s="1" t="b">
        <f>IF(EXACT(raw[[#This Row],[Date]],VLOOKUP(raw[[#This Row],[Song Title]],raw[],2,FALSE)),TRUE,FALSE)</f>
        <v>0</v>
      </c>
      <c r="L695">
        <f>COUNTIFS(raw[Song Title],raw[[#This Row],[Song Title]],raw[Date],CONCATENATE("&lt;",raw[[#This Row],[Date]]))</f>
        <v>2</v>
      </c>
      <c r="M695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695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695" s="2">
        <f>((3*raw[[#This Row],[Count Played W/I Last Year]])+raw[[#This Row],[Count Played W/I 2 years]])/4</f>
        <v>2</v>
      </c>
    </row>
    <row r="696" spans="1:15" x14ac:dyDescent="0.2">
      <c r="A696" s="4" t="s">
        <v>10</v>
      </c>
      <c r="B696" s="8">
        <v>41791</v>
      </c>
      <c r="C696" s="8" t="str">
        <f>IF(EXACT(1,raw[[#This Row],[English]]),"English",IF(EXACT(1,raw[[#This Row],[Spanish]]),"Spanish",IF(EXACT(1,raw[[#This Row],[Both]]),"Both","BAD_INPUT")))</f>
        <v>English</v>
      </c>
      <c r="D696" s="10">
        <f>YEAR(raw[[#This Row],[Date]])</f>
        <v>2014</v>
      </c>
      <c r="E696" s="10">
        <f>MONTH(raw[[#This Row],[Date]])</f>
        <v>6</v>
      </c>
      <c r="F696" s="4">
        <v>1</v>
      </c>
      <c r="G696" s="4"/>
      <c r="H696" s="4"/>
      <c r="I696" s="9" t="e">
        <f>VLOOKUP(raw[[#This Row],[Song Title]],#REF!,1,FALSE)</f>
        <v>#REF!</v>
      </c>
      <c r="J696">
        <f>SUM(raw[[#This Row],[English]:[Both]])</f>
        <v>1</v>
      </c>
      <c r="K696" s="1" t="b">
        <f>IF(EXACT(raw[[#This Row],[Date]],VLOOKUP(raw[[#This Row],[Song Title]],raw[],2,FALSE)),TRUE,FALSE)</f>
        <v>0</v>
      </c>
      <c r="L696">
        <f>COUNTIFS(raw[Song Title],raw[[#This Row],[Song Title]],raw[Date],CONCATENATE("&lt;",raw[[#This Row],[Date]]))</f>
        <v>2</v>
      </c>
      <c r="M696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696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696" s="2">
        <f>((3*raw[[#This Row],[Count Played W/I Last Year]])+raw[[#This Row],[Count Played W/I 2 years]])/4</f>
        <v>0.25</v>
      </c>
    </row>
    <row r="697" spans="1:15" x14ac:dyDescent="0.2">
      <c r="A697" s="4" t="s">
        <v>205</v>
      </c>
      <c r="B697" s="8">
        <v>41798</v>
      </c>
      <c r="C697" s="8" t="str">
        <f>IF(EXACT(1,raw[[#This Row],[English]]),"English",IF(EXACT(1,raw[[#This Row],[Spanish]]),"Spanish",IF(EXACT(1,raw[[#This Row],[Both]]),"Both","BAD_INPUT")))</f>
        <v>Both</v>
      </c>
      <c r="D697" s="10">
        <f>YEAR(raw[[#This Row],[Date]])</f>
        <v>2014</v>
      </c>
      <c r="E697" s="10">
        <f>MONTH(raw[[#This Row],[Date]])</f>
        <v>6</v>
      </c>
      <c r="F697" s="4"/>
      <c r="G697" s="4"/>
      <c r="H697" s="4">
        <v>1</v>
      </c>
      <c r="I697" s="9" t="e">
        <f>VLOOKUP(raw[[#This Row],[Song Title]],#REF!,1,FALSE)</f>
        <v>#REF!</v>
      </c>
      <c r="J697">
        <f>SUM(raw[[#This Row],[English]:[Both]])</f>
        <v>1</v>
      </c>
      <c r="K697" s="1" t="b">
        <f>IF(EXACT(raw[[#This Row],[Date]],VLOOKUP(raw[[#This Row],[Song Title]],raw[],2,FALSE)),TRUE,FALSE)</f>
        <v>0</v>
      </c>
      <c r="L697">
        <f>COUNTIFS(raw[Song Title],raw[[#This Row],[Song Title]],raw[Date],CONCATENATE("&lt;",raw[[#This Row],[Date]]))</f>
        <v>1</v>
      </c>
      <c r="M697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697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697" s="2">
        <f>((3*raw[[#This Row],[Count Played W/I Last Year]])+raw[[#This Row],[Count Played W/I 2 years]])/4</f>
        <v>1</v>
      </c>
    </row>
    <row r="698" spans="1:15" x14ac:dyDescent="0.2">
      <c r="A698" s="4" t="s">
        <v>43</v>
      </c>
      <c r="B698" s="8">
        <v>41798</v>
      </c>
      <c r="C698" s="8" t="str">
        <f>IF(EXACT(1,raw[[#This Row],[English]]),"English",IF(EXACT(1,raw[[#This Row],[Spanish]]),"Spanish",IF(EXACT(1,raw[[#This Row],[Both]]),"Both","BAD_INPUT")))</f>
        <v>Both</v>
      </c>
      <c r="D698" s="10">
        <f>YEAR(raw[[#This Row],[Date]])</f>
        <v>2014</v>
      </c>
      <c r="E698" s="10">
        <f>MONTH(raw[[#This Row],[Date]])</f>
        <v>6</v>
      </c>
      <c r="F698" s="4"/>
      <c r="G698" s="4"/>
      <c r="H698" s="4">
        <v>1</v>
      </c>
      <c r="I698" s="9" t="e">
        <f>VLOOKUP(raw[[#This Row],[Song Title]],#REF!,1,FALSE)</f>
        <v>#REF!</v>
      </c>
      <c r="J698">
        <f>SUM(raw[[#This Row],[English]:[Both]])</f>
        <v>1</v>
      </c>
      <c r="K698" s="1" t="b">
        <f>IF(EXACT(raw[[#This Row],[Date]],VLOOKUP(raw[[#This Row],[Song Title]],raw[],2,FALSE)),TRUE,FALSE)</f>
        <v>0</v>
      </c>
      <c r="L698">
        <f>COUNTIFS(raw[Song Title],raw[[#This Row],[Song Title]],raw[Date],CONCATENATE("&lt;",raw[[#This Row],[Date]]))</f>
        <v>10</v>
      </c>
      <c r="M698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698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698" s="2">
        <f>((3*raw[[#This Row],[Count Played W/I Last Year]])+raw[[#This Row],[Count Played W/I 2 years]])/4</f>
        <v>3.25</v>
      </c>
    </row>
    <row r="699" spans="1:15" x14ac:dyDescent="0.2">
      <c r="A699" s="4" t="s">
        <v>80</v>
      </c>
      <c r="B699" s="8">
        <v>41798</v>
      </c>
      <c r="C699" s="8" t="str">
        <f>IF(EXACT(1,raw[[#This Row],[English]]),"English",IF(EXACT(1,raw[[#This Row],[Spanish]]),"Spanish",IF(EXACT(1,raw[[#This Row],[Both]]),"Both","BAD_INPUT")))</f>
        <v>Spanish</v>
      </c>
      <c r="D699" s="10">
        <f>YEAR(raw[[#This Row],[Date]])</f>
        <v>2014</v>
      </c>
      <c r="E699" s="10">
        <f>MONTH(raw[[#This Row],[Date]])</f>
        <v>6</v>
      </c>
      <c r="F699" s="4"/>
      <c r="G699" s="4">
        <v>1</v>
      </c>
      <c r="H699" s="4"/>
      <c r="I699" s="9" t="e">
        <f>VLOOKUP(raw[[#This Row],[Song Title]],#REF!,1,FALSE)</f>
        <v>#REF!</v>
      </c>
      <c r="J699">
        <f>SUM(raw[[#This Row],[English]:[Both]])</f>
        <v>1</v>
      </c>
      <c r="K699" s="1" t="b">
        <f>IF(EXACT(raw[[#This Row],[Date]],VLOOKUP(raw[[#This Row],[Song Title]],raw[],2,FALSE)),TRUE,FALSE)</f>
        <v>0</v>
      </c>
      <c r="L699">
        <f>COUNTIFS(raw[Song Title],raw[[#This Row],[Song Title]],raw[Date],CONCATENATE("&lt;",raw[[#This Row],[Date]]))</f>
        <v>4</v>
      </c>
      <c r="M699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699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699" s="2">
        <f>((3*raw[[#This Row],[Count Played W/I Last Year]])+raw[[#This Row],[Count Played W/I 2 years]])/4</f>
        <v>1.75</v>
      </c>
    </row>
    <row r="700" spans="1:15" x14ac:dyDescent="0.2">
      <c r="A700" s="4" t="s">
        <v>208</v>
      </c>
      <c r="B700" s="8">
        <v>41798</v>
      </c>
      <c r="C700" s="8" t="str">
        <f>IF(EXACT(1,raw[[#This Row],[English]]),"English",IF(EXACT(1,raw[[#This Row],[Spanish]]),"Spanish",IF(EXACT(1,raw[[#This Row],[Both]]),"Both","BAD_INPUT")))</f>
        <v>English</v>
      </c>
      <c r="D700" s="10">
        <f>YEAR(raw[[#This Row],[Date]])</f>
        <v>2014</v>
      </c>
      <c r="E700" s="10">
        <f>MONTH(raw[[#This Row],[Date]])</f>
        <v>6</v>
      </c>
      <c r="F700" s="4">
        <v>1</v>
      </c>
      <c r="G700" s="4"/>
      <c r="H700" s="4"/>
      <c r="I700" s="9" t="e">
        <f>VLOOKUP(raw[[#This Row],[Song Title]],#REF!,1,FALSE)</f>
        <v>#REF!</v>
      </c>
      <c r="J700">
        <f>SUM(raw[[#This Row],[English]:[Both]])</f>
        <v>1</v>
      </c>
      <c r="K700" s="1" t="b">
        <f>IF(EXACT(raw[[#This Row],[Date]],VLOOKUP(raw[[#This Row],[Song Title]],raw[],2,FALSE)),TRUE,FALSE)</f>
        <v>1</v>
      </c>
      <c r="L700">
        <f>COUNTIFS(raw[Song Title],raw[[#This Row],[Song Title]],raw[Date],CONCATENATE("&lt;",raw[[#This Row],[Date]]))</f>
        <v>0</v>
      </c>
      <c r="M700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700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700" s="2">
        <f>((3*raw[[#This Row],[Count Played W/I Last Year]])+raw[[#This Row],[Count Played W/I 2 years]])/4</f>
        <v>0</v>
      </c>
    </row>
    <row r="701" spans="1:15" x14ac:dyDescent="0.2">
      <c r="A701" s="4" t="s">
        <v>140</v>
      </c>
      <c r="B701" s="8">
        <v>41798</v>
      </c>
      <c r="C701" s="8" t="str">
        <f>IF(EXACT(1,raw[[#This Row],[English]]),"English",IF(EXACT(1,raw[[#This Row],[Spanish]]),"Spanish",IF(EXACT(1,raw[[#This Row],[Both]]),"Both","BAD_INPUT")))</f>
        <v>Spanish</v>
      </c>
      <c r="D701" s="10">
        <f>YEAR(raw[[#This Row],[Date]])</f>
        <v>2014</v>
      </c>
      <c r="E701" s="10">
        <f>MONTH(raw[[#This Row],[Date]])</f>
        <v>6</v>
      </c>
      <c r="F701" s="4"/>
      <c r="G701" s="4">
        <v>1</v>
      </c>
      <c r="H701" s="4"/>
      <c r="I701" s="9" t="e">
        <f>VLOOKUP(raw[[#This Row],[Song Title]],#REF!,1,FALSE)</f>
        <v>#REF!</v>
      </c>
      <c r="J701">
        <f>SUM(raw[[#This Row],[English]:[Both]])</f>
        <v>1</v>
      </c>
      <c r="K701" s="1" t="b">
        <f>IF(EXACT(raw[[#This Row],[Date]],VLOOKUP(raw[[#This Row],[Song Title]],raw[],2,FALSE)),TRUE,FALSE)</f>
        <v>0</v>
      </c>
      <c r="L701">
        <f>COUNTIFS(raw[Song Title],raw[[#This Row],[Song Title]],raw[Date],CONCATENATE("&lt;",raw[[#This Row],[Date]]))</f>
        <v>2</v>
      </c>
      <c r="M701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701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701" s="2">
        <f>((3*raw[[#This Row],[Count Played W/I Last Year]])+raw[[#This Row],[Count Played W/I 2 years]])/4</f>
        <v>1.25</v>
      </c>
    </row>
    <row r="702" spans="1:15" x14ac:dyDescent="0.2">
      <c r="A702" s="4" t="s">
        <v>201</v>
      </c>
      <c r="B702" s="8">
        <v>41798</v>
      </c>
      <c r="C702" s="8" t="str">
        <f>IF(EXACT(1,raw[[#This Row],[English]]),"English",IF(EXACT(1,raw[[#This Row],[Spanish]]),"Spanish",IF(EXACT(1,raw[[#This Row],[Both]]),"Both","BAD_INPUT")))</f>
        <v>English</v>
      </c>
      <c r="D702" s="10">
        <f>YEAR(raw[[#This Row],[Date]])</f>
        <v>2014</v>
      </c>
      <c r="E702" s="10">
        <f>MONTH(raw[[#This Row],[Date]])</f>
        <v>6</v>
      </c>
      <c r="F702" s="4">
        <v>1</v>
      </c>
      <c r="G702" s="4"/>
      <c r="H702" s="4"/>
      <c r="I702" s="9" t="e">
        <f>VLOOKUP(raw[[#This Row],[Song Title]],#REF!,1,FALSE)</f>
        <v>#REF!</v>
      </c>
      <c r="J702">
        <f>SUM(raw[[#This Row],[English]:[Both]])</f>
        <v>1</v>
      </c>
      <c r="K702" s="1" t="b">
        <f>IF(EXACT(raw[[#This Row],[Date]],VLOOKUP(raw[[#This Row],[Song Title]],raw[],2,FALSE)),TRUE,FALSE)</f>
        <v>0</v>
      </c>
      <c r="L702">
        <f>COUNTIFS(raw[Song Title],raw[[#This Row],[Song Title]],raw[Date],CONCATENATE("&lt;",raw[[#This Row],[Date]]))</f>
        <v>2</v>
      </c>
      <c r="M702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702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702" s="2">
        <f>((3*raw[[#This Row],[Count Played W/I Last Year]])+raw[[#This Row],[Count Played W/I 2 years]])/4</f>
        <v>2</v>
      </c>
    </row>
    <row r="703" spans="1:15" x14ac:dyDescent="0.2">
      <c r="A703" s="4" t="s">
        <v>20</v>
      </c>
      <c r="B703" s="8">
        <v>41805</v>
      </c>
      <c r="C703" s="8" t="str">
        <f>IF(EXACT(1,raw[[#This Row],[English]]),"English",IF(EXACT(1,raw[[#This Row],[Spanish]]),"Spanish",IF(EXACT(1,raw[[#This Row],[Both]]),"Both","BAD_INPUT")))</f>
        <v>Spanish</v>
      </c>
      <c r="D703" s="10">
        <f>YEAR(raw[[#This Row],[Date]])</f>
        <v>2014</v>
      </c>
      <c r="E703" s="10">
        <f>MONTH(raw[[#This Row],[Date]])</f>
        <v>6</v>
      </c>
      <c r="F703" s="4"/>
      <c r="G703" s="4">
        <v>1</v>
      </c>
      <c r="H703" s="4"/>
      <c r="I703" s="9" t="e">
        <f>VLOOKUP(raw[[#This Row],[Song Title]],#REF!,1,FALSE)</f>
        <v>#REF!</v>
      </c>
      <c r="J703">
        <f>SUM(raw[[#This Row],[English]:[Both]])</f>
        <v>1</v>
      </c>
      <c r="K703" s="1" t="b">
        <f>IF(EXACT(raw[[#This Row],[Date]],VLOOKUP(raw[[#This Row],[Song Title]],raw[],2,FALSE)),TRUE,FALSE)</f>
        <v>0</v>
      </c>
      <c r="L703">
        <f>COUNTIFS(raw[Song Title],raw[[#This Row],[Song Title]],raw[Date],CONCATENATE("&lt;",raw[[#This Row],[Date]]))</f>
        <v>5</v>
      </c>
      <c r="M703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703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703" s="2">
        <f>((3*raw[[#This Row],[Count Played W/I Last Year]])+raw[[#This Row],[Count Played W/I 2 years]])/4</f>
        <v>1.75</v>
      </c>
    </row>
    <row r="704" spans="1:15" x14ac:dyDescent="0.2">
      <c r="A704" s="4" t="s">
        <v>105</v>
      </c>
      <c r="B704" s="8">
        <v>41805</v>
      </c>
      <c r="C704" s="8" t="str">
        <f>IF(EXACT(1,raw[[#This Row],[English]]),"English",IF(EXACT(1,raw[[#This Row],[Spanish]]),"Spanish",IF(EXACT(1,raw[[#This Row],[Both]]),"Both","BAD_INPUT")))</f>
        <v>Both</v>
      </c>
      <c r="D704" s="10">
        <f>YEAR(raw[[#This Row],[Date]])</f>
        <v>2014</v>
      </c>
      <c r="E704" s="10">
        <f>MONTH(raw[[#This Row],[Date]])</f>
        <v>6</v>
      </c>
      <c r="F704" s="4"/>
      <c r="G704" s="4"/>
      <c r="H704" s="4">
        <v>1</v>
      </c>
      <c r="I704" s="9" t="e">
        <f>VLOOKUP(raw[[#This Row],[Song Title]],#REF!,1,FALSE)</f>
        <v>#REF!</v>
      </c>
      <c r="J704">
        <f>SUM(raw[[#This Row],[English]:[Both]])</f>
        <v>1</v>
      </c>
      <c r="K704" s="1" t="b">
        <f>IF(EXACT(raw[[#This Row],[Date]],VLOOKUP(raw[[#This Row],[Song Title]],raw[],2,FALSE)),TRUE,FALSE)</f>
        <v>0</v>
      </c>
      <c r="L704">
        <f>COUNTIFS(raw[Song Title],raw[[#This Row],[Song Title]],raw[Date],CONCATENATE("&lt;",raw[[#This Row],[Date]]))</f>
        <v>6</v>
      </c>
      <c r="M704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704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704" s="2">
        <f>((3*raw[[#This Row],[Count Played W/I Last Year]])+raw[[#This Row],[Count Played W/I 2 years]])/4</f>
        <v>0.5</v>
      </c>
    </row>
    <row r="705" spans="1:15" x14ac:dyDescent="0.2">
      <c r="A705" s="4" t="s">
        <v>48</v>
      </c>
      <c r="B705" s="8">
        <v>41805</v>
      </c>
      <c r="C705" s="8" t="str">
        <f>IF(EXACT(1,raw[[#This Row],[English]]),"English",IF(EXACT(1,raw[[#This Row],[Spanish]]),"Spanish",IF(EXACT(1,raw[[#This Row],[Both]]),"Both","BAD_INPUT")))</f>
        <v>English</v>
      </c>
      <c r="D705" s="10">
        <f>YEAR(raw[[#This Row],[Date]])</f>
        <v>2014</v>
      </c>
      <c r="E705" s="10">
        <f>MONTH(raw[[#This Row],[Date]])</f>
        <v>6</v>
      </c>
      <c r="F705" s="4">
        <v>1</v>
      </c>
      <c r="G705" s="4"/>
      <c r="H705" s="4"/>
      <c r="I705" s="9" t="e">
        <f>VLOOKUP(raw[[#This Row],[Song Title]],#REF!,1,FALSE)</f>
        <v>#REF!</v>
      </c>
      <c r="J705">
        <f>SUM(raw[[#This Row],[English]:[Both]])</f>
        <v>1</v>
      </c>
      <c r="K705" s="1" t="b">
        <f>IF(EXACT(raw[[#This Row],[Date]],VLOOKUP(raw[[#This Row],[Song Title]],raw[],2,FALSE)),TRUE,FALSE)</f>
        <v>0</v>
      </c>
      <c r="L705">
        <f>COUNTIFS(raw[Song Title],raw[[#This Row],[Song Title]],raw[Date],CONCATENATE("&lt;",raw[[#This Row],[Date]]))</f>
        <v>2</v>
      </c>
      <c r="M705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705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705" s="2">
        <f>((3*raw[[#This Row],[Count Played W/I Last Year]])+raw[[#This Row],[Count Played W/I 2 years]])/4</f>
        <v>1</v>
      </c>
    </row>
    <row r="706" spans="1:15" x14ac:dyDescent="0.2">
      <c r="A706" s="4" t="s">
        <v>33</v>
      </c>
      <c r="B706" s="8">
        <v>41805</v>
      </c>
      <c r="C706" s="8" t="str">
        <f>IF(EXACT(1,raw[[#This Row],[English]]),"English",IF(EXACT(1,raw[[#This Row],[Spanish]]),"Spanish",IF(EXACT(1,raw[[#This Row],[Both]]),"Both","BAD_INPUT")))</f>
        <v>Spanish</v>
      </c>
      <c r="D706" s="10">
        <f>YEAR(raw[[#This Row],[Date]])</f>
        <v>2014</v>
      </c>
      <c r="E706" s="10">
        <f>MONTH(raw[[#This Row],[Date]])</f>
        <v>6</v>
      </c>
      <c r="F706" s="4"/>
      <c r="G706" s="4">
        <v>1</v>
      </c>
      <c r="H706" s="4"/>
      <c r="I706" s="9" t="e">
        <f>VLOOKUP(raw[[#This Row],[Song Title]],#REF!,1,FALSE)</f>
        <v>#REF!</v>
      </c>
      <c r="J706">
        <f>SUM(raw[[#This Row],[English]:[Both]])</f>
        <v>1</v>
      </c>
      <c r="K706" s="1" t="b">
        <f>IF(EXACT(raw[[#This Row],[Date]],VLOOKUP(raw[[#This Row],[Song Title]],raw[],2,FALSE)),TRUE,FALSE)</f>
        <v>0</v>
      </c>
      <c r="L706">
        <f>COUNTIFS(raw[Song Title],raw[[#This Row],[Song Title]],raw[Date],CONCATENATE("&lt;",raw[[#This Row],[Date]]))</f>
        <v>4</v>
      </c>
      <c r="M706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706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706" s="2">
        <f>((3*raw[[#This Row],[Count Played W/I Last Year]])+raw[[#This Row],[Count Played W/I 2 years]])/4</f>
        <v>2.25</v>
      </c>
    </row>
    <row r="707" spans="1:15" x14ac:dyDescent="0.2">
      <c r="A707" s="4" t="s">
        <v>58</v>
      </c>
      <c r="B707" s="8">
        <v>41805</v>
      </c>
      <c r="C707" s="8" t="str">
        <f>IF(EXACT(1,raw[[#This Row],[English]]),"English",IF(EXACT(1,raw[[#This Row],[Spanish]]),"Spanish",IF(EXACT(1,raw[[#This Row],[Both]]),"Both","BAD_INPUT")))</f>
        <v>Spanish</v>
      </c>
      <c r="D707" s="10">
        <f>YEAR(raw[[#This Row],[Date]])</f>
        <v>2014</v>
      </c>
      <c r="E707" s="10">
        <f>MONTH(raw[[#This Row],[Date]])</f>
        <v>6</v>
      </c>
      <c r="F707" s="4"/>
      <c r="G707" s="4">
        <v>1</v>
      </c>
      <c r="H707" s="4"/>
      <c r="I707" s="9" t="e">
        <f>VLOOKUP(raw[[#This Row],[Song Title]],#REF!,1,FALSE)</f>
        <v>#REF!</v>
      </c>
      <c r="J707">
        <f>SUM(raw[[#This Row],[English]:[Both]])</f>
        <v>1</v>
      </c>
      <c r="K707" s="1" t="b">
        <f>IF(EXACT(raw[[#This Row],[Date]],VLOOKUP(raw[[#This Row],[Song Title]],raw[],2,FALSE)),TRUE,FALSE)</f>
        <v>0</v>
      </c>
      <c r="L707">
        <f>COUNTIFS(raw[Song Title],raw[[#This Row],[Song Title]],raw[Date],CONCATENATE("&lt;",raw[[#This Row],[Date]]))</f>
        <v>2</v>
      </c>
      <c r="M707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707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707" s="2">
        <f>((3*raw[[#This Row],[Count Played W/I Last Year]])+raw[[#This Row],[Count Played W/I 2 years]])/4</f>
        <v>0.25</v>
      </c>
    </row>
    <row r="708" spans="1:15" x14ac:dyDescent="0.2">
      <c r="A708" s="4" t="s">
        <v>209</v>
      </c>
      <c r="B708" s="8">
        <v>41805</v>
      </c>
      <c r="C708" s="8" t="str">
        <f>IF(EXACT(1,raw[[#This Row],[English]]),"English",IF(EXACT(1,raw[[#This Row],[Spanish]]),"Spanish",IF(EXACT(1,raw[[#This Row],[Both]]),"Both","BAD_INPUT")))</f>
        <v>English</v>
      </c>
      <c r="D708" s="10">
        <f>YEAR(raw[[#This Row],[Date]])</f>
        <v>2014</v>
      </c>
      <c r="E708" s="10">
        <f>MONTH(raw[[#This Row],[Date]])</f>
        <v>6</v>
      </c>
      <c r="F708" s="4">
        <v>1</v>
      </c>
      <c r="G708" s="4"/>
      <c r="H708" s="4"/>
      <c r="I708" s="9" t="e">
        <f>VLOOKUP(raw[[#This Row],[Song Title]],#REF!,1,FALSE)</f>
        <v>#REF!</v>
      </c>
      <c r="J708">
        <f>SUM(raw[[#This Row],[English]:[Both]])</f>
        <v>1</v>
      </c>
      <c r="K708" s="1" t="b">
        <f>IF(EXACT(raw[[#This Row],[Date]],VLOOKUP(raw[[#This Row],[Song Title]],raw[],2,FALSE)),TRUE,FALSE)</f>
        <v>1</v>
      </c>
      <c r="L708">
        <f>COUNTIFS(raw[Song Title],raw[[#This Row],[Song Title]],raw[Date],CONCATENATE("&lt;",raw[[#This Row],[Date]]))</f>
        <v>0</v>
      </c>
      <c r="M708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708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708" s="2">
        <f>((3*raw[[#This Row],[Count Played W/I Last Year]])+raw[[#This Row],[Count Played W/I 2 years]])/4</f>
        <v>0</v>
      </c>
    </row>
    <row r="709" spans="1:15" x14ac:dyDescent="0.2">
      <c r="A709" s="4" t="s">
        <v>209</v>
      </c>
      <c r="B709" s="8">
        <v>41812</v>
      </c>
      <c r="C709" s="8" t="str">
        <f>IF(EXACT(1,raw[[#This Row],[English]]),"English",IF(EXACT(1,raw[[#This Row],[Spanish]]),"Spanish",IF(EXACT(1,raw[[#This Row],[Both]]),"Both","BAD_INPUT")))</f>
        <v>English</v>
      </c>
      <c r="D709" s="10">
        <f>YEAR(raw[[#This Row],[Date]])</f>
        <v>2014</v>
      </c>
      <c r="E709" s="10">
        <f>MONTH(raw[[#This Row],[Date]])</f>
        <v>6</v>
      </c>
      <c r="F709" s="4">
        <v>1</v>
      </c>
      <c r="G709" s="4"/>
      <c r="H709" s="4"/>
      <c r="I709" s="9" t="e">
        <f>VLOOKUP(raw[[#This Row],[Song Title]],#REF!,1,FALSE)</f>
        <v>#REF!</v>
      </c>
      <c r="J709">
        <f>SUM(raw[[#This Row],[English]:[Both]])</f>
        <v>1</v>
      </c>
      <c r="K709" s="1" t="b">
        <f>IF(EXACT(raw[[#This Row],[Date]],VLOOKUP(raw[[#This Row],[Song Title]],raw[],2,FALSE)),TRUE,FALSE)</f>
        <v>0</v>
      </c>
      <c r="L709">
        <f>COUNTIFS(raw[Song Title],raw[[#This Row],[Song Title]],raw[Date],CONCATENATE("&lt;",raw[[#This Row],[Date]]))</f>
        <v>1</v>
      </c>
      <c r="M709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709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709" s="2">
        <f>((3*raw[[#This Row],[Count Played W/I Last Year]])+raw[[#This Row],[Count Played W/I 2 years]])/4</f>
        <v>1</v>
      </c>
    </row>
    <row r="710" spans="1:15" x14ac:dyDescent="0.2">
      <c r="A710" s="4" t="s">
        <v>142</v>
      </c>
      <c r="B710" s="8">
        <v>41812</v>
      </c>
      <c r="C710" s="8" t="str">
        <f>IF(EXACT(1,raw[[#This Row],[English]]),"English",IF(EXACT(1,raw[[#This Row],[Spanish]]),"Spanish",IF(EXACT(1,raw[[#This Row],[Both]]),"Both","BAD_INPUT")))</f>
        <v>Both</v>
      </c>
      <c r="D710" s="10">
        <f>YEAR(raw[[#This Row],[Date]])</f>
        <v>2014</v>
      </c>
      <c r="E710" s="10">
        <f>MONTH(raw[[#This Row],[Date]])</f>
        <v>6</v>
      </c>
      <c r="F710" s="4"/>
      <c r="G710" s="4"/>
      <c r="H710" s="4">
        <v>1</v>
      </c>
      <c r="I710" s="9" t="e">
        <f>VLOOKUP(raw[[#This Row],[Song Title]],#REF!,1,FALSE)</f>
        <v>#REF!</v>
      </c>
      <c r="J710">
        <f>SUM(raw[[#This Row],[English]:[Both]])</f>
        <v>1</v>
      </c>
      <c r="K710" s="1" t="b">
        <f>IF(EXACT(raw[[#This Row],[Date]],VLOOKUP(raw[[#This Row],[Song Title]],raw[],2,FALSE)),TRUE,FALSE)</f>
        <v>0</v>
      </c>
      <c r="L710">
        <f>COUNTIFS(raw[Song Title],raw[[#This Row],[Song Title]],raw[Date],CONCATENATE("&lt;",raw[[#This Row],[Date]]))</f>
        <v>4</v>
      </c>
      <c r="M710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710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710" s="2">
        <f>((3*raw[[#This Row],[Count Played W/I Last Year]])+raw[[#This Row],[Count Played W/I 2 years]])/4</f>
        <v>3.25</v>
      </c>
    </row>
    <row r="711" spans="1:15" x14ac:dyDescent="0.2">
      <c r="A711" s="4" t="s">
        <v>207</v>
      </c>
      <c r="B711" s="8">
        <v>41812</v>
      </c>
      <c r="C711" s="8" t="str">
        <f>IF(EXACT(1,raw[[#This Row],[English]]),"English",IF(EXACT(1,raw[[#This Row],[Spanish]]),"Spanish",IF(EXACT(1,raw[[#This Row],[Both]]),"Both","BAD_INPUT")))</f>
        <v>Spanish</v>
      </c>
      <c r="D711" s="10">
        <f>YEAR(raw[[#This Row],[Date]])</f>
        <v>2014</v>
      </c>
      <c r="E711" s="10">
        <f>MONTH(raw[[#This Row],[Date]])</f>
        <v>6</v>
      </c>
      <c r="F711" s="4"/>
      <c r="G711" s="4">
        <v>1</v>
      </c>
      <c r="H711" s="4"/>
      <c r="I711" s="9" t="e">
        <f>VLOOKUP(raw[[#This Row],[Song Title]],#REF!,1,FALSE)</f>
        <v>#REF!</v>
      </c>
      <c r="J711">
        <f>SUM(raw[[#This Row],[English]:[Both]])</f>
        <v>1</v>
      </c>
      <c r="K711" s="1" t="b">
        <f>IF(EXACT(raw[[#This Row],[Date]],VLOOKUP(raw[[#This Row],[Song Title]],raw[],2,FALSE)),TRUE,FALSE)</f>
        <v>0</v>
      </c>
      <c r="L711">
        <f>COUNTIFS(raw[Song Title],raw[[#This Row],[Song Title]],raw[Date],CONCATENATE("&lt;",raw[[#This Row],[Date]]))</f>
        <v>1</v>
      </c>
      <c r="M711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711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711" s="2">
        <f>((3*raw[[#This Row],[Count Played W/I Last Year]])+raw[[#This Row],[Count Played W/I 2 years]])/4</f>
        <v>1</v>
      </c>
    </row>
    <row r="712" spans="1:15" x14ac:dyDescent="0.2">
      <c r="A712" s="4" t="s">
        <v>44</v>
      </c>
      <c r="B712" s="8">
        <v>41812</v>
      </c>
      <c r="C712" s="8" t="str">
        <f>IF(EXACT(1,raw[[#This Row],[English]]),"English",IF(EXACT(1,raw[[#This Row],[Spanish]]),"Spanish",IF(EXACT(1,raw[[#This Row],[Both]]),"Both","BAD_INPUT")))</f>
        <v>Spanish</v>
      </c>
      <c r="D712" s="10">
        <f>YEAR(raw[[#This Row],[Date]])</f>
        <v>2014</v>
      </c>
      <c r="E712" s="10">
        <f>MONTH(raw[[#This Row],[Date]])</f>
        <v>6</v>
      </c>
      <c r="F712" s="4"/>
      <c r="G712" s="4">
        <v>1</v>
      </c>
      <c r="H712" s="4"/>
      <c r="I712" s="9" t="e">
        <f>VLOOKUP(raw[[#This Row],[Song Title]],#REF!,1,FALSE)</f>
        <v>#REF!</v>
      </c>
      <c r="J712">
        <f>SUM(raw[[#This Row],[English]:[Both]])</f>
        <v>1</v>
      </c>
      <c r="K712" s="1" t="b">
        <f>IF(EXACT(raw[[#This Row],[Date]],VLOOKUP(raw[[#This Row],[Song Title]],raw[],2,FALSE)),TRUE,FALSE)</f>
        <v>0</v>
      </c>
      <c r="L712">
        <f>COUNTIFS(raw[Song Title],raw[[#This Row],[Song Title]],raw[Date],CONCATENATE("&lt;",raw[[#This Row],[Date]]))</f>
        <v>3</v>
      </c>
      <c r="M712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712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712" s="2">
        <f>((3*raw[[#This Row],[Count Played W/I Last Year]])+raw[[#This Row],[Count Played W/I 2 years]])/4</f>
        <v>1</v>
      </c>
    </row>
    <row r="713" spans="1:15" x14ac:dyDescent="0.2">
      <c r="A713" s="4" t="s">
        <v>201</v>
      </c>
      <c r="B713" s="8">
        <v>41812</v>
      </c>
      <c r="C713" s="8" t="str">
        <f>IF(EXACT(1,raw[[#This Row],[English]]),"English",IF(EXACT(1,raw[[#This Row],[Spanish]]),"Spanish",IF(EXACT(1,raw[[#This Row],[Both]]),"Both","BAD_INPUT")))</f>
        <v>English</v>
      </c>
      <c r="D713" s="10">
        <f>YEAR(raw[[#This Row],[Date]])</f>
        <v>2014</v>
      </c>
      <c r="E713" s="10">
        <f>MONTH(raw[[#This Row],[Date]])</f>
        <v>6</v>
      </c>
      <c r="F713" s="4">
        <v>1</v>
      </c>
      <c r="G713" s="4"/>
      <c r="H713" s="4"/>
      <c r="I713" s="9" t="e">
        <f>VLOOKUP(raw[[#This Row],[Song Title]],#REF!,1,FALSE)</f>
        <v>#REF!</v>
      </c>
      <c r="J713">
        <f>SUM(raw[[#This Row],[English]:[Both]])</f>
        <v>1</v>
      </c>
      <c r="K713" s="1" t="b">
        <f>IF(EXACT(raw[[#This Row],[Date]],VLOOKUP(raw[[#This Row],[Song Title]],raw[],2,FALSE)),TRUE,FALSE)</f>
        <v>0</v>
      </c>
      <c r="L713">
        <f>COUNTIFS(raw[Song Title],raw[[#This Row],[Song Title]],raw[Date],CONCATENATE("&lt;",raw[[#This Row],[Date]]))</f>
        <v>3</v>
      </c>
      <c r="M713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713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713" s="2">
        <f>((3*raw[[#This Row],[Count Played W/I Last Year]])+raw[[#This Row],[Count Played W/I 2 years]])/4</f>
        <v>3</v>
      </c>
    </row>
    <row r="714" spans="1:15" x14ac:dyDescent="0.2">
      <c r="A714" s="4" t="s">
        <v>200</v>
      </c>
      <c r="B714" s="8">
        <v>41819</v>
      </c>
      <c r="C714" s="8" t="str">
        <f>IF(EXACT(1,raw[[#This Row],[English]]),"English",IF(EXACT(1,raw[[#This Row],[Spanish]]),"Spanish",IF(EXACT(1,raw[[#This Row],[Both]]),"Both","BAD_INPUT")))</f>
        <v>English</v>
      </c>
      <c r="D714" s="10">
        <f>YEAR(raw[[#This Row],[Date]])</f>
        <v>2014</v>
      </c>
      <c r="E714" s="10">
        <f>MONTH(raw[[#This Row],[Date]])</f>
        <v>6</v>
      </c>
      <c r="F714" s="4">
        <v>1</v>
      </c>
      <c r="G714" s="4"/>
      <c r="H714" s="4"/>
      <c r="I714" s="9" t="e">
        <f>VLOOKUP(raw[[#This Row],[Song Title]],#REF!,1,FALSE)</f>
        <v>#REF!</v>
      </c>
      <c r="J714">
        <f>SUM(raw[[#This Row],[English]:[Both]])</f>
        <v>1</v>
      </c>
      <c r="K714" s="1" t="b">
        <f>IF(EXACT(raw[[#This Row],[Date]],VLOOKUP(raw[[#This Row],[Song Title]],raw[],2,FALSE)),TRUE,FALSE)</f>
        <v>0</v>
      </c>
      <c r="L714">
        <f>COUNTIFS(raw[Song Title],raw[[#This Row],[Song Title]],raw[Date],CONCATENATE("&lt;",raw[[#This Row],[Date]]))</f>
        <v>2</v>
      </c>
      <c r="M714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714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714" s="2">
        <f>((3*raw[[#This Row],[Count Played W/I Last Year]])+raw[[#This Row],[Count Played W/I 2 years]])/4</f>
        <v>2</v>
      </c>
    </row>
    <row r="715" spans="1:15" x14ac:dyDescent="0.2">
      <c r="A715" s="4" t="s">
        <v>100</v>
      </c>
      <c r="B715" s="8">
        <v>41819</v>
      </c>
      <c r="C715" s="8" t="str">
        <f>IF(EXACT(1,raw[[#This Row],[English]]),"English",IF(EXACT(1,raw[[#This Row],[Spanish]]),"Spanish",IF(EXACT(1,raw[[#This Row],[Both]]),"Both","BAD_INPUT")))</f>
        <v>Both</v>
      </c>
      <c r="D715" s="10">
        <f>YEAR(raw[[#This Row],[Date]])</f>
        <v>2014</v>
      </c>
      <c r="E715" s="10">
        <f>MONTH(raw[[#This Row],[Date]])</f>
        <v>6</v>
      </c>
      <c r="F715" s="4"/>
      <c r="G715" s="4"/>
      <c r="H715" s="4">
        <v>1</v>
      </c>
      <c r="I715" s="9" t="e">
        <f>VLOOKUP(raw[[#This Row],[Song Title]],#REF!,1,FALSE)</f>
        <v>#REF!</v>
      </c>
      <c r="J715">
        <f>SUM(raw[[#This Row],[English]:[Both]])</f>
        <v>1</v>
      </c>
      <c r="K715" s="1" t="b">
        <f>IF(EXACT(raw[[#This Row],[Date]],VLOOKUP(raw[[#This Row],[Song Title]],raw[],2,FALSE)),TRUE,FALSE)</f>
        <v>0</v>
      </c>
      <c r="L715">
        <f>COUNTIFS(raw[Song Title],raw[[#This Row],[Song Title]],raw[Date],CONCATENATE("&lt;",raw[[#This Row],[Date]]))</f>
        <v>6</v>
      </c>
      <c r="M715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715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715" s="2">
        <f>((3*raw[[#This Row],[Count Played W/I Last Year]])+raw[[#This Row],[Count Played W/I 2 years]])/4</f>
        <v>1.75</v>
      </c>
    </row>
    <row r="716" spans="1:15" x14ac:dyDescent="0.2">
      <c r="A716" s="4" t="s">
        <v>80</v>
      </c>
      <c r="B716" s="8">
        <v>41819</v>
      </c>
      <c r="C716" s="8" t="str">
        <f>IF(EXACT(1,raw[[#This Row],[English]]),"English",IF(EXACT(1,raw[[#This Row],[Spanish]]),"Spanish",IF(EXACT(1,raw[[#This Row],[Both]]),"Both","BAD_INPUT")))</f>
        <v>Spanish</v>
      </c>
      <c r="D716" s="10">
        <f>YEAR(raw[[#This Row],[Date]])</f>
        <v>2014</v>
      </c>
      <c r="E716" s="10">
        <f>MONTH(raw[[#This Row],[Date]])</f>
        <v>6</v>
      </c>
      <c r="F716" s="4"/>
      <c r="G716" s="4">
        <v>1</v>
      </c>
      <c r="H716" s="4"/>
      <c r="I716" s="9" t="e">
        <f>VLOOKUP(raw[[#This Row],[Song Title]],#REF!,1,FALSE)</f>
        <v>#REF!</v>
      </c>
      <c r="J716">
        <f>SUM(raw[[#This Row],[English]:[Both]])</f>
        <v>1</v>
      </c>
      <c r="K716" s="1" t="b">
        <f>IF(EXACT(raw[[#This Row],[Date]],VLOOKUP(raw[[#This Row],[Song Title]],raw[],2,FALSE)),TRUE,FALSE)</f>
        <v>0</v>
      </c>
      <c r="L716">
        <f>COUNTIFS(raw[Song Title],raw[[#This Row],[Song Title]],raw[Date],CONCATENATE("&lt;",raw[[#This Row],[Date]]))</f>
        <v>5</v>
      </c>
      <c r="M716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716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716" s="2">
        <f>((3*raw[[#This Row],[Count Played W/I Last Year]])+raw[[#This Row],[Count Played W/I 2 years]])/4</f>
        <v>2.75</v>
      </c>
    </row>
    <row r="717" spans="1:15" x14ac:dyDescent="0.2">
      <c r="A717" s="4" t="s">
        <v>31</v>
      </c>
      <c r="B717" s="8">
        <v>41819</v>
      </c>
      <c r="C717" s="8" t="str">
        <f>IF(EXACT(1,raw[[#This Row],[English]]),"English",IF(EXACT(1,raw[[#This Row],[Spanish]]),"Spanish",IF(EXACT(1,raw[[#This Row],[Both]]),"Both","BAD_INPUT")))</f>
        <v>Spanish</v>
      </c>
      <c r="D717" s="10">
        <f>YEAR(raw[[#This Row],[Date]])</f>
        <v>2014</v>
      </c>
      <c r="E717" s="10">
        <f>MONTH(raw[[#This Row],[Date]])</f>
        <v>6</v>
      </c>
      <c r="F717" s="4"/>
      <c r="G717" s="4">
        <v>1</v>
      </c>
      <c r="H717" s="4"/>
      <c r="I717" s="9" t="e">
        <f>VLOOKUP(raw[[#This Row],[Song Title]],#REF!,1,FALSE)</f>
        <v>#REF!</v>
      </c>
      <c r="J717">
        <f>SUM(raw[[#This Row],[English]:[Both]])</f>
        <v>1</v>
      </c>
      <c r="K717" s="1" t="b">
        <f>IF(EXACT(raw[[#This Row],[Date]],VLOOKUP(raw[[#This Row],[Song Title]],raw[],2,FALSE)),TRUE,FALSE)</f>
        <v>0</v>
      </c>
      <c r="L717">
        <f>COUNTIFS(raw[Song Title],raw[[#This Row],[Song Title]],raw[Date],CONCATENATE("&lt;",raw[[#This Row],[Date]]))</f>
        <v>3</v>
      </c>
      <c r="M717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717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717" s="2">
        <f>((3*raw[[#This Row],[Count Played W/I Last Year]])+raw[[#This Row],[Count Played W/I 2 years]])/4</f>
        <v>2</v>
      </c>
    </row>
    <row r="718" spans="1:15" x14ac:dyDescent="0.2">
      <c r="A718" s="4" t="s">
        <v>210</v>
      </c>
      <c r="B718" s="8">
        <v>41819</v>
      </c>
      <c r="C718" s="8" t="str">
        <f>IF(EXACT(1,raw[[#This Row],[English]]),"English",IF(EXACT(1,raw[[#This Row],[Spanish]]),"Spanish",IF(EXACT(1,raw[[#This Row],[Both]]),"Both","BAD_INPUT")))</f>
        <v>English</v>
      </c>
      <c r="D718" s="10">
        <f>YEAR(raw[[#This Row],[Date]])</f>
        <v>2014</v>
      </c>
      <c r="E718" s="10">
        <f>MONTH(raw[[#This Row],[Date]])</f>
        <v>6</v>
      </c>
      <c r="F718" s="4">
        <v>1</v>
      </c>
      <c r="G718" s="4"/>
      <c r="H718" s="4"/>
      <c r="I718" s="9" t="e">
        <f>VLOOKUP(raw[[#This Row],[Song Title]],#REF!,1,FALSE)</f>
        <v>#REF!</v>
      </c>
      <c r="J718">
        <f>SUM(raw[[#This Row],[English]:[Both]])</f>
        <v>1</v>
      </c>
      <c r="K718" s="1" t="b">
        <f>IF(EXACT(raw[[#This Row],[Date]],VLOOKUP(raw[[#This Row],[Song Title]],raw[],2,FALSE)),TRUE,FALSE)</f>
        <v>1</v>
      </c>
      <c r="L718">
        <f>COUNTIFS(raw[Song Title],raw[[#This Row],[Song Title]],raw[Date],CONCATENATE("&lt;",raw[[#This Row],[Date]]))</f>
        <v>0</v>
      </c>
      <c r="M718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718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718" s="2">
        <f>((3*raw[[#This Row],[Count Played W/I Last Year]])+raw[[#This Row],[Count Played W/I 2 years]])/4</f>
        <v>0</v>
      </c>
    </row>
    <row r="719" spans="1:15" x14ac:dyDescent="0.2">
      <c r="A719" s="4" t="s">
        <v>125</v>
      </c>
      <c r="B719" s="8">
        <v>41826</v>
      </c>
      <c r="C719" s="8" t="str">
        <f>IF(EXACT(1,raw[[#This Row],[English]]),"English",IF(EXACT(1,raw[[#This Row],[Spanish]]),"Spanish",IF(EXACT(1,raw[[#This Row],[Both]]),"Both","BAD_INPUT")))</f>
        <v>English</v>
      </c>
      <c r="D719" s="10">
        <f>YEAR(raw[[#This Row],[Date]])</f>
        <v>2014</v>
      </c>
      <c r="E719" s="10">
        <f>MONTH(raw[[#This Row],[Date]])</f>
        <v>7</v>
      </c>
      <c r="F719" s="4">
        <v>1</v>
      </c>
      <c r="G719" s="4"/>
      <c r="H719" s="4"/>
      <c r="I719" s="9" t="e">
        <f>VLOOKUP(raw[[#This Row],[Song Title]],#REF!,1,FALSE)</f>
        <v>#REF!</v>
      </c>
      <c r="J719">
        <f>SUM(raw[[#This Row],[English]:[Both]])</f>
        <v>1</v>
      </c>
      <c r="K719" s="1" t="b">
        <f>IF(EXACT(raw[[#This Row],[Date]],VLOOKUP(raw[[#This Row],[Song Title]],raw[],2,FALSE)),TRUE,FALSE)</f>
        <v>0</v>
      </c>
      <c r="L719">
        <f>COUNTIFS(raw[Song Title],raw[[#This Row],[Song Title]],raw[Date],CONCATENATE("&lt;",raw[[#This Row],[Date]]))</f>
        <v>1</v>
      </c>
      <c r="M719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719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719" s="2">
        <f>((3*raw[[#This Row],[Count Played W/I Last Year]])+raw[[#This Row],[Count Played W/I 2 years]])/4</f>
        <v>0.25</v>
      </c>
    </row>
    <row r="720" spans="1:15" x14ac:dyDescent="0.2">
      <c r="A720" s="4" t="s">
        <v>204</v>
      </c>
      <c r="B720" s="8">
        <v>41826</v>
      </c>
      <c r="C720" s="8" t="str">
        <f>IF(EXACT(1,raw[[#This Row],[English]]),"English",IF(EXACT(1,raw[[#This Row],[Spanish]]),"Spanish",IF(EXACT(1,raw[[#This Row],[Both]]),"Both","BAD_INPUT")))</f>
        <v>Both</v>
      </c>
      <c r="D720" s="10">
        <f>YEAR(raw[[#This Row],[Date]])</f>
        <v>2014</v>
      </c>
      <c r="E720" s="10">
        <f>MONTH(raw[[#This Row],[Date]])</f>
        <v>7</v>
      </c>
      <c r="F720" s="4"/>
      <c r="G720" s="4"/>
      <c r="H720" s="4">
        <v>1</v>
      </c>
      <c r="I720" s="9" t="e">
        <f>VLOOKUP(raw[[#This Row],[Song Title]],#REF!,1,FALSE)</f>
        <v>#REF!</v>
      </c>
      <c r="J720">
        <f>SUM(raw[[#This Row],[English]:[Both]])</f>
        <v>1</v>
      </c>
      <c r="K720" s="1" t="b">
        <f>IF(EXACT(raw[[#This Row],[Date]],VLOOKUP(raw[[#This Row],[Song Title]],raw[],2,FALSE)),TRUE,FALSE)</f>
        <v>0</v>
      </c>
      <c r="L720">
        <f>COUNTIFS(raw[Song Title],raw[[#This Row],[Song Title]],raw[Date],CONCATENATE("&lt;",raw[[#This Row],[Date]]))</f>
        <v>2</v>
      </c>
      <c r="M720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720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720" s="2">
        <f>((3*raw[[#This Row],[Count Played W/I Last Year]])+raw[[#This Row],[Count Played W/I 2 years]])/4</f>
        <v>2</v>
      </c>
    </row>
    <row r="721" spans="1:15" x14ac:dyDescent="0.2">
      <c r="A721" s="4" t="s">
        <v>211</v>
      </c>
      <c r="B721" s="8">
        <v>41826</v>
      </c>
      <c r="C721" s="8" t="str">
        <f>IF(EXACT(1,raw[[#This Row],[English]]),"English",IF(EXACT(1,raw[[#This Row],[Spanish]]),"Spanish",IF(EXACT(1,raw[[#This Row],[Both]]),"Both","BAD_INPUT")))</f>
        <v>Spanish</v>
      </c>
      <c r="D721" s="10">
        <f>YEAR(raw[[#This Row],[Date]])</f>
        <v>2014</v>
      </c>
      <c r="E721" s="10">
        <f>MONTH(raw[[#This Row],[Date]])</f>
        <v>7</v>
      </c>
      <c r="F721" s="4"/>
      <c r="G721" s="4">
        <v>1</v>
      </c>
      <c r="H721" s="4"/>
      <c r="I721" s="9" t="e">
        <f>VLOOKUP(raw[[#This Row],[Song Title]],#REF!,1,FALSE)</f>
        <v>#REF!</v>
      </c>
      <c r="J721">
        <f>SUM(raw[[#This Row],[English]:[Both]])</f>
        <v>1</v>
      </c>
      <c r="K721" s="1" t="b">
        <f>IF(EXACT(raw[[#This Row],[Date]],VLOOKUP(raw[[#This Row],[Song Title]],raw[],2,FALSE)),TRUE,FALSE)</f>
        <v>1</v>
      </c>
      <c r="L721">
        <f>COUNTIFS(raw[Song Title],raw[[#This Row],[Song Title]],raw[Date],CONCATENATE("&lt;",raw[[#This Row],[Date]]))</f>
        <v>0</v>
      </c>
      <c r="M721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721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721" s="2">
        <f>((3*raw[[#This Row],[Count Played W/I Last Year]])+raw[[#This Row],[Count Played W/I 2 years]])/4</f>
        <v>0</v>
      </c>
    </row>
    <row r="722" spans="1:15" x14ac:dyDescent="0.2">
      <c r="A722" s="4" t="s">
        <v>85</v>
      </c>
      <c r="B722" s="8">
        <v>41826</v>
      </c>
      <c r="C722" s="8" t="str">
        <f>IF(EXACT(1,raw[[#This Row],[English]]),"English",IF(EXACT(1,raw[[#This Row],[Spanish]]),"Spanish",IF(EXACT(1,raw[[#This Row],[Both]]),"Both","BAD_INPUT")))</f>
        <v>Both</v>
      </c>
      <c r="D722" s="10">
        <f>YEAR(raw[[#This Row],[Date]])</f>
        <v>2014</v>
      </c>
      <c r="E722" s="10">
        <f>MONTH(raw[[#This Row],[Date]])</f>
        <v>7</v>
      </c>
      <c r="F722" s="4"/>
      <c r="G722" s="4"/>
      <c r="H722" s="4">
        <v>1</v>
      </c>
      <c r="I722" s="9" t="e">
        <f>VLOOKUP(raw[[#This Row],[Song Title]],#REF!,1,FALSE)</f>
        <v>#REF!</v>
      </c>
      <c r="J722">
        <f>SUM(raw[[#This Row],[English]:[Both]])</f>
        <v>1</v>
      </c>
      <c r="K722" s="1" t="b">
        <f>IF(EXACT(raw[[#This Row],[Date]],VLOOKUP(raw[[#This Row],[Song Title]],raw[],2,FALSE)),TRUE,FALSE)</f>
        <v>0</v>
      </c>
      <c r="L722">
        <f>COUNTIFS(raw[Song Title],raw[[#This Row],[Song Title]],raw[Date],CONCATENATE("&lt;",raw[[#This Row],[Date]]))</f>
        <v>3</v>
      </c>
      <c r="M722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722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722" s="2">
        <f>((3*raw[[#This Row],[Count Played W/I Last Year]])+raw[[#This Row],[Count Played W/I 2 years]])/4</f>
        <v>1.5</v>
      </c>
    </row>
    <row r="723" spans="1:15" x14ac:dyDescent="0.2">
      <c r="A723" s="4" t="s">
        <v>212</v>
      </c>
      <c r="B723" s="8">
        <v>41826</v>
      </c>
      <c r="C723" s="8" t="str">
        <f>IF(EXACT(1,raw[[#This Row],[English]]),"English",IF(EXACT(1,raw[[#This Row],[Spanish]]),"Spanish",IF(EXACT(1,raw[[#This Row],[Both]]),"Both","BAD_INPUT")))</f>
        <v>English</v>
      </c>
      <c r="D723" s="10">
        <f>YEAR(raw[[#This Row],[Date]])</f>
        <v>2014</v>
      </c>
      <c r="E723" s="10">
        <f>MONTH(raw[[#This Row],[Date]])</f>
        <v>7</v>
      </c>
      <c r="F723" s="4">
        <v>1</v>
      </c>
      <c r="G723" s="4"/>
      <c r="H723" s="4"/>
      <c r="I723" s="9" t="e">
        <f>VLOOKUP(raw[[#This Row],[Song Title]],#REF!,1,FALSE)</f>
        <v>#REF!</v>
      </c>
      <c r="J723">
        <f>SUM(raw[[#This Row],[English]:[Both]])</f>
        <v>1</v>
      </c>
      <c r="K723" s="1" t="b">
        <f>IF(EXACT(raw[[#This Row],[Date]],VLOOKUP(raw[[#This Row],[Song Title]],raw[],2,FALSE)),TRUE,FALSE)</f>
        <v>1</v>
      </c>
      <c r="L723">
        <f>COUNTIFS(raw[Song Title],raw[[#This Row],[Song Title]],raw[Date],CONCATENATE("&lt;",raw[[#This Row],[Date]]))</f>
        <v>0</v>
      </c>
      <c r="M723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723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723" s="2">
        <f>((3*raw[[#This Row],[Count Played W/I Last Year]])+raw[[#This Row],[Count Played W/I 2 years]])/4</f>
        <v>0</v>
      </c>
    </row>
    <row r="724" spans="1:15" x14ac:dyDescent="0.2">
      <c r="A724" s="4" t="s">
        <v>207</v>
      </c>
      <c r="B724" s="8">
        <v>41826</v>
      </c>
      <c r="C724" s="8" t="str">
        <f>IF(EXACT(1,raw[[#This Row],[English]]),"English",IF(EXACT(1,raw[[#This Row],[Spanish]]),"Spanish",IF(EXACT(1,raw[[#This Row],[Both]]),"Both","BAD_INPUT")))</f>
        <v>Spanish</v>
      </c>
      <c r="D724" s="10">
        <f>YEAR(raw[[#This Row],[Date]])</f>
        <v>2014</v>
      </c>
      <c r="E724" s="10">
        <f>MONTH(raw[[#This Row],[Date]])</f>
        <v>7</v>
      </c>
      <c r="F724" s="4"/>
      <c r="G724" s="4">
        <v>1</v>
      </c>
      <c r="H724" s="4"/>
      <c r="I724" s="9" t="e">
        <f>VLOOKUP(raw[[#This Row],[Song Title]],#REF!,1,FALSE)</f>
        <v>#REF!</v>
      </c>
      <c r="J724">
        <f>SUM(raw[[#This Row],[English]:[Both]])</f>
        <v>1</v>
      </c>
      <c r="K724" s="1" t="b">
        <f>IF(EXACT(raw[[#This Row],[Date]],VLOOKUP(raw[[#This Row],[Song Title]],raw[],2,FALSE)),TRUE,FALSE)</f>
        <v>0</v>
      </c>
      <c r="L724">
        <f>COUNTIFS(raw[Song Title],raw[[#This Row],[Song Title]],raw[Date],CONCATENATE("&lt;",raw[[#This Row],[Date]]))</f>
        <v>2</v>
      </c>
      <c r="M724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724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724" s="2">
        <f>((3*raw[[#This Row],[Count Played W/I Last Year]])+raw[[#This Row],[Count Played W/I 2 years]])/4</f>
        <v>2</v>
      </c>
    </row>
    <row r="725" spans="1:15" x14ac:dyDescent="0.2">
      <c r="A725" s="4" t="s">
        <v>209</v>
      </c>
      <c r="B725" s="8">
        <v>41833</v>
      </c>
      <c r="C725" s="8" t="str">
        <f>IF(EXACT(1,raw[[#This Row],[English]]),"English",IF(EXACT(1,raw[[#This Row],[Spanish]]),"Spanish",IF(EXACT(1,raw[[#This Row],[Both]]),"Both","BAD_INPUT")))</f>
        <v>English</v>
      </c>
      <c r="D725" s="10">
        <f>YEAR(raw[[#This Row],[Date]])</f>
        <v>2014</v>
      </c>
      <c r="E725" s="10">
        <f>MONTH(raw[[#This Row],[Date]])</f>
        <v>7</v>
      </c>
      <c r="F725" s="4">
        <v>1</v>
      </c>
      <c r="G725" s="4"/>
      <c r="H725" s="4"/>
      <c r="I725" s="9" t="e">
        <f>VLOOKUP(raw[[#This Row],[Song Title]],#REF!,1,FALSE)</f>
        <v>#REF!</v>
      </c>
      <c r="J725">
        <f>SUM(raw[[#This Row],[English]:[Both]])</f>
        <v>1</v>
      </c>
      <c r="K725" s="1" t="b">
        <f>IF(EXACT(raw[[#This Row],[Date]],VLOOKUP(raw[[#This Row],[Song Title]],raw[],2,FALSE)),TRUE,FALSE)</f>
        <v>0</v>
      </c>
      <c r="L725">
        <f>COUNTIFS(raw[Song Title],raw[[#This Row],[Song Title]],raw[Date],CONCATENATE("&lt;",raw[[#This Row],[Date]]))</f>
        <v>2</v>
      </c>
      <c r="M725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725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725" s="2">
        <f>((3*raw[[#This Row],[Count Played W/I Last Year]])+raw[[#This Row],[Count Played W/I 2 years]])/4</f>
        <v>2</v>
      </c>
    </row>
    <row r="726" spans="1:15" x14ac:dyDescent="0.2">
      <c r="A726" s="4" t="s">
        <v>155</v>
      </c>
      <c r="B726" s="8">
        <v>41833</v>
      </c>
      <c r="C726" s="8" t="str">
        <f>IF(EXACT(1,raw[[#This Row],[English]]),"English",IF(EXACT(1,raw[[#This Row],[Spanish]]),"Spanish",IF(EXACT(1,raw[[#This Row],[Both]]),"Both","BAD_INPUT")))</f>
        <v>Both</v>
      </c>
      <c r="D726" s="10">
        <f>YEAR(raw[[#This Row],[Date]])</f>
        <v>2014</v>
      </c>
      <c r="E726" s="10">
        <f>MONTH(raw[[#This Row],[Date]])</f>
        <v>7</v>
      </c>
      <c r="F726" s="4"/>
      <c r="G726" s="4"/>
      <c r="H726" s="4">
        <v>1</v>
      </c>
      <c r="I726" s="9" t="e">
        <f>VLOOKUP(raw[[#This Row],[Song Title]],#REF!,1,FALSE)</f>
        <v>#REF!</v>
      </c>
      <c r="J726">
        <f>SUM(raw[[#This Row],[English]:[Both]])</f>
        <v>1</v>
      </c>
      <c r="K726" s="1" t="b">
        <f>IF(EXACT(raw[[#This Row],[Date]],VLOOKUP(raw[[#This Row],[Song Title]],raw[],2,FALSE)),TRUE,FALSE)</f>
        <v>0</v>
      </c>
      <c r="L726">
        <f>COUNTIFS(raw[Song Title],raw[[#This Row],[Song Title]],raw[Date],CONCATENATE("&lt;",raw[[#This Row],[Date]]))</f>
        <v>6</v>
      </c>
      <c r="M726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726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726" s="2">
        <f>((3*raw[[#This Row],[Count Played W/I Last Year]])+raw[[#This Row],[Count Played W/I 2 years]])/4</f>
        <v>4.5</v>
      </c>
    </row>
    <row r="727" spans="1:15" x14ac:dyDescent="0.2">
      <c r="A727" s="4" t="s">
        <v>213</v>
      </c>
      <c r="B727" s="8">
        <v>41833</v>
      </c>
      <c r="C727" s="8" t="str">
        <f>IF(EXACT(1,raw[[#This Row],[English]]),"English",IF(EXACT(1,raw[[#This Row],[Spanish]]),"Spanish",IF(EXACT(1,raw[[#This Row],[Both]]),"Both","BAD_INPUT")))</f>
        <v>Spanish</v>
      </c>
      <c r="D727" s="10">
        <f>YEAR(raw[[#This Row],[Date]])</f>
        <v>2014</v>
      </c>
      <c r="E727" s="10">
        <f>MONTH(raw[[#This Row],[Date]])</f>
        <v>7</v>
      </c>
      <c r="F727" s="4"/>
      <c r="G727" s="4">
        <v>1</v>
      </c>
      <c r="H727" s="4"/>
      <c r="I727" s="9" t="e">
        <f>VLOOKUP(raw[[#This Row],[Song Title]],#REF!,1,FALSE)</f>
        <v>#REF!</v>
      </c>
      <c r="J727">
        <f>SUM(raw[[#This Row],[English]:[Both]])</f>
        <v>1</v>
      </c>
      <c r="K727" s="1" t="b">
        <f>IF(EXACT(raw[[#This Row],[Date]],VLOOKUP(raw[[#This Row],[Song Title]],raw[],2,FALSE)),TRUE,FALSE)</f>
        <v>1</v>
      </c>
      <c r="L727">
        <f>COUNTIFS(raw[Song Title],raw[[#This Row],[Song Title]],raw[Date],CONCATENATE("&lt;",raw[[#This Row],[Date]]))</f>
        <v>0</v>
      </c>
      <c r="M727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727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727" s="2">
        <f>((3*raw[[#This Row],[Count Played W/I Last Year]])+raw[[#This Row],[Count Played W/I 2 years]])/4</f>
        <v>0</v>
      </c>
    </row>
    <row r="728" spans="1:15" x14ac:dyDescent="0.2">
      <c r="A728" s="4" t="s">
        <v>205</v>
      </c>
      <c r="B728" s="8">
        <v>41833</v>
      </c>
      <c r="C728" s="8" t="str">
        <f>IF(EXACT(1,raw[[#This Row],[English]]),"English",IF(EXACT(1,raw[[#This Row],[Spanish]]),"Spanish",IF(EXACT(1,raw[[#This Row],[Both]]),"Both","BAD_INPUT")))</f>
        <v>Both</v>
      </c>
      <c r="D728" s="10">
        <f>YEAR(raw[[#This Row],[Date]])</f>
        <v>2014</v>
      </c>
      <c r="E728" s="10">
        <f>MONTH(raw[[#This Row],[Date]])</f>
        <v>7</v>
      </c>
      <c r="F728" s="4"/>
      <c r="G728" s="4"/>
      <c r="H728" s="4">
        <v>1</v>
      </c>
      <c r="I728" s="9" t="e">
        <f>VLOOKUP(raw[[#This Row],[Song Title]],#REF!,1,FALSE)</f>
        <v>#REF!</v>
      </c>
      <c r="J728">
        <f>SUM(raw[[#This Row],[English]:[Both]])</f>
        <v>1</v>
      </c>
      <c r="K728" s="1" t="b">
        <f>IF(EXACT(raw[[#This Row],[Date]],VLOOKUP(raw[[#This Row],[Song Title]],raw[],2,FALSE)),TRUE,FALSE)</f>
        <v>0</v>
      </c>
      <c r="L728">
        <f>COUNTIFS(raw[Song Title],raw[[#This Row],[Song Title]],raw[Date],CONCATENATE("&lt;",raw[[#This Row],[Date]]))</f>
        <v>2</v>
      </c>
      <c r="M728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728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728" s="2">
        <f>((3*raw[[#This Row],[Count Played W/I Last Year]])+raw[[#This Row],[Count Played W/I 2 years]])/4</f>
        <v>2</v>
      </c>
    </row>
    <row r="729" spans="1:15" x14ac:dyDescent="0.2">
      <c r="A729" s="4" t="s">
        <v>202</v>
      </c>
      <c r="B729" s="8">
        <v>41833</v>
      </c>
      <c r="C729" s="8" t="str">
        <f>IF(EXACT(1,raw[[#This Row],[English]]),"English",IF(EXACT(1,raw[[#This Row],[Spanish]]),"Spanish",IF(EXACT(1,raw[[#This Row],[Both]]),"Both","BAD_INPUT")))</f>
        <v>English</v>
      </c>
      <c r="D729" s="10">
        <f>YEAR(raw[[#This Row],[Date]])</f>
        <v>2014</v>
      </c>
      <c r="E729" s="10">
        <f>MONTH(raw[[#This Row],[Date]])</f>
        <v>7</v>
      </c>
      <c r="F729" s="4">
        <v>1</v>
      </c>
      <c r="G729" s="4"/>
      <c r="H729" s="4"/>
      <c r="I729" s="9" t="e">
        <f>VLOOKUP(raw[[#This Row],[Song Title]],#REF!,1,FALSE)</f>
        <v>#REF!</v>
      </c>
      <c r="J729">
        <f>SUM(raw[[#This Row],[English]:[Both]])</f>
        <v>1</v>
      </c>
      <c r="K729" s="1" t="b">
        <f>IF(EXACT(raw[[#This Row],[Date]],VLOOKUP(raw[[#This Row],[Song Title]],raw[],2,FALSE)),TRUE,FALSE)</f>
        <v>0</v>
      </c>
      <c r="L729">
        <f>COUNTIFS(raw[Song Title],raw[[#This Row],[Song Title]],raw[Date],CONCATENATE("&lt;",raw[[#This Row],[Date]]))</f>
        <v>1</v>
      </c>
      <c r="M729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729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729" s="2">
        <f>((3*raw[[#This Row],[Count Played W/I Last Year]])+raw[[#This Row],[Count Played W/I 2 years]])/4</f>
        <v>1</v>
      </c>
    </row>
    <row r="730" spans="1:15" x14ac:dyDescent="0.2">
      <c r="A730" s="4" t="s">
        <v>140</v>
      </c>
      <c r="B730" s="8">
        <v>41833</v>
      </c>
      <c r="C730" s="8" t="str">
        <f>IF(EXACT(1,raw[[#This Row],[English]]),"English",IF(EXACT(1,raw[[#This Row],[Spanish]]),"Spanish",IF(EXACT(1,raw[[#This Row],[Both]]),"Both","BAD_INPUT")))</f>
        <v>Both</v>
      </c>
      <c r="D730" s="10">
        <f>YEAR(raw[[#This Row],[Date]])</f>
        <v>2014</v>
      </c>
      <c r="E730" s="10">
        <f>MONTH(raw[[#This Row],[Date]])</f>
        <v>7</v>
      </c>
      <c r="F730" s="4"/>
      <c r="G730" s="4"/>
      <c r="H730" s="4">
        <v>1</v>
      </c>
      <c r="I730" s="9" t="e">
        <f>VLOOKUP(raw[[#This Row],[Song Title]],#REF!,1,FALSE)</f>
        <v>#REF!</v>
      </c>
      <c r="J730">
        <f>SUM(raw[[#This Row],[English]:[Both]])</f>
        <v>1</v>
      </c>
      <c r="K730" s="1" t="b">
        <f>IF(EXACT(raw[[#This Row],[Date]],VLOOKUP(raw[[#This Row],[Song Title]],raw[],2,FALSE)),TRUE,FALSE)</f>
        <v>0</v>
      </c>
      <c r="L730">
        <f>COUNTIFS(raw[Song Title],raw[[#This Row],[Song Title]],raw[Date],CONCATENATE("&lt;",raw[[#This Row],[Date]]))</f>
        <v>3</v>
      </c>
      <c r="M730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730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730" s="2">
        <f>((3*raw[[#This Row],[Count Played W/I Last Year]])+raw[[#This Row],[Count Played W/I 2 years]])/4</f>
        <v>2.25</v>
      </c>
    </row>
    <row r="731" spans="1:15" x14ac:dyDescent="0.2">
      <c r="A731" s="4" t="s">
        <v>214</v>
      </c>
      <c r="B731" s="8">
        <v>41840</v>
      </c>
      <c r="C731" s="8" t="str">
        <f>IF(EXACT(1,raw[[#This Row],[English]]),"English",IF(EXACT(1,raw[[#This Row],[Spanish]]),"Spanish",IF(EXACT(1,raw[[#This Row],[Both]]),"Both","BAD_INPUT")))</f>
        <v>Spanish</v>
      </c>
      <c r="D731" s="10">
        <f>YEAR(raw[[#This Row],[Date]])</f>
        <v>2014</v>
      </c>
      <c r="E731" s="10">
        <f>MONTH(raw[[#This Row],[Date]])</f>
        <v>7</v>
      </c>
      <c r="F731" s="4"/>
      <c r="G731" s="4">
        <v>1</v>
      </c>
      <c r="H731" s="4"/>
      <c r="I731" s="9" t="e">
        <f>VLOOKUP(raw[[#This Row],[Song Title]],#REF!,1,FALSE)</f>
        <v>#REF!</v>
      </c>
      <c r="J731">
        <f>SUM(raw[[#This Row],[English]:[Both]])</f>
        <v>1</v>
      </c>
      <c r="K731" s="1" t="b">
        <f>IF(EXACT(raw[[#This Row],[Date]],VLOOKUP(raw[[#This Row],[Song Title]],raw[],2,FALSE)),TRUE,FALSE)</f>
        <v>1</v>
      </c>
      <c r="L731">
        <f>COUNTIFS(raw[Song Title],raw[[#This Row],[Song Title]],raw[Date],CONCATENATE("&lt;",raw[[#This Row],[Date]]))</f>
        <v>0</v>
      </c>
      <c r="M731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731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731" s="2">
        <f>((3*raw[[#This Row],[Count Played W/I Last Year]])+raw[[#This Row],[Count Played W/I 2 years]])/4</f>
        <v>0</v>
      </c>
    </row>
    <row r="732" spans="1:15" x14ac:dyDescent="0.2">
      <c r="A732" s="4" t="s">
        <v>118</v>
      </c>
      <c r="B732" s="8">
        <v>41840</v>
      </c>
      <c r="C732" s="8" t="str">
        <f>IF(EXACT(1,raw[[#This Row],[English]]),"English",IF(EXACT(1,raw[[#This Row],[Spanish]]),"Spanish",IF(EXACT(1,raw[[#This Row],[Both]]),"Both","BAD_INPUT")))</f>
        <v>Both</v>
      </c>
      <c r="D732" s="10">
        <f>YEAR(raw[[#This Row],[Date]])</f>
        <v>2014</v>
      </c>
      <c r="E732" s="10">
        <f>MONTH(raw[[#This Row],[Date]])</f>
        <v>7</v>
      </c>
      <c r="F732" s="4"/>
      <c r="G732" s="4"/>
      <c r="H732" s="4">
        <v>1</v>
      </c>
      <c r="I732" s="9" t="e">
        <f>VLOOKUP(raw[[#This Row],[Song Title]],#REF!,1,FALSE)</f>
        <v>#REF!</v>
      </c>
      <c r="J732">
        <f>SUM(raw[[#This Row],[English]:[Both]])</f>
        <v>1</v>
      </c>
      <c r="K732" s="1" t="b">
        <f>IF(EXACT(raw[[#This Row],[Date]],VLOOKUP(raw[[#This Row],[Song Title]],raw[],2,FALSE)),TRUE,FALSE)</f>
        <v>0</v>
      </c>
      <c r="L732">
        <f>COUNTIFS(raw[Song Title],raw[[#This Row],[Song Title]],raw[Date],CONCATENATE("&lt;",raw[[#This Row],[Date]]))</f>
        <v>6</v>
      </c>
      <c r="M732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732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732" s="2">
        <f>((3*raw[[#This Row],[Count Played W/I Last Year]])+raw[[#This Row],[Count Played W/I 2 years]])/4</f>
        <v>3.75</v>
      </c>
    </row>
    <row r="733" spans="1:15" x14ac:dyDescent="0.2">
      <c r="A733" s="4" t="s">
        <v>162</v>
      </c>
      <c r="B733" s="8">
        <v>41840</v>
      </c>
      <c r="C733" s="8" t="str">
        <f>IF(EXACT(1,raw[[#This Row],[English]]),"English",IF(EXACT(1,raw[[#This Row],[Spanish]]),"Spanish",IF(EXACT(1,raw[[#This Row],[Both]]),"Both","BAD_INPUT")))</f>
        <v>English</v>
      </c>
      <c r="D733" s="10">
        <f>YEAR(raw[[#This Row],[Date]])</f>
        <v>2014</v>
      </c>
      <c r="E733" s="10">
        <f>MONTH(raw[[#This Row],[Date]])</f>
        <v>7</v>
      </c>
      <c r="F733" s="4">
        <v>1</v>
      </c>
      <c r="G733" s="4"/>
      <c r="H733" s="4"/>
      <c r="I733" s="9" t="e">
        <f>VLOOKUP(raw[[#This Row],[Song Title]],#REF!,1,FALSE)</f>
        <v>#REF!</v>
      </c>
      <c r="J733">
        <f>SUM(raw[[#This Row],[English]:[Both]])</f>
        <v>1</v>
      </c>
      <c r="K733" s="1" t="b">
        <f>IF(EXACT(raw[[#This Row],[Date]],VLOOKUP(raw[[#This Row],[Song Title]],raw[],2,FALSE)),TRUE,FALSE)</f>
        <v>0</v>
      </c>
      <c r="L733">
        <f>COUNTIFS(raw[Song Title],raw[[#This Row],[Song Title]],raw[Date],CONCATENATE("&lt;",raw[[#This Row],[Date]]))</f>
        <v>4</v>
      </c>
      <c r="M733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733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733" s="2">
        <f>((3*raw[[#This Row],[Count Played W/I Last Year]])+raw[[#This Row],[Count Played W/I 2 years]])/4</f>
        <v>4</v>
      </c>
    </row>
    <row r="734" spans="1:15" x14ac:dyDescent="0.2">
      <c r="A734" s="4" t="s">
        <v>211</v>
      </c>
      <c r="B734" s="8">
        <v>41840</v>
      </c>
      <c r="C734" s="8" t="str">
        <f>IF(EXACT(1,raw[[#This Row],[English]]),"English",IF(EXACT(1,raw[[#This Row],[Spanish]]),"Spanish",IF(EXACT(1,raw[[#This Row],[Both]]),"Both","BAD_INPUT")))</f>
        <v>Spanish</v>
      </c>
      <c r="D734" s="10">
        <f>YEAR(raw[[#This Row],[Date]])</f>
        <v>2014</v>
      </c>
      <c r="E734" s="10">
        <f>MONTH(raw[[#This Row],[Date]])</f>
        <v>7</v>
      </c>
      <c r="F734" s="4"/>
      <c r="G734" s="4">
        <v>1</v>
      </c>
      <c r="H734" s="4"/>
      <c r="I734" s="9" t="e">
        <f>VLOOKUP(raw[[#This Row],[Song Title]],#REF!,1,FALSE)</f>
        <v>#REF!</v>
      </c>
      <c r="J734">
        <f>SUM(raw[[#This Row],[English]:[Both]])</f>
        <v>1</v>
      </c>
      <c r="K734" s="1" t="b">
        <f>IF(EXACT(raw[[#This Row],[Date]],VLOOKUP(raw[[#This Row],[Song Title]],raw[],2,FALSE)),TRUE,FALSE)</f>
        <v>0</v>
      </c>
      <c r="L734">
        <f>COUNTIFS(raw[Song Title],raw[[#This Row],[Song Title]],raw[Date],CONCATENATE("&lt;",raw[[#This Row],[Date]]))</f>
        <v>1</v>
      </c>
      <c r="M734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734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734" s="2">
        <f>((3*raw[[#This Row],[Count Played W/I Last Year]])+raw[[#This Row],[Count Played W/I 2 years]])/4</f>
        <v>1</v>
      </c>
    </row>
    <row r="735" spans="1:15" x14ac:dyDescent="0.2">
      <c r="A735" s="4" t="s">
        <v>213</v>
      </c>
      <c r="B735" s="8">
        <v>41840</v>
      </c>
      <c r="C735" s="8" t="str">
        <f>IF(EXACT(1,raw[[#This Row],[English]]),"English",IF(EXACT(1,raw[[#This Row],[Spanish]]),"Spanish",IF(EXACT(1,raw[[#This Row],[Both]]),"Both","BAD_INPUT")))</f>
        <v>Spanish</v>
      </c>
      <c r="D735" s="10">
        <f>YEAR(raw[[#This Row],[Date]])</f>
        <v>2014</v>
      </c>
      <c r="E735" s="10">
        <f>MONTH(raw[[#This Row],[Date]])</f>
        <v>7</v>
      </c>
      <c r="F735" s="4"/>
      <c r="G735" s="4">
        <v>1</v>
      </c>
      <c r="H735" s="4"/>
      <c r="I735" s="9" t="e">
        <f>VLOOKUP(raw[[#This Row],[Song Title]],#REF!,1,FALSE)</f>
        <v>#REF!</v>
      </c>
      <c r="J735">
        <f>SUM(raw[[#This Row],[English]:[Both]])</f>
        <v>1</v>
      </c>
      <c r="K735" s="1" t="b">
        <f>IF(EXACT(raw[[#This Row],[Date]],VLOOKUP(raw[[#This Row],[Song Title]],raw[],2,FALSE)),TRUE,FALSE)</f>
        <v>0</v>
      </c>
      <c r="L735">
        <f>COUNTIFS(raw[Song Title],raw[[#This Row],[Song Title]],raw[Date],CONCATENATE("&lt;",raw[[#This Row],[Date]]))</f>
        <v>1</v>
      </c>
      <c r="M735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735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735" s="2">
        <f>((3*raw[[#This Row],[Count Played W/I Last Year]])+raw[[#This Row],[Count Played W/I 2 years]])/4</f>
        <v>1</v>
      </c>
    </row>
    <row r="736" spans="1:15" x14ac:dyDescent="0.2">
      <c r="A736" s="4" t="s">
        <v>200</v>
      </c>
      <c r="B736" s="8">
        <v>41840</v>
      </c>
      <c r="C736" s="8" t="str">
        <f>IF(EXACT(1,raw[[#This Row],[English]]),"English",IF(EXACT(1,raw[[#This Row],[Spanish]]),"Spanish",IF(EXACT(1,raw[[#This Row],[Both]]),"Both","BAD_INPUT")))</f>
        <v>English</v>
      </c>
      <c r="D736" s="10">
        <f>YEAR(raw[[#This Row],[Date]])</f>
        <v>2014</v>
      </c>
      <c r="E736" s="10">
        <f>MONTH(raw[[#This Row],[Date]])</f>
        <v>7</v>
      </c>
      <c r="F736" s="4">
        <v>1</v>
      </c>
      <c r="G736" s="4"/>
      <c r="H736" s="4"/>
      <c r="I736" s="9" t="e">
        <f>VLOOKUP(raw[[#This Row],[Song Title]],#REF!,1,FALSE)</f>
        <v>#REF!</v>
      </c>
      <c r="J736">
        <f>SUM(raw[[#This Row],[English]:[Both]])</f>
        <v>1</v>
      </c>
      <c r="K736" s="1" t="b">
        <f>IF(EXACT(raw[[#This Row],[Date]],VLOOKUP(raw[[#This Row],[Song Title]],raw[],2,FALSE)),TRUE,FALSE)</f>
        <v>0</v>
      </c>
      <c r="L736">
        <f>COUNTIFS(raw[Song Title],raw[[#This Row],[Song Title]],raw[Date],CONCATENATE("&lt;",raw[[#This Row],[Date]]))</f>
        <v>3</v>
      </c>
      <c r="M736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736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736" s="2">
        <f>((3*raw[[#This Row],[Count Played W/I Last Year]])+raw[[#This Row],[Count Played W/I 2 years]])/4</f>
        <v>3</v>
      </c>
    </row>
    <row r="737" spans="1:15" x14ac:dyDescent="0.2">
      <c r="A737" s="4" t="s">
        <v>214</v>
      </c>
      <c r="B737" s="8">
        <v>41847</v>
      </c>
      <c r="C737" s="8" t="str">
        <f>IF(EXACT(1,raw[[#This Row],[English]]),"English",IF(EXACT(1,raw[[#This Row],[Spanish]]),"Spanish",IF(EXACT(1,raw[[#This Row],[Both]]),"Both","BAD_INPUT")))</f>
        <v>Spanish</v>
      </c>
      <c r="D737" s="10">
        <f>YEAR(raw[[#This Row],[Date]])</f>
        <v>2014</v>
      </c>
      <c r="E737" s="10">
        <f>MONTH(raw[[#This Row],[Date]])</f>
        <v>7</v>
      </c>
      <c r="F737" s="4"/>
      <c r="G737" s="4">
        <v>1</v>
      </c>
      <c r="H737" s="4"/>
      <c r="I737" s="9" t="e">
        <f>VLOOKUP(raw[[#This Row],[Song Title]],#REF!,1,FALSE)</f>
        <v>#REF!</v>
      </c>
      <c r="J737">
        <f>SUM(raw[[#This Row],[English]:[Both]])</f>
        <v>1</v>
      </c>
      <c r="K737" s="1" t="b">
        <f>IF(EXACT(raw[[#This Row],[Date]],VLOOKUP(raw[[#This Row],[Song Title]],raw[],2,FALSE)),TRUE,FALSE)</f>
        <v>0</v>
      </c>
      <c r="L737">
        <f>COUNTIFS(raw[Song Title],raw[[#This Row],[Song Title]],raw[Date],CONCATENATE("&lt;",raw[[#This Row],[Date]]))</f>
        <v>1</v>
      </c>
      <c r="M737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737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737" s="2">
        <f>((3*raw[[#This Row],[Count Played W/I Last Year]])+raw[[#This Row],[Count Played W/I 2 years]])/4</f>
        <v>1</v>
      </c>
    </row>
    <row r="738" spans="1:15" x14ac:dyDescent="0.2">
      <c r="A738" s="4" t="s">
        <v>215</v>
      </c>
      <c r="B738" s="8">
        <v>41847</v>
      </c>
      <c r="C738" s="8" t="str">
        <f>IF(EXACT(1,raw[[#This Row],[English]]),"English",IF(EXACT(1,raw[[#This Row],[Spanish]]),"Spanish",IF(EXACT(1,raw[[#This Row],[Both]]),"Both","BAD_INPUT")))</f>
        <v>Both</v>
      </c>
      <c r="D738" s="10">
        <f>YEAR(raw[[#This Row],[Date]])</f>
        <v>2014</v>
      </c>
      <c r="E738" s="10">
        <f>MONTH(raw[[#This Row],[Date]])</f>
        <v>7</v>
      </c>
      <c r="F738" s="4"/>
      <c r="G738" s="4"/>
      <c r="H738" s="4">
        <v>1</v>
      </c>
      <c r="I738" s="9" t="e">
        <f>VLOOKUP(raw[[#This Row],[Song Title]],#REF!,1,FALSE)</f>
        <v>#REF!</v>
      </c>
      <c r="J738">
        <f>SUM(raw[[#This Row],[English]:[Both]])</f>
        <v>1</v>
      </c>
      <c r="K738" s="1" t="b">
        <f>IF(EXACT(raw[[#This Row],[Date]],VLOOKUP(raw[[#This Row],[Song Title]],raw[],2,FALSE)),TRUE,FALSE)</f>
        <v>1</v>
      </c>
      <c r="L738">
        <f>COUNTIFS(raw[Song Title],raw[[#This Row],[Song Title]],raw[Date],CONCATENATE("&lt;",raw[[#This Row],[Date]]))</f>
        <v>0</v>
      </c>
      <c r="M738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738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738" s="2">
        <f>((3*raw[[#This Row],[Count Played W/I Last Year]])+raw[[#This Row],[Count Played W/I 2 years]])/4</f>
        <v>0</v>
      </c>
    </row>
    <row r="739" spans="1:15" x14ac:dyDescent="0.2">
      <c r="A739" s="4" t="s">
        <v>11</v>
      </c>
      <c r="B739" s="8">
        <v>41847</v>
      </c>
      <c r="C739" s="8" t="str">
        <f>IF(EXACT(1,raw[[#This Row],[English]]),"English",IF(EXACT(1,raw[[#This Row],[Spanish]]),"Spanish",IF(EXACT(1,raw[[#This Row],[Both]]),"Both","BAD_INPUT")))</f>
        <v>English</v>
      </c>
      <c r="D739" s="10">
        <f>YEAR(raw[[#This Row],[Date]])</f>
        <v>2014</v>
      </c>
      <c r="E739" s="10">
        <f>MONTH(raw[[#This Row],[Date]])</f>
        <v>7</v>
      </c>
      <c r="F739" s="4">
        <v>1</v>
      </c>
      <c r="G739" s="4"/>
      <c r="H739" s="4"/>
      <c r="I739" s="9" t="e">
        <f>VLOOKUP(raw[[#This Row],[Song Title]],#REF!,1,FALSE)</f>
        <v>#REF!</v>
      </c>
      <c r="J739">
        <f>SUM(raw[[#This Row],[English]:[Both]])</f>
        <v>1</v>
      </c>
      <c r="K739" s="1" t="b">
        <f>IF(EXACT(raw[[#This Row],[Date]],VLOOKUP(raw[[#This Row],[Song Title]],raw[],2,FALSE)),TRUE,FALSE)</f>
        <v>0</v>
      </c>
      <c r="L739">
        <f>COUNTIFS(raw[Song Title],raw[[#This Row],[Song Title]],raw[Date],CONCATENATE("&lt;",raw[[#This Row],[Date]]))</f>
        <v>6</v>
      </c>
      <c r="M739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739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739" s="2">
        <f>((3*raw[[#This Row],[Count Played W/I Last Year]])+raw[[#This Row],[Count Played W/I 2 years]])/4</f>
        <v>2.5</v>
      </c>
    </row>
    <row r="740" spans="1:15" x14ac:dyDescent="0.2">
      <c r="A740" s="4" t="s">
        <v>111</v>
      </c>
      <c r="B740" s="8">
        <v>41847</v>
      </c>
      <c r="C740" s="8" t="str">
        <f>IF(EXACT(1,raw[[#This Row],[English]]),"English",IF(EXACT(1,raw[[#This Row],[Spanish]]),"Spanish",IF(EXACT(1,raw[[#This Row],[Both]]),"Both","BAD_INPUT")))</f>
        <v>English</v>
      </c>
      <c r="D740" s="10">
        <f>YEAR(raw[[#This Row],[Date]])</f>
        <v>2014</v>
      </c>
      <c r="E740" s="10">
        <f>MONTH(raw[[#This Row],[Date]])</f>
        <v>7</v>
      </c>
      <c r="F740" s="4">
        <v>1</v>
      </c>
      <c r="G740" s="4"/>
      <c r="H740" s="4"/>
      <c r="I740" s="9" t="e">
        <f>VLOOKUP(raw[[#This Row],[Song Title]],#REF!,1,FALSE)</f>
        <v>#REF!</v>
      </c>
      <c r="J740">
        <f>SUM(raw[[#This Row],[English]:[Both]])</f>
        <v>1</v>
      </c>
      <c r="K740" s="1" t="b">
        <f>IF(EXACT(raw[[#This Row],[Date]],VLOOKUP(raw[[#This Row],[Song Title]],raw[],2,FALSE)),TRUE,FALSE)</f>
        <v>0</v>
      </c>
      <c r="L740">
        <f>COUNTIFS(raw[Song Title],raw[[#This Row],[Song Title]],raw[Date],CONCATENATE("&lt;",raw[[#This Row],[Date]]))</f>
        <v>6</v>
      </c>
      <c r="M740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740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740" s="2">
        <f>((3*raw[[#This Row],[Count Played W/I Last Year]])+raw[[#This Row],[Count Played W/I 2 years]])/4</f>
        <v>3.75</v>
      </c>
    </row>
    <row r="741" spans="1:15" x14ac:dyDescent="0.2">
      <c r="A741" s="4" t="s">
        <v>205</v>
      </c>
      <c r="B741" s="8">
        <v>41847</v>
      </c>
      <c r="C741" s="8" t="str">
        <f>IF(EXACT(1,raw[[#This Row],[English]]),"English",IF(EXACT(1,raw[[#This Row],[Spanish]]),"Spanish",IF(EXACT(1,raw[[#This Row],[Both]]),"Both","BAD_INPUT")))</f>
        <v>Both</v>
      </c>
      <c r="D741" s="10">
        <f>YEAR(raw[[#This Row],[Date]])</f>
        <v>2014</v>
      </c>
      <c r="E741" s="10">
        <f>MONTH(raw[[#This Row],[Date]])</f>
        <v>7</v>
      </c>
      <c r="F741" s="4"/>
      <c r="G741" s="4"/>
      <c r="H741" s="4">
        <v>1</v>
      </c>
      <c r="I741" s="9" t="e">
        <f>VLOOKUP(raw[[#This Row],[Song Title]],#REF!,1,FALSE)</f>
        <v>#REF!</v>
      </c>
      <c r="J741">
        <f>SUM(raw[[#This Row],[English]:[Both]])</f>
        <v>1</v>
      </c>
      <c r="K741" s="1" t="b">
        <f>IF(EXACT(raw[[#This Row],[Date]],VLOOKUP(raw[[#This Row],[Song Title]],raw[],2,FALSE)),TRUE,FALSE)</f>
        <v>0</v>
      </c>
      <c r="L741">
        <f>COUNTIFS(raw[Song Title],raw[[#This Row],[Song Title]],raw[Date],CONCATENATE("&lt;",raw[[#This Row],[Date]]))</f>
        <v>3</v>
      </c>
      <c r="M741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741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741" s="2">
        <f>((3*raw[[#This Row],[Count Played W/I Last Year]])+raw[[#This Row],[Count Played W/I 2 years]])/4</f>
        <v>3</v>
      </c>
    </row>
    <row r="742" spans="1:15" x14ac:dyDescent="0.2">
      <c r="A742" s="4" t="s">
        <v>103</v>
      </c>
      <c r="B742" s="8">
        <v>41847</v>
      </c>
      <c r="C742" s="8" t="str">
        <f>IF(EXACT(1,raw[[#This Row],[English]]),"English",IF(EXACT(1,raw[[#This Row],[Spanish]]),"Spanish",IF(EXACT(1,raw[[#This Row],[Both]]),"Both","BAD_INPUT")))</f>
        <v>Both</v>
      </c>
      <c r="D742" s="10">
        <f>YEAR(raw[[#This Row],[Date]])</f>
        <v>2014</v>
      </c>
      <c r="E742" s="10">
        <f>MONTH(raw[[#This Row],[Date]])</f>
        <v>7</v>
      </c>
      <c r="F742" s="4"/>
      <c r="G742" s="4"/>
      <c r="H742" s="4">
        <v>1</v>
      </c>
      <c r="I742" s="9" t="e">
        <f>VLOOKUP(raw[[#This Row],[Song Title]],#REF!,1,FALSE)</f>
        <v>#REF!</v>
      </c>
      <c r="J742">
        <f>SUM(raw[[#This Row],[English]:[Both]])</f>
        <v>1</v>
      </c>
      <c r="K742" s="1" t="b">
        <f>IF(EXACT(raw[[#This Row],[Date]],VLOOKUP(raw[[#This Row],[Song Title]],raw[],2,FALSE)),TRUE,FALSE)</f>
        <v>0</v>
      </c>
      <c r="L742">
        <f>COUNTIFS(raw[Song Title],raw[[#This Row],[Song Title]],raw[Date],CONCATENATE("&lt;",raw[[#This Row],[Date]]))</f>
        <v>7</v>
      </c>
      <c r="M742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742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742" s="2">
        <f>((3*raw[[#This Row],[Count Played W/I Last Year]])+raw[[#This Row],[Count Played W/I 2 years]])/4</f>
        <v>1.75</v>
      </c>
    </row>
    <row r="743" spans="1:15" x14ac:dyDescent="0.2">
      <c r="A743" s="4" t="s">
        <v>101</v>
      </c>
      <c r="B743" s="8">
        <v>41854</v>
      </c>
      <c r="C743" s="8" t="str">
        <f>IF(EXACT(1,raw[[#This Row],[English]]),"English",IF(EXACT(1,raw[[#This Row],[Spanish]]),"Spanish",IF(EXACT(1,raw[[#This Row],[Both]]),"Both","BAD_INPUT")))</f>
        <v>Both</v>
      </c>
      <c r="D743" s="10">
        <f>YEAR(raw[[#This Row],[Date]])</f>
        <v>2014</v>
      </c>
      <c r="E743" s="10">
        <f>MONTH(raw[[#This Row],[Date]])</f>
        <v>8</v>
      </c>
      <c r="F743" s="4"/>
      <c r="G743" s="4"/>
      <c r="H743" s="4">
        <v>1</v>
      </c>
      <c r="I743" s="9" t="e">
        <f>VLOOKUP(raw[[#This Row],[Song Title]],#REF!,1,FALSE)</f>
        <v>#REF!</v>
      </c>
      <c r="J743">
        <f>SUM(raw[[#This Row],[English]:[Both]])</f>
        <v>1</v>
      </c>
      <c r="K743" s="1" t="b">
        <f>IF(EXACT(raw[[#This Row],[Date]],VLOOKUP(raw[[#This Row],[Song Title]],raw[],2,FALSE)),TRUE,FALSE)</f>
        <v>0</v>
      </c>
      <c r="L743">
        <f>COUNTIFS(raw[Song Title],raw[[#This Row],[Song Title]],raw[Date],CONCATENATE("&lt;",raw[[#This Row],[Date]]))</f>
        <v>10</v>
      </c>
      <c r="M743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743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743" s="2">
        <f>((3*raw[[#This Row],[Count Played W/I Last Year]])+raw[[#This Row],[Count Played W/I 2 years]])/4</f>
        <v>5</v>
      </c>
    </row>
    <row r="744" spans="1:15" x14ac:dyDescent="0.2">
      <c r="A744" s="4" t="s">
        <v>144</v>
      </c>
      <c r="B744" s="8">
        <v>41854</v>
      </c>
      <c r="C744" s="8" t="str">
        <f>IF(EXACT(1,raw[[#This Row],[English]]),"English",IF(EXACT(1,raw[[#This Row],[Spanish]]),"Spanish",IF(EXACT(1,raw[[#This Row],[Both]]),"Both","BAD_INPUT")))</f>
        <v>Both</v>
      </c>
      <c r="D744" s="10">
        <f>YEAR(raw[[#This Row],[Date]])</f>
        <v>2014</v>
      </c>
      <c r="E744" s="10">
        <f>MONTH(raw[[#This Row],[Date]])</f>
        <v>8</v>
      </c>
      <c r="F744" s="4"/>
      <c r="G744" s="4"/>
      <c r="H744" s="4">
        <v>1</v>
      </c>
      <c r="I744" s="9" t="e">
        <f>VLOOKUP(raw[[#This Row],[Song Title]],#REF!,1,FALSE)</f>
        <v>#REF!</v>
      </c>
      <c r="J744">
        <f>SUM(raw[[#This Row],[English]:[Both]])</f>
        <v>1</v>
      </c>
      <c r="K744" s="1" t="b">
        <f>IF(EXACT(raw[[#This Row],[Date]],VLOOKUP(raw[[#This Row],[Song Title]],raw[],2,FALSE)),TRUE,FALSE)</f>
        <v>0</v>
      </c>
      <c r="L744">
        <f>COUNTIFS(raw[Song Title],raw[[#This Row],[Song Title]],raw[Date],CONCATENATE("&lt;",raw[[#This Row],[Date]]))</f>
        <v>5</v>
      </c>
      <c r="M744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744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744" s="2">
        <f>((3*raw[[#This Row],[Count Played W/I Last Year]])+raw[[#This Row],[Count Played W/I 2 years]])/4</f>
        <v>2.75</v>
      </c>
    </row>
    <row r="745" spans="1:15" x14ac:dyDescent="0.2">
      <c r="A745" s="4" t="s">
        <v>211</v>
      </c>
      <c r="B745" s="8">
        <v>41854</v>
      </c>
      <c r="C745" s="8" t="str">
        <f>IF(EXACT(1,raw[[#This Row],[English]]),"English",IF(EXACT(1,raw[[#This Row],[Spanish]]),"Spanish",IF(EXACT(1,raw[[#This Row],[Both]]),"Both","BAD_INPUT")))</f>
        <v>Spanish</v>
      </c>
      <c r="D745" s="10">
        <f>YEAR(raw[[#This Row],[Date]])</f>
        <v>2014</v>
      </c>
      <c r="E745" s="10">
        <f>MONTH(raw[[#This Row],[Date]])</f>
        <v>8</v>
      </c>
      <c r="F745" s="4"/>
      <c r="G745" s="4">
        <v>1</v>
      </c>
      <c r="H745" s="4"/>
      <c r="I745" s="9" t="e">
        <f>VLOOKUP(raw[[#This Row],[Song Title]],#REF!,1,FALSE)</f>
        <v>#REF!</v>
      </c>
      <c r="J745">
        <f>SUM(raw[[#This Row],[English]:[Both]])</f>
        <v>1</v>
      </c>
      <c r="K745" s="1" t="b">
        <f>IF(EXACT(raw[[#This Row],[Date]],VLOOKUP(raw[[#This Row],[Song Title]],raw[],2,FALSE)),TRUE,FALSE)</f>
        <v>0</v>
      </c>
      <c r="L745">
        <f>COUNTIFS(raw[Song Title],raw[[#This Row],[Song Title]],raw[Date],CONCATENATE("&lt;",raw[[#This Row],[Date]]))</f>
        <v>2</v>
      </c>
      <c r="M745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745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745" s="2">
        <f>((3*raw[[#This Row],[Count Played W/I Last Year]])+raw[[#This Row],[Count Played W/I 2 years]])/4</f>
        <v>2</v>
      </c>
    </row>
    <row r="746" spans="1:15" x14ac:dyDescent="0.2">
      <c r="A746" s="4" t="s">
        <v>85</v>
      </c>
      <c r="B746" s="8">
        <v>41854</v>
      </c>
      <c r="C746" s="8" t="str">
        <f>IF(EXACT(1,raw[[#This Row],[English]]),"English",IF(EXACT(1,raw[[#This Row],[Spanish]]),"Spanish",IF(EXACT(1,raw[[#This Row],[Both]]),"Both","BAD_INPUT")))</f>
        <v>Both</v>
      </c>
      <c r="D746" s="10">
        <f>YEAR(raw[[#This Row],[Date]])</f>
        <v>2014</v>
      </c>
      <c r="E746" s="10">
        <f>MONTH(raw[[#This Row],[Date]])</f>
        <v>8</v>
      </c>
      <c r="F746" s="4"/>
      <c r="G746" s="4"/>
      <c r="H746" s="4">
        <v>1</v>
      </c>
      <c r="I746" s="9" t="e">
        <f>VLOOKUP(raw[[#This Row],[Song Title]],#REF!,1,FALSE)</f>
        <v>#REF!</v>
      </c>
      <c r="J746">
        <f>SUM(raw[[#This Row],[English]:[Both]])</f>
        <v>1</v>
      </c>
      <c r="K746" s="1" t="b">
        <f>IF(EXACT(raw[[#This Row],[Date]],VLOOKUP(raw[[#This Row],[Song Title]],raw[],2,FALSE)),TRUE,FALSE)</f>
        <v>0</v>
      </c>
      <c r="L746">
        <f>COUNTIFS(raw[Song Title],raw[[#This Row],[Song Title]],raw[Date],CONCATENATE("&lt;",raw[[#This Row],[Date]]))</f>
        <v>4</v>
      </c>
      <c r="M746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746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746" s="2">
        <f>((3*raw[[#This Row],[Count Played W/I Last Year]])+raw[[#This Row],[Count Played W/I 2 years]])/4</f>
        <v>2.5</v>
      </c>
    </row>
    <row r="747" spans="1:15" x14ac:dyDescent="0.2">
      <c r="A747" s="4" t="s">
        <v>166</v>
      </c>
      <c r="B747" s="8">
        <v>41854</v>
      </c>
      <c r="C747" s="8" t="str">
        <f>IF(EXACT(1,raw[[#This Row],[English]]),"English",IF(EXACT(1,raw[[#This Row],[Spanish]]),"Spanish",IF(EXACT(1,raw[[#This Row],[Both]]),"Both","BAD_INPUT")))</f>
        <v>English</v>
      </c>
      <c r="D747" s="10">
        <f>YEAR(raw[[#This Row],[Date]])</f>
        <v>2014</v>
      </c>
      <c r="E747" s="10">
        <f>MONTH(raw[[#This Row],[Date]])</f>
        <v>8</v>
      </c>
      <c r="F747" s="4">
        <v>1</v>
      </c>
      <c r="G747" s="4"/>
      <c r="H747" s="4"/>
      <c r="I747" s="9" t="e">
        <f>VLOOKUP(raw[[#This Row],[Song Title]],#REF!,1,FALSE)</f>
        <v>#REF!</v>
      </c>
      <c r="J747">
        <f>SUM(raw[[#This Row],[English]:[Both]])</f>
        <v>1</v>
      </c>
      <c r="K747" s="1" t="b">
        <f>IF(EXACT(raw[[#This Row],[Date]],VLOOKUP(raw[[#This Row],[Song Title]],raw[],2,FALSE)),TRUE,FALSE)</f>
        <v>0</v>
      </c>
      <c r="L747">
        <f>COUNTIFS(raw[Song Title],raw[[#This Row],[Song Title]],raw[Date],CONCATENATE("&lt;",raw[[#This Row],[Date]]))</f>
        <v>3</v>
      </c>
      <c r="M747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747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747" s="2">
        <f>((3*raw[[#This Row],[Count Played W/I Last Year]])+raw[[#This Row],[Count Played W/I 2 years]])/4</f>
        <v>3</v>
      </c>
    </row>
    <row r="748" spans="1:15" x14ac:dyDescent="0.2">
      <c r="A748" s="4" t="s">
        <v>133</v>
      </c>
      <c r="B748" s="8">
        <v>41854</v>
      </c>
      <c r="C748" s="8" t="str">
        <f>IF(EXACT(1,raw[[#This Row],[English]]),"English",IF(EXACT(1,raw[[#This Row],[Spanish]]),"Spanish",IF(EXACT(1,raw[[#This Row],[Both]]),"Both","BAD_INPUT")))</f>
        <v>Both</v>
      </c>
      <c r="D748" s="10">
        <f>YEAR(raw[[#This Row],[Date]])</f>
        <v>2014</v>
      </c>
      <c r="E748" s="10">
        <f>MONTH(raw[[#This Row],[Date]])</f>
        <v>8</v>
      </c>
      <c r="F748" s="4"/>
      <c r="G748" s="4"/>
      <c r="H748" s="4">
        <v>1</v>
      </c>
      <c r="I748" s="9" t="e">
        <f>VLOOKUP(raw[[#This Row],[Song Title]],#REF!,1,FALSE)</f>
        <v>#REF!</v>
      </c>
      <c r="J748">
        <f>SUM(raw[[#This Row],[English]:[Both]])</f>
        <v>1</v>
      </c>
      <c r="K748" s="1" t="b">
        <f>IF(EXACT(raw[[#This Row],[Date]],VLOOKUP(raw[[#This Row],[Song Title]],raw[],2,FALSE)),TRUE,FALSE)</f>
        <v>0</v>
      </c>
      <c r="L748">
        <f>COUNTIFS(raw[Song Title],raw[[#This Row],[Song Title]],raw[Date],CONCATENATE("&lt;",raw[[#This Row],[Date]]))</f>
        <v>5</v>
      </c>
      <c r="M748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748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748" s="2">
        <f>((3*raw[[#This Row],[Count Played W/I Last Year]])+raw[[#This Row],[Count Played W/I 2 years]])/4</f>
        <v>2.75</v>
      </c>
    </row>
    <row r="749" spans="1:15" x14ac:dyDescent="0.2">
      <c r="A749" s="4" t="s">
        <v>214</v>
      </c>
      <c r="B749" s="8">
        <v>41861</v>
      </c>
      <c r="C749" s="8" t="str">
        <f>IF(EXACT(1,raw[[#This Row],[English]]),"English",IF(EXACT(1,raw[[#This Row],[Spanish]]),"Spanish",IF(EXACT(1,raw[[#This Row],[Both]]),"Both","BAD_INPUT")))</f>
        <v>Spanish</v>
      </c>
      <c r="D749" s="10">
        <f>YEAR(raw[[#This Row],[Date]])</f>
        <v>2014</v>
      </c>
      <c r="E749" s="10">
        <f>MONTH(raw[[#This Row],[Date]])</f>
        <v>8</v>
      </c>
      <c r="F749" s="4"/>
      <c r="G749" s="4">
        <v>1</v>
      </c>
      <c r="H749" s="4"/>
      <c r="I749" s="9" t="e">
        <f>VLOOKUP(raw[[#This Row],[Song Title]],#REF!,1,FALSE)</f>
        <v>#REF!</v>
      </c>
      <c r="J749">
        <f>SUM(raw[[#This Row],[English]:[Both]])</f>
        <v>1</v>
      </c>
      <c r="K749" s="1" t="b">
        <f>IF(EXACT(raw[[#This Row],[Date]],VLOOKUP(raw[[#This Row],[Song Title]],raw[],2,FALSE)),TRUE,FALSE)</f>
        <v>0</v>
      </c>
      <c r="L749">
        <f>COUNTIFS(raw[Song Title],raw[[#This Row],[Song Title]],raw[Date],CONCATENATE("&lt;",raw[[#This Row],[Date]]))</f>
        <v>2</v>
      </c>
      <c r="M749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749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749" s="2">
        <f>((3*raw[[#This Row],[Count Played W/I Last Year]])+raw[[#This Row],[Count Played W/I 2 years]])/4</f>
        <v>2</v>
      </c>
    </row>
    <row r="750" spans="1:15" x14ac:dyDescent="0.2">
      <c r="A750" s="4" t="s">
        <v>215</v>
      </c>
      <c r="B750" s="8">
        <v>41861</v>
      </c>
      <c r="C750" s="8" t="str">
        <f>IF(EXACT(1,raw[[#This Row],[English]]),"English",IF(EXACT(1,raw[[#This Row],[Spanish]]),"Spanish",IF(EXACT(1,raw[[#This Row],[Both]]),"Both","BAD_INPUT")))</f>
        <v>Both</v>
      </c>
      <c r="D750" s="10">
        <f>YEAR(raw[[#This Row],[Date]])</f>
        <v>2014</v>
      </c>
      <c r="E750" s="10">
        <f>MONTH(raw[[#This Row],[Date]])</f>
        <v>8</v>
      </c>
      <c r="F750" s="4"/>
      <c r="G750" s="4"/>
      <c r="H750" s="4">
        <v>1</v>
      </c>
      <c r="I750" s="9" t="e">
        <f>VLOOKUP(raw[[#This Row],[Song Title]],#REF!,1,FALSE)</f>
        <v>#REF!</v>
      </c>
      <c r="J750">
        <f>SUM(raw[[#This Row],[English]:[Both]])</f>
        <v>1</v>
      </c>
      <c r="K750" s="1" t="b">
        <f>IF(EXACT(raw[[#This Row],[Date]],VLOOKUP(raw[[#This Row],[Song Title]],raw[],2,FALSE)),TRUE,FALSE)</f>
        <v>0</v>
      </c>
      <c r="L750">
        <f>COUNTIFS(raw[Song Title],raw[[#This Row],[Song Title]],raw[Date],CONCATENATE("&lt;",raw[[#This Row],[Date]]))</f>
        <v>1</v>
      </c>
      <c r="M750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750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750" s="2">
        <f>((3*raw[[#This Row],[Count Played W/I Last Year]])+raw[[#This Row],[Count Played W/I 2 years]])/4</f>
        <v>1</v>
      </c>
    </row>
    <row r="751" spans="1:15" x14ac:dyDescent="0.2">
      <c r="A751" s="4" t="s">
        <v>149</v>
      </c>
      <c r="B751" s="8">
        <v>41861</v>
      </c>
      <c r="C751" s="8" t="str">
        <f>IF(EXACT(1,raw[[#This Row],[English]]),"English",IF(EXACT(1,raw[[#This Row],[Spanish]]),"Spanish",IF(EXACT(1,raw[[#This Row],[Both]]),"Both","BAD_INPUT")))</f>
        <v>Spanish</v>
      </c>
      <c r="D751" s="10">
        <f>YEAR(raw[[#This Row],[Date]])</f>
        <v>2014</v>
      </c>
      <c r="E751" s="10">
        <f>MONTH(raw[[#This Row],[Date]])</f>
        <v>8</v>
      </c>
      <c r="F751" s="4"/>
      <c r="G751" s="4">
        <v>1</v>
      </c>
      <c r="H751" s="4"/>
      <c r="I751" s="9" t="e">
        <f>VLOOKUP(raw[[#This Row],[Song Title]],#REF!,1,FALSE)</f>
        <v>#REF!</v>
      </c>
      <c r="J751">
        <f>SUM(raw[[#This Row],[English]:[Both]])</f>
        <v>1</v>
      </c>
      <c r="K751" s="1" t="b">
        <f>IF(EXACT(raw[[#This Row],[Date]],VLOOKUP(raw[[#This Row],[Song Title]],raw[],2,FALSE)),TRUE,FALSE)</f>
        <v>0</v>
      </c>
      <c r="L751">
        <f>COUNTIFS(raw[Song Title],raw[[#This Row],[Song Title]],raw[Date],CONCATENATE("&lt;",raw[[#This Row],[Date]]))</f>
        <v>8</v>
      </c>
      <c r="M751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751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751" s="2">
        <f>((3*raw[[#This Row],[Count Played W/I Last Year]])+raw[[#This Row],[Count Played W/I 2 years]])/4</f>
        <v>5</v>
      </c>
    </row>
    <row r="752" spans="1:15" x14ac:dyDescent="0.2">
      <c r="A752" s="4" t="s">
        <v>17</v>
      </c>
      <c r="B752" s="8">
        <v>41861</v>
      </c>
      <c r="C752" s="8" t="str">
        <f>IF(EXACT(1,raw[[#This Row],[English]]),"English",IF(EXACT(1,raw[[#This Row],[Spanish]]),"Spanish",IF(EXACT(1,raw[[#This Row],[Both]]),"Both","BAD_INPUT")))</f>
        <v>English</v>
      </c>
      <c r="D752" s="10">
        <f>YEAR(raw[[#This Row],[Date]])</f>
        <v>2014</v>
      </c>
      <c r="E752" s="10">
        <f>MONTH(raw[[#This Row],[Date]])</f>
        <v>8</v>
      </c>
      <c r="F752" s="4">
        <v>1</v>
      </c>
      <c r="G752" s="4"/>
      <c r="H752" s="4"/>
      <c r="I752" s="9" t="e">
        <f>VLOOKUP(raw[[#This Row],[Song Title]],#REF!,1,FALSE)</f>
        <v>#REF!</v>
      </c>
      <c r="J752">
        <f>SUM(raw[[#This Row],[English]:[Both]])</f>
        <v>1</v>
      </c>
      <c r="K752" s="1" t="b">
        <f>IF(EXACT(raw[[#This Row],[Date]],VLOOKUP(raw[[#This Row],[Song Title]],raw[],2,FALSE)),TRUE,FALSE)</f>
        <v>0</v>
      </c>
      <c r="L752">
        <f>COUNTIFS(raw[Song Title],raw[[#This Row],[Song Title]],raw[Date],CONCATENATE("&lt;",raw[[#This Row],[Date]]))</f>
        <v>2</v>
      </c>
      <c r="M752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752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752" s="2">
        <f>((3*raw[[#This Row],[Count Played W/I Last Year]])+raw[[#This Row],[Count Played W/I 2 years]])/4</f>
        <v>0.25</v>
      </c>
    </row>
    <row r="753" spans="1:15" x14ac:dyDescent="0.2">
      <c r="A753" s="4" t="s">
        <v>15</v>
      </c>
      <c r="B753" s="8">
        <v>41861</v>
      </c>
      <c r="C753" s="8" t="str">
        <f>IF(EXACT(1,raw[[#This Row],[English]]),"English",IF(EXACT(1,raw[[#This Row],[Spanish]]),"Spanish",IF(EXACT(1,raw[[#This Row],[Both]]),"Both","BAD_INPUT")))</f>
        <v>English</v>
      </c>
      <c r="D753" s="10">
        <f>YEAR(raw[[#This Row],[Date]])</f>
        <v>2014</v>
      </c>
      <c r="E753" s="10">
        <f>MONTH(raw[[#This Row],[Date]])</f>
        <v>8</v>
      </c>
      <c r="F753" s="4">
        <v>1</v>
      </c>
      <c r="G753" s="4"/>
      <c r="H753" s="4"/>
      <c r="I753" s="9" t="e">
        <f>VLOOKUP(raw[[#This Row],[Song Title]],#REF!,1,FALSE)</f>
        <v>#REF!</v>
      </c>
      <c r="J753">
        <f>SUM(raw[[#This Row],[English]:[Both]])</f>
        <v>1</v>
      </c>
      <c r="K753" s="1" t="b">
        <f>IF(EXACT(raw[[#This Row],[Date]],VLOOKUP(raw[[#This Row],[Song Title]],raw[],2,FALSE)),TRUE,FALSE)</f>
        <v>0</v>
      </c>
      <c r="L753">
        <f>COUNTIFS(raw[Song Title],raw[[#This Row],[Song Title]],raw[Date],CONCATENATE("&lt;",raw[[#This Row],[Date]]))</f>
        <v>5</v>
      </c>
      <c r="M753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753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753" s="2">
        <f>((3*raw[[#This Row],[Count Played W/I Last Year]])+raw[[#This Row],[Count Played W/I 2 years]])/4</f>
        <v>1.25</v>
      </c>
    </row>
    <row r="754" spans="1:15" x14ac:dyDescent="0.2">
      <c r="A754" s="4" t="s">
        <v>204</v>
      </c>
      <c r="B754" s="8">
        <v>41861</v>
      </c>
      <c r="C754" s="8" t="str">
        <f>IF(EXACT(1,raw[[#This Row],[English]]),"English",IF(EXACT(1,raw[[#This Row],[Spanish]]),"Spanish",IF(EXACT(1,raw[[#This Row],[Both]]),"Both","BAD_INPUT")))</f>
        <v>Both</v>
      </c>
      <c r="D754" s="10">
        <f>YEAR(raw[[#This Row],[Date]])</f>
        <v>2014</v>
      </c>
      <c r="E754" s="10">
        <f>MONTH(raw[[#This Row],[Date]])</f>
        <v>8</v>
      </c>
      <c r="F754" s="4"/>
      <c r="G754" s="4"/>
      <c r="H754" s="4">
        <v>1</v>
      </c>
      <c r="I754" s="9" t="e">
        <f>VLOOKUP(raw[[#This Row],[Song Title]],#REF!,1,FALSE)</f>
        <v>#REF!</v>
      </c>
      <c r="J754">
        <f>SUM(raw[[#This Row],[English]:[Both]])</f>
        <v>1</v>
      </c>
      <c r="K754" s="1" t="b">
        <f>IF(EXACT(raw[[#This Row],[Date]],VLOOKUP(raw[[#This Row],[Song Title]],raw[],2,FALSE)),TRUE,FALSE)</f>
        <v>0</v>
      </c>
      <c r="L754">
        <f>COUNTIFS(raw[Song Title],raw[[#This Row],[Song Title]],raw[Date],CONCATENATE("&lt;",raw[[#This Row],[Date]]))</f>
        <v>3</v>
      </c>
      <c r="M754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754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754" s="2">
        <f>((3*raw[[#This Row],[Count Played W/I Last Year]])+raw[[#This Row],[Count Played W/I 2 years]])/4</f>
        <v>3</v>
      </c>
    </row>
    <row r="755" spans="1:15" x14ac:dyDescent="0.2">
      <c r="A755" s="4" t="s">
        <v>79</v>
      </c>
      <c r="B755" s="8">
        <v>41868</v>
      </c>
      <c r="C755" s="8" t="str">
        <f>IF(EXACT(1,raw[[#This Row],[English]]),"English",IF(EXACT(1,raw[[#This Row],[Spanish]]),"Spanish",IF(EXACT(1,raw[[#This Row],[Both]]),"Both","BAD_INPUT")))</f>
        <v>Spanish</v>
      </c>
      <c r="D755" s="10">
        <f>YEAR(raw[[#This Row],[Date]])</f>
        <v>2014</v>
      </c>
      <c r="E755" s="10">
        <f>MONTH(raw[[#This Row],[Date]])</f>
        <v>8</v>
      </c>
      <c r="F755" s="4"/>
      <c r="G755" s="4">
        <v>1</v>
      </c>
      <c r="H755" s="4"/>
      <c r="I755" s="9" t="e">
        <f>VLOOKUP(raw[[#This Row],[Song Title]],#REF!,1,FALSE)</f>
        <v>#REF!</v>
      </c>
      <c r="J755">
        <f>SUM(raw[[#This Row],[English]:[Both]])</f>
        <v>1</v>
      </c>
      <c r="K755" s="1" t="b">
        <f>IF(EXACT(raw[[#This Row],[Date]],VLOOKUP(raw[[#This Row],[Song Title]],raw[],2,FALSE)),TRUE,FALSE)</f>
        <v>0</v>
      </c>
      <c r="L755">
        <f>COUNTIFS(raw[Song Title],raw[[#This Row],[Song Title]],raw[Date],CONCATENATE("&lt;",raw[[#This Row],[Date]]))</f>
        <v>11</v>
      </c>
      <c r="M755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755">
        <f>COUNTIFS(raw[Song Title],raw[[#This Row],[Song Title]],raw[Date],CONCATENATE("&lt;",raw[[#This Row],[Date]]),raw[Date],CONCATENATE("&gt;=",DATE(raw[[#This Row],[Year]]-2,raw[[#This Row],[Month]],raw[[#This Row],[English]])))</f>
        <v>11</v>
      </c>
      <c r="O755" s="2">
        <f>((3*raw[[#This Row],[Count Played W/I Last Year]])+raw[[#This Row],[Count Played W/I 2 years]])/4</f>
        <v>5.75</v>
      </c>
    </row>
    <row r="756" spans="1:15" x14ac:dyDescent="0.2">
      <c r="A756" s="4" t="s">
        <v>163</v>
      </c>
      <c r="B756" s="8">
        <v>41868</v>
      </c>
      <c r="C756" s="8" t="str">
        <f>IF(EXACT(1,raw[[#This Row],[English]]),"English",IF(EXACT(1,raw[[#This Row],[Spanish]]),"Spanish",IF(EXACT(1,raw[[#This Row],[Both]]),"Both","BAD_INPUT")))</f>
        <v>Both</v>
      </c>
      <c r="D756" s="10">
        <f>YEAR(raw[[#This Row],[Date]])</f>
        <v>2014</v>
      </c>
      <c r="E756" s="10">
        <f>MONTH(raw[[#This Row],[Date]])</f>
        <v>8</v>
      </c>
      <c r="F756" s="4"/>
      <c r="G756" s="4"/>
      <c r="H756" s="4">
        <v>1</v>
      </c>
      <c r="I756" s="9" t="e">
        <f>VLOOKUP(raw[[#This Row],[Song Title]],#REF!,1,FALSE)</f>
        <v>#REF!</v>
      </c>
      <c r="J756">
        <f>SUM(raw[[#This Row],[English]:[Both]])</f>
        <v>1</v>
      </c>
      <c r="K756" s="1" t="b">
        <f>IF(EXACT(raw[[#This Row],[Date]],VLOOKUP(raw[[#This Row],[Song Title]],raw[],2,FALSE)),TRUE,FALSE)</f>
        <v>0</v>
      </c>
      <c r="L756">
        <f>COUNTIFS(raw[Song Title],raw[[#This Row],[Song Title]],raw[Date],CONCATENATE("&lt;",raw[[#This Row],[Date]]))</f>
        <v>6</v>
      </c>
      <c r="M756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756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756" s="2">
        <f>((3*raw[[#This Row],[Count Played W/I Last Year]])+raw[[#This Row],[Count Played W/I 2 years]])/4</f>
        <v>6</v>
      </c>
    </row>
    <row r="757" spans="1:15" x14ac:dyDescent="0.2">
      <c r="A757" s="4" t="s">
        <v>4</v>
      </c>
      <c r="B757" s="8">
        <v>41868</v>
      </c>
      <c r="C757" s="8" t="str">
        <f>IF(EXACT(1,raw[[#This Row],[English]]),"English",IF(EXACT(1,raw[[#This Row],[Spanish]]),"Spanish",IF(EXACT(1,raw[[#This Row],[Both]]),"Both","BAD_INPUT")))</f>
        <v>English</v>
      </c>
      <c r="D757" s="10">
        <f>YEAR(raw[[#This Row],[Date]])</f>
        <v>2014</v>
      </c>
      <c r="E757" s="10">
        <f>MONTH(raw[[#This Row],[Date]])</f>
        <v>8</v>
      </c>
      <c r="F757" s="4">
        <v>1</v>
      </c>
      <c r="G757" s="4"/>
      <c r="H757" s="4"/>
      <c r="I757" s="9" t="e">
        <f>VLOOKUP(raw[[#This Row],[Song Title]],#REF!,1,FALSE)</f>
        <v>#REF!</v>
      </c>
      <c r="J757">
        <f>SUM(raw[[#This Row],[English]:[Both]])</f>
        <v>1</v>
      </c>
      <c r="K757" s="1" t="b">
        <f>IF(EXACT(raw[[#This Row],[Date]],VLOOKUP(raw[[#This Row],[Song Title]],raw[],2,FALSE)),TRUE,FALSE)</f>
        <v>0</v>
      </c>
      <c r="L757">
        <f>COUNTIFS(raw[Song Title],raw[[#This Row],[Song Title]],raw[Date],CONCATENATE("&lt;",raw[[#This Row],[Date]]))</f>
        <v>8</v>
      </c>
      <c r="M757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757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757" s="2">
        <f>((3*raw[[#This Row],[Count Played W/I Last Year]])+raw[[#This Row],[Count Played W/I 2 years]])/4</f>
        <v>2</v>
      </c>
    </row>
    <row r="758" spans="1:15" x14ac:dyDescent="0.2">
      <c r="A758" s="4" t="s">
        <v>38</v>
      </c>
      <c r="B758" s="8">
        <v>41868</v>
      </c>
      <c r="C758" s="8" t="str">
        <f>IF(EXACT(1,raw[[#This Row],[English]]),"English",IF(EXACT(1,raw[[#This Row],[Spanish]]),"Spanish",IF(EXACT(1,raw[[#This Row],[Both]]),"Both","BAD_INPUT")))</f>
        <v>Spanish</v>
      </c>
      <c r="D758" s="10">
        <f>YEAR(raw[[#This Row],[Date]])</f>
        <v>2014</v>
      </c>
      <c r="E758" s="10">
        <f>MONTH(raw[[#This Row],[Date]])</f>
        <v>8</v>
      </c>
      <c r="F758" s="4"/>
      <c r="G758" s="4">
        <v>1</v>
      </c>
      <c r="H758" s="4"/>
      <c r="I758" s="9" t="e">
        <f>VLOOKUP(raw[[#This Row],[Song Title]],#REF!,1,FALSE)</f>
        <v>#REF!</v>
      </c>
      <c r="J758">
        <f>SUM(raw[[#This Row],[English]:[Both]])</f>
        <v>1</v>
      </c>
      <c r="K758" s="1" t="b">
        <f>IF(EXACT(raw[[#This Row],[Date]],VLOOKUP(raw[[#This Row],[Song Title]],raw[],2,FALSE)),TRUE,FALSE)</f>
        <v>0</v>
      </c>
      <c r="L758">
        <f>COUNTIFS(raw[Song Title],raw[[#This Row],[Song Title]],raw[Date],CONCATENATE("&lt;",raw[[#This Row],[Date]]))</f>
        <v>8</v>
      </c>
      <c r="M758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758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758" s="2">
        <f>((3*raw[[#This Row],[Count Played W/I Last Year]])+raw[[#This Row],[Count Played W/I 2 years]])/4</f>
        <v>3.5</v>
      </c>
    </row>
    <row r="759" spans="1:15" x14ac:dyDescent="0.2">
      <c r="A759" s="4" t="s">
        <v>120</v>
      </c>
      <c r="B759" s="8">
        <v>41868</v>
      </c>
      <c r="C759" s="8" t="str">
        <f>IF(EXACT(1,raw[[#This Row],[English]]),"English",IF(EXACT(1,raw[[#This Row],[Spanish]]),"Spanish",IF(EXACT(1,raw[[#This Row],[Both]]),"Both","BAD_INPUT")))</f>
        <v>English</v>
      </c>
      <c r="D759" s="10">
        <f>YEAR(raw[[#This Row],[Date]])</f>
        <v>2014</v>
      </c>
      <c r="E759" s="10">
        <f>MONTH(raw[[#This Row],[Date]])</f>
        <v>8</v>
      </c>
      <c r="F759" s="4">
        <v>1</v>
      </c>
      <c r="G759" s="4"/>
      <c r="H759" s="4"/>
      <c r="I759" s="9" t="e">
        <f>VLOOKUP(raw[[#This Row],[Song Title]],#REF!,1,FALSE)</f>
        <v>#REF!</v>
      </c>
      <c r="J759">
        <f>SUM(raw[[#This Row],[English]:[Both]])</f>
        <v>1</v>
      </c>
      <c r="K759" s="1" t="b">
        <f>IF(EXACT(raw[[#This Row],[Date]],VLOOKUP(raw[[#This Row],[Song Title]],raw[],2,FALSE)),TRUE,FALSE)</f>
        <v>0</v>
      </c>
      <c r="L759">
        <f>COUNTIFS(raw[Song Title],raw[[#This Row],[Song Title]],raw[Date],CONCATENATE("&lt;",raw[[#This Row],[Date]]))</f>
        <v>9</v>
      </c>
      <c r="M759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759">
        <f>COUNTIFS(raw[Song Title],raw[[#This Row],[Song Title]],raw[Date],CONCATENATE("&lt;",raw[[#This Row],[Date]]),raw[Date],CONCATENATE("&gt;=",DATE(raw[[#This Row],[Year]]-2,raw[[#This Row],[Month]],raw[[#This Row],[English]])))</f>
        <v>9</v>
      </c>
      <c r="O759" s="2">
        <f>((3*raw[[#This Row],[Count Played W/I Last Year]])+raw[[#This Row],[Count Played W/I 2 years]])/4</f>
        <v>4.5</v>
      </c>
    </row>
    <row r="760" spans="1:15" x14ac:dyDescent="0.2">
      <c r="A760" s="4" t="s">
        <v>134</v>
      </c>
      <c r="B760" s="8">
        <v>41868</v>
      </c>
      <c r="C760" s="8" t="str">
        <f>IF(EXACT(1,raw[[#This Row],[English]]),"English",IF(EXACT(1,raw[[#This Row],[Spanish]]),"Spanish",IF(EXACT(1,raw[[#This Row],[Both]]),"Both","BAD_INPUT")))</f>
        <v>English</v>
      </c>
      <c r="D760" s="10">
        <f>YEAR(raw[[#This Row],[Date]])</f>
        <v>2014</v>
      </c>
      <c r="E760" s="10">
        <f>MONTH(raw[[#This Row],[Date]])</f>
        <v>8</v>
      </c>
      <c r="F760" s="4">
        <v>1</v>
      </c>
      <c r="G760" s="4"/>
      <c r="H760" s="4"/>
      <c r="I760" s="9" t="e">
        <f>VLOOKUP(raw[[#This Row],[Song Title]],#REF!,1,FALSE)</f>
        <v>#REF!</v>
      </c>
      <c r="J760">
        <f>SUM(raw[[#This Row],[English]:[Both]])</f>
        <v>1</v>
      </c>
      <c r="K760" s="1" t="b">
        <f>IF(EXACT(raw[[#This Row],[Date]],VLOOKUP(raw[[#This Row],[Song Title]],raw[],2,FALSE)),TRUE,FALSE)</f>
        <v>0</v>
      </c>
      <c r="L760">
        <f>COUNTIFS(raw[Song Title],raw[[#This Row],[Song Title]],raw[Date],CONCATENATE("&lt;",raw[[#This Row],[Date]]))</f>
        <v>3</v>
      </c>
      <c r="M760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760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760" s="2">
        <f>((3*raw[[#This Row],[Count Played W/I Last Year]])+raw[[#This Row],[Count Played W/I 2 years]])/4</f>
        <v>1.5</v>
      </c>
    </row>
    <row r="761" spans="1:15" x14ac:dyDescent="0.2">
      <c r="A761" s="4" t="s">
        <v>161</v>
      </c>
      <c r="B761" s="8">
        <v>41875</v>
      </c>
      <c r="C761" s="8" t="str">
        <f>IF(EXACT(1,raw[[#This Row],[English]]),"English",IF(EXACT(1,raw[[#This Row],[Spanish]]),"Spanish",IF(EXACT(1,raw[[#This Row],[Both]]),"Both","BAD_INPUT")))</f>
        <v>Spanish</v>
      </c>
      <c r="D761" s="10">
        <f>YEAR(raw[[#This Row],[Date]])</f>
        <v>2014</v>
      </c>
      <c r="E761" s="10">
        <f>MONTH(raw[[#This Row],[Date]])</f>
        <v>8</v>
      </c>
      <c r="F761" s="4"/>
      <c r="G761" s="4">
        <v>1</v>
      </c>
      <c r="H761" s="4"/>
      <c r="I761" s="9" t="e">
        <f>VLOOKUP(raw[[#This Row],[Song Title]],#REF!,1,FALSE)</f>
        <v>#REF!</v>
      </c>
      <c r="J761">
        <f>SUM(raw[[#This Row],[English]:[Both]])</f>
        <v>1</v>
      </c>
      <c r="K761" s="1" t="b">
        <f>IF(EXACT(raw[[#This Row],[Date]],VLOOKUP(raw[[#This Row],[Song Title]],raw[],2,FALSE)),TRUE,FALSE)</f>
        <v>0</v>
      </c>
      <c r="L761">
        <f>COUNTIFS(raw[Song Title],raw[[#This Row],[Song Title]],raw[Date],CONCATENATE("&lt;",raw[[#This Row],[Date]]))</f>
        <v>7</v>
      </c>
      <c r="M761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761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761" s="2">
        <f>((3*raw[[#This Row],[Count Played W/I Last Year]])+raw[[#This Row],[Count Played W/I 2 years]])/4</f>
        <v>5.5</v>
      </c>
    </row>
    <row r="762" spans="1:15" x14ac:dyDescent="0.2">
      <c r="A762" s="4" t="s">
        <v>158</v>
      </c>
      <c r="B762" s="8">
        <v>41875</v>
      </c>
      <c r="C762" s="8" t="str">
        <f>IF(EXACT(1,raw[[#This Row],[English]]),"English",IF(EXACT(1,raw[[#This Row],[Spanish]]),"Spanish",IF(EXACT(1,raw[[#This Row],[Both]]),"Both","BAD_INPUT")))</f>
        <v>Both</v>
      </c>
      <c r="D762" s="10">
        <f>YEAR(raw[[#This Row],[Date]])</f>
        <v>2014</v>
      </c>
      <c r="E762" s="10">
        <f>MONTH(raw[[#This Row],[Date]])</f>
        <v>8</v>
      </c>
      <c r="F762" s="4"/>
      <c r="G762" s="4"/>
      <c r="H762" s="4">
        <v>1</v>
      </c>
      <c r="I762" s="9" t="e">
        <f>VLOOKUP(raw[[#This Row],[Song Title]],#REF!,1,FALSE)</f>
        <v>#REF!</v>
      </c>
      <c r="J762">
        <f>SUM(raw[[#This Row],[English]:[Both]])</f>
        <v>1</v>
      </c>
      <c r="K762" s="1" t="b">
        <f>IF(EXACT(raw[[#This Row],[Date]],VLOOKUP(raw[[#This Row],[Song Title]],raw[],2,FALSE)),TRUE,FALSE)</f>
        <v>0</v>
      </c>
      <c r="L762">
        <f>COUNTIFS(raw[Song Title],raw[[#This Row],[Song Title]],raw[Date],CONCATENATE("&lt;",raw[[#This Row],[Date]]))</f>
        <v>5</v>
      </c>
      <c r="M762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762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762" s="2">
        <f>((3*raw[[#This Row],[Count Played W/I Last Year]])+raw[[#This Row],[Count Played W/I 2 years]])/4</f>
        <v>2.75</v>
      </c>
    </row>
    <row r="763" spans="1:15" x14ac:dyDescent="0.2">
      <c r="A763" s="4" t="s">
        <v>145</v>
      </c>
      <c r="B763" s="8">
        <v>41875</v>
      </c>
      <c r="C763" s="8" t="str">
        <f>IF(EXACT(1,raw[[#This Row],[English]]),"English",IF(EXACT(1,raw[[#This Row],[Spanish]]),"Spanish",IF(EXACT(1,raw[[#This Row],[Both]]),"Both","BAD_INPUT")))</f>
        <v>English</v>
      </c>
      <c r="D763" s="10">
        <f>YEAR(raw[[#This Row],[Date]])</f>
        <v>2014</v>
      </c>
      <c r="E763" s="10">
        <f>MONTH(raw[[#This Row],[Date]])</f>
        <v>8</v>
      </c>
      <c r="F763" s="4">
        <v>1</v>
      </c>
      <c r="G763" s="4"/>
      <c r="H763" s="4"/>
      <c r="I763" s="9" t="e">
        <f>VLOOKUP(raw[[#This Row],[Song Title]],#REF!,1,FALSE)</f>
        <v>#REF!</v>
      </c>
      <c r="J763">
        <f>SUM(raw[[#This Row],[English]:[Both]])</f>
        <v>1</v>
      </c>
      <c r="K763" s="1" t="b">
        <f>IF(EXACT(raw[[#This Row],[Date]],VLOOKUP(raw[[#This Row],[Song Title]],raw[],2,FALSE)),TRUE,FALSE)</f>
        <v>0</v>
      </c>
      <c r="L763">
        <f>COUNTIFS(raw[Song Title],raw[[#This Row],[Song Title]],raw[Date],CONCATENATE("&lt;",raw[[#This Row],[Date]]))</f>
        <v>5</v>
      </c>
      <c r="M763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763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763" s="2">
        <f>((3*raw[[#This Row],[Count Played W/I Last Year]])+raw[[#This Row],[Count Played W/I 2 years]])/4</f>
        <v>3.5</v>
      </c>
    </row>
    <row r="764" spans="1:15" x14ac:dyDescent="0.2">
      <c r="A764" s="4" t="s">
        <v>83</v>
      </c>
      <c r="B764" s="8">
        <v>41875</v>
      </c>
      <c r="C764" s="8" t="str">
        <f>IF(EXACT(1,raw[[#This Row],[English]]),"English",IF(EXACT(1,raw[[#This Row],[Spanish]]),"Spanish",IF(EXACT(1,raw[[#This Row],[Both]]),"Both","BAD_INPUT")))</f>
        <v>English</v>
      </c>
      <c r="D764" s="10">
        <f>YEAR(raw[[#This Row],[Date]])</f>
        <v>2014</v>
      </c>
      <c r="E764" s="10">
        <f>MONTH(raw[[#This Row],[Date]])</f>
        <v>8</v>
      </c>
      <c r="F764" s="4">
        <v>1</v>
      </c>
      <c r="G764" s="4"/>
      <c r="H764" s="4"/>
      <c r="I764" s="9" t="e">
        <f>VLOOKUP(raw[[#This Row],[Song Title]],#REF!,1,FALSE)</f>
        <v>#REF!</v>
      </c>
      <c r="J764">
        <f>SUM(raw[[#This Row],[English]:[Both]])</f>
        <v>1</v>
      </c>
      <c r="K764" s="1" t="b">
        <f>IF(EXACT(raw[[#This Row],[Date]],VLOOKUP(raw[[#This Row],[Song Title]],raw[],2,FALSE)),TRUE,FALSE)</f>
        <v>0</v>
      </c>
      <c r="L764">
        <f>COUNTIFS(raw[Song Title],raw[[#This Row],[Song Title]],raw[Date],CONCATENATE("&lt;",raw[[#This Row],[Date]]))</f>
        <v>6</v>
      </c>
      <c r="M764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764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764" s="2">
        <f>((3*raw[[#This Row],[Count Played W/I Last Year]])+raw[[#This Row],[Count Played W/I 2 years]])/4</f>
        <v>2.25</v>
      </c>
    </row>
    <row r="765" spans="1:15" x14ac:dyDescent="0.2">
      <c r="A765" s="4" t="s">
        <v>101</v>
      </c>
      <c r="B765" s="8">
        <v>41875</v>
      </c>
      <c r="C765" s="8" t="str">
        <f>IF(EXACT(1,raw[[#This Row],[English]]),"English",IF(EXACT(1,raw[[#This Row],[Spanish]]),"Spanish",IF(EXACT(1,raw[[#This Row],[Both]]),"Both","BAD_INPUT")))</f>
        <v>Both</v>
      </c>
      <c r="D765" s="10">
        <f>YEAR(raw[[#This Row],[Date]])</f>
        <v>2014</v>
      </c>
      <c r="E765" s="10">
        <f>MONTH(raw[[#This Row],[Date]])</f>
        <v>8</v>
      </c>
      <c r="F765" s="4"/>
      <c r="G765" s="4"/>
      <c r="H765" s="4">
        <v>1</v>
      </c>
      <c r="I765" s="9" t="e">
        <f>VLOOKUP(raw[[#This Row],[Song Title]],#REF!,1,FALSE)</f>
        <v>#REF!</v>
      </c>
      <c r="J765">
        <f>SUM(raw[[#This Row],[English]:[Both]])</f>
        <v>1</v>
      </c>
      <c r="K765" s="1" t="b">
        <f>IF(EXACT(raw[[#This Row],[Date]],VLOOKUP(raw[[#This Row],[Song Title]],raw[],2,FALSE)),TRUE,FALSE)</f>
        <v>0</v>
      </c>
      <c r="L765">
        <f>COUNTIFS(raw[Song Title],raw[[#This Row],[Song Title]],raw[Date],CONCATENATE("&lt;",raw[[#This Row],[Date]]))</f>
        <v>11</v>
      </c>
      <c r="M765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765">
        <f>COUNTIFS(raw[Song Title],raw[[#This Row],[Song Title]],raw[Date],CONCATENATE("&lt;",raw[[#This Row],[Date]]),raw[Date],CONCATENATE("&gt;=",DATE(raw[[#This Row],[Year]]-2,raw[[#This Row],[Month]],raw[[#This Row],[English]])))</f>
        <v>9</v>
      </c>
      <c r="O765" s="2">
        <f>((3*raw[[#This Row],[Count Played W/I Last Year]])+raw[[#This Row],[Count Played W/I 2 years]])/4</f>
        <v>6</v>
      </c>
    </row>
    <row r="766" spans="1:15" x14ac:dyDescent="0.2">
      <c r="A766" s="4" t="s">
        <v>214</v>
      </c>
      <c r="B766" s="8">
        <v>41875</v>
      </c>
      <c r="C766" s="8" t="str">
        <f>IF(EXACT(1,raw[[#This Row],[English]]),"English",IF(EXACT(1,raw[[#This Row],[Spanish]]),"Spanish",IF(EXACT(1,raw[[#This Row],[Both]]),"Both","BAD_INPUT")))</f>
        <v>Spanish</v>
      </c>
      <c r="D766" s="10">
        <f>YEAR(raw[[#This Row],[Date]])</f>
        <v>2014</v>
      </c>
      <c r="E766" s="10">
        <f>MONTH(raw[[#This Row],[Date]])</f>
        <v>8</v>
      </c>
      <c r="F766" s="4"/>
      <c r="G766" s="4">
        <v>1</v>
      </c>
      <c r="H766" s="4"/>
      <c r="I766" s="9" t="e">
        <f>VLOOKUP(raw[[#This Row],[Song Title]],#REF!,1,FALSE)</f>
        <v>#REF!</v>
      </c>
      <c r="J766">
        <f>SUM(raw[[#This Row],[English]:[Both]])</f>
        <v>1</v>
      </c>
      <c r="K766" s="1" t="b">
        <f>IF(EXACT(raw[[#This Row],[Date]],VLOOKUP(raw[[#This Row],[Song Title]],raw[],2,FALSE)),TRUE,FALSE)</f>
        <v>0</v>
      </c>
      <c r="L766">
        <f>COUNTIFS(raw[Song Title],raw[[#This Row],[Song Title]],raw[Date],CONCATENATE("&lt;",raw[[#This Row],[Date]]))</f>
        <v>3</v>
      </c>
      <c r="M766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766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766" s="2">
        <f>((3*raw[[#This Row],[Count Played W/I Last Year]])+raw[[#This Row],[Count Played W/I 2 years]])/4</f>
        <v>3</v>
      </c>
    </row>
    <row r="767" spans="1:15" x14ac:dyDescent="0.2">
      <c r="A767" s="4" t="s">
        <v>129</v>
      </c>
      <c r="B767" s="8">
        <v>41882</v>
      </c>
      <c r="C767" s="8" t="str">
        <f>IF(EXACT(1,raw[[#This Row],[English]]),"English",IF(EXACT(1,raw[[#This Row],[Spanish]]),"Spanish",IF(EXACT(1,raw[[#This Row],[Both]]),"Both","BAD_INPUT")))</f>
        <v>Spanish</v>
      </c>
      <c r="D767" s="10">
        <f>YEAR(raw[[#This Row],[Date]])</f>
        <v>2014</v>
      </c>
      <c r="E767" s="10">
        <f>MONTH(raw[[#This Row],[Date]])</f>
        <v>8</v>
      </c>
      <c r="F767" s="4"/>
      <c r="G767" s="4">
        <v>1</v>
      </c>
      <c r="H767" s="4"/>
      <c r="I767" s="9" t="e">
        <f>VLOOKUP(raw[[#This Row],[Song Title]],#REF!,1,FALSE)</f>
        <v>#REF!</v>
      </c>
      <c r="J767">
        <f>SUM(raw[[#This Row],[English]:[Both]])</f>
        <v>1</v>
      </c>
      <c r="K767" s="1" t="b">
        <f>IF(EXACT(raw[[#This Row],[Date]],VLOOKUP(raw[[#This Row],[Song Title]],raw[],2,FALSE)),TRUE,FALSE)</f>
        <v>0</v>
      </c>
      <c r="L767">
        <f>COUNTIFS(raw[Song Title],raw[[#This Row],[Song Title]],raw[Date],CONCATENATE("&lt;",raw[[#This Row],[Date]]))</f>
        <v>4</v>
      </c>
      <c r="M767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767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767" s="2">
        <f>((3*raw[[#This Row],[Count Played W/I Last Year]])+raw[[#This Row],[Count Played W/I 2 years]])/4</f>
        <v>2.5</v>
      </c>
    </row>
    <row r="768" spans="1:15" x14ac:dyDescent="0.2">
      <c r="A768" s="4" t="s">
        <v>215</v>
      </c>
      <c r="B768" s="8">
        <v>41882</v>
      </c>
      <c r="C768" s="8" t="str">
        <f>IF(EXACT(1,raw[[#This Row],[English]]),"English",IF(EXACT(1,raw[[#This Row],[Spanish]]),"Spanish",IF(EXACT(1,raw[[#This Row],[Both]]),"Both","BAD_INPUT")))</f>
        <v>Both</v>
      </c>
      <c r="D768" s="10">
        <f>YEAR(raw[[#This Row],[Date]])</f>
        <v>2014</v>
      </c>
      <c r="E768" s="10">
        <f>MONTH(raw[[#This Row],[Date]])</f>
        <v>8</v>
      </c>
      <c r="F768" s="4"/>
      <c r="G768" s="4"/>
      <c r="H768" s="4">
        <v>1</v>
      </c>
      <c r="I768" s="9" t="e">
        <f>VLOOKUP(raw[[#This Row],[Song Title]],#REF!,1,FALSE)</f>
        <v>#REF!</v>
      </c>
      <c r="J768">
        <f>SUM(raw[[#This Row],[English]:[Both]])</f>
        <v>1</v>
      </c>
      <c r="K768" s="1" t="b">
        <f>IF(EXACT(raw[[#This Row],[Date]],VLOOKUP(raw[[#This Row],[Song Title]],raw[],2,FALSE)),TRUE,FALSE)</f>
        <v>0</v>
      </c>
      <c r="L768">
        <f>COUNTIFS(raw[Song Title],raw[[#This Row],[Song Title]],raw[Date],CONCATENATE("&lt;",raw[[#This Row],[Date]]))</f>
        <v>2</v>
      </c>
      <c r="M768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768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768" s="2">
        <f>((3*raw[[#This Row],[Count Played W/I Last Year]])+raw[[#This Row],[Count Played W/I 2 years]])/4</f>
        <v>2</v>
      </c>
    </row>
    <row r="769" spans="1:15" x14ac:dyDescent="0.2">
      <c r="A769" s="4" t="s">
        <v>216</v>
      </c>
      <c r="B769" s="8">
        <v>41882</v>
      </c>
      <c r="C769" s="8" t="str">
        <f>IF(EXACT(1,raw[[#This Row],[English]]),"English",IF(EXACT(1,raw[[#This Row],[Spanish]]),"Spanish",IF(EXACT(1,raw[[#This Row],[Both]]),"Both","BAD_INPUT")))</f>
        <v>English</v>
      </c>
      <c r="D769" s="10">
        <f>YEAR(raw[[#This Row],[Date]])</f>
        <v>2014</v>
      </c>
      <c r="E769" s="10">
        <f>MONTH(raw[[#This Row],[Date]])</f>
        <v>8</v>
      </c>
      <c r="F769" s="4">
        <v>1</v>
      </c>
      <c r="G769" s="4"/>
      <c r="H769" s="4"/>
      <c r="I769" s="9" t="e">
        <f>VLOOKUP(raw[[#This Row],[Song Title]],#REF!,1,FALSE)</f>
        <v>#REF!</v>
      </c>
      <c r="J769">
        <f>SUM(raw[[#This Row],[English]:[Both]])</f>
        <v>1</v>
      </c>
      <c r="K769" s="1" t="b">
        <f>IF(EXACT(raw[[#This Row],[Date]],VLOOKUP(raw[[#This Row],[Song Title]],raw[],2,FALSE)),TRUE,FALSE)</f>
        <v>1</v>
      </c>
      <c r="L769">
        <f>COUNTIFS(raw[Song Title],raw[[#This Row],[Song Title]],raw[Date],CONCATENATE("&lt;",raw[[#This Row],[Date]]))</f>
        <v>0</v>
      </c>
      <c r="M769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769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769" s="2">
        <f>((3*raw[[#This Row],[Count Played W/I Last Year]])+raw[[#This Row],[Count Played W/I 2 years]])/4</f>
        <v>0</v>
      </c>
    </row>
    <row r="770" spans="1:15" x14ac:dyDescent="0.2">
      <c r="A770" s="4" t="s">
        <v>109</v>
      </c>
      <c r="B770" s="8">
        <v>41882</v>
      </c>
      <c r="C770" s="8" t="str">
        <f>IF(EXACT(1,raw[[#This Row],[English]]),"English",IF(EXACT(1,raw[[#This Row],[Spanish]]),"Spanish",IF(EXACT(1,raw[[#This Row],[Both]]),"Both","BAD_INPUT")))</f>
        <v>Spanish</v>
      </c>
      <c r="D770" s="10">
        <f>YEAR(raw[[#This Row],[Date]])</f>
        <v>2014</v>
      </c>
      <c r="E770" s="10">
        <f>MONTH(raw[[#This Row],[Date]])</f>
        <v>8</v>
      </c>
      <c r="F770" s="4"/>
      <c r="G770" s="4">
        <v>1</v>
      </c>
      <c r="H770" s="4"/>
      <c r="I770" s="9" t="e">
        <f>VLOOKUP(raw[[#This Row],[Song Title]],#REF!,1,FALSE)</f>
        <v>#REF!</v>
      </c>
      <c r="J770">
        <f>SUM(raw[[#This Row],[English]:[Both]])</f>
        <v>1</v>
      </c>
      <c r="K770" s="1" t="b">
        <f>IF(EXACT(raw[[#This Row],[Date]],VLOOKUP(raw[[#This Row],[Song Title]],raw[],2,FALSE)),TRUE,FALSE)</f>
        <v>0</v>
      </c>
      <c r="L770">
        <f>COUNTIFS(raw[Song Title],raw[[#This Row],[Song Title]],raw[Date],CONCATENATE("&lt;",raw[[#This Row],[Date]]))</f>
        <v>9</v>
      </c>
      <c r="M770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770">
        <f>COUNTIFS(raw[Song Title],raw[[#This Row],[Song Title]],raw[Date],CONCATENATE("&lt;",raw[[#This Row],[Date]]),raw[Date],CONCATENATE("&gt;=",DATE(raw[[#This Row],[Year]]-2,raw[[#This Row],[Month]],raw[[#This Row],[English]])))</f>
        <v>9</v>
      </c>
      <c r="O770" s="2">
        <f>((3*raw[[#This Row],[Count Played W/I Last Year]])+raw[[#This Row],[Count Played W/I 2 years]])/4</f>
        <v>5.25</v>
      </c>
    </row>
    <row r="771" spans="1:15" x14ac:dyDescent="0.2">
      <c r="A771" s="4" t="s">
        <v>36</v>
      </c>
      <c r="B771" s="8">
        <v>41882</v>
      </c>
      <c r="C771" s="8" t="str">
        <f>IF(EXACT(1,raw[[#This Row],[English]]),"English",IF(EXACT(1,raw[[#This Row],[Spanish]]),"Spanish",IF(EXACT(1,raw[[#This Row],[Both]]),"Both","BAD_INPUT")))</f>
        <v>Both</v>
      </c>
      <c r="D771" s="10">
        <f>YEAR(raw[[#This Row],[Date]])</f>
        <v>2014</v>
      </c>
      <c r="E771" s="10">
        <f>MONTH(raw[[#This Row],[Date]])</f>
        <v>8</v>
      </c>
      <c r="F771" s="4"/>
      <c r="G771" s="4"/>
      <c r="H771" s="4">
        <v>1</v>
      </c>
      <c r="I771" s="9" t="e">
        <f>VLOOKUP(raw[[#This Row],[Song Title]],#REF!,1,FALSE)</f>
        <v>#REF!</v>
      </c>
      <c r="J771">
        <f>SUM(raw[[#This Row],[English]:[Both]])</f>
        <v>1</v>
      </c>
      <c r="K771" s="1" t="b">
        <f>IF(EXACT(raw[[#This Row],[Date]],VLOOKUP(raw[[#This Row],[Song Title]],raw[],2,FALSE)),TRUE,FALSE)</f>
        <v>0</v>
      </c>
      <c r="L771">
        <f>COUNTIFS(raw[Song Title],raw[[#This Row],[Song Title]],raw[Date],CONCATENATE("&lt;",raw[[#This Row],[Date]]))</f>
        <v>6</v>
      </c>
      <c r="M771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771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771" s="2">
        <f>((3*raw[[#This Row],[Count Played W/I Last Year]])+raw[[#This Row],[Count Played W/I 2 years]])/4</f>
        <v>2.75</v>
      </c>
    </row>
    <row r="772" spans="1:15" x14ac:dyDescent="0.2">
      <c r="A772" s="4" t="s">
        <v>15</v>
      </c>
      <c r="B772" s="8">
        <v>41882</v>
      </c>
      <c r="C772" s="8" t="str">
        <f>IF(EXACT(1,raw[[#This Row],[English]]),"English",IF(EXACT(1,raw[[#This Row],[Spanish]]),"Spanish",IF(EXACT(1,raw[[#This Row],[Both]]),"Both","BAD_INPUT")))</f>
        <v>English</v>
      </c>
      <c r="D772" s="10">
        <f>YEAR(raw[[#This Row],[Date]])</f>
        <v>2014</v>
      </c>
      <c r="E772" s="10">
        <f>MONTH(raw[[#This Row],[Date]])</f>
        <v>8</v>
      </c>
      <c r="F772" s="4">
        <v>1</v>
      </c>
      <c r="G772" s="4"/>
      <c r="H772" s="4"/>
      <c r="I772" s="9" t="e">
        <f>VLOOKUP(raw[[#This Row],[Song Title]],#REF!,1,FALSE)</f>
        <v>#REF!</v>
      </c>
      <c r="J772">
        <f>SUM(raw[[#This Row],[English]:[Both]])</f>
        <v>1</v>
      </c>
      <c r="K772" s="1" t="b">
        <f>IF(EXACT(raw[[#This Row],[Date]],VLOOKUP(raw[[#This Row],[Song Title]],raw[],2,FALSE)),TRUE,FALSE)</f>
        <v>0</v>
      </c>
      <c r="L772">
        <f>COUNTIFS(raw[Song Title],raw[[#This Row],[Song Title]],raw[Date],CONCATENATE("&lt;",raw[[#This Row],[Date]]))</f>
        <v>6</v>
      </c>
      <c r="M772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772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772" s="2">
        <f>((3*raw[[#This Row],[Count Played W/I Last Year]])+raw[[#This Row],[Count Played W/I 2 years]])/4</f>
        <v>2.25</v>
      </c>
    </row>
    <row r="773" spans="1:15" x14ac:dyDescent="0.2">
      <c r="A773" s="4" t="s">
        <v>204</v>
      </c>
      <c r="B773" s="8">
        <v>41889</v>
      </c>
      <c r="C773" s="8" t="str">
        <f>IF(EXACT(1,raw[[#This Row],[English]]),"English",IF(EXACT(1,raw[[#This Row],[Spanish]]),"Spanish",IF(EXACT(1,raw[[#This Row],[Both]]),"Both","BAD_INPUT")))</f>
        <v>Both</v>
      </c>
      <c r="D773" s="10">
        <f>YEAR(raw[[#This Row],[Date]])</f>
        <v>2014</v>
      </c>
      <c r="E773" s="10">
        <f>MONTH(raw[[#This Row],[Date]])</f>
        <v>9</v>
      </c>
      <c r="F773" s="4"/>
      <c r="G773" s="4"/>
      <c r="H773" s="4">
        <v>1</v>
      </c>
      <c r="I773" s="9" t="e">
        <f>VLOOKUP(raw[[#This Row],[Song Title]],#REF!,1,FALSE)</f>
        <v>#REF!</v>
      </c>
      <c r="J773">
        <f>SUM(raw[[#This Row],[English]:[Both]])</f>
        <v>1</v>
      </c>
      <c r="K773" s="1" t="b">
        <f>IF(EXACT(raw[[#This Row],[Date]],VLOOKUP(raw[[#This Row],[Song Title]],raw[],2,FALSE)),TRUE,FALSE)</f>
        <v>0</v>
      </c>
      <c r="L773">
        <f>COUNTIFS(raw[Song Title],raw[[#This Row],[Song Title]],raw[Date],CONCATENATE("&lt;",raw[[#This Row],[Date]]))</f>
        <v>4</v>
      </c>
      <c r="M773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773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773" s="2">
        <f>((3*raw[[#This Row],[Count Played W/I Last Year]])+raw[[#This Row],[Count Played W/I 2 years]])/4</f>
        <v>4</v>
      </c>
    </row>
    <row r="774" spans="1:15" x14ac:dyDescent="0.2">
      <c r="A774" s="4" t="s">
        <v>133</v>
      </c>
      <c r="B774" s="8">
        <v>41889</v>
      </c>
      <c r="C774" s="8" t="str">
        <f>IF(EXACT(1,raw[[#This Row],[English]]),"English",IF(EXACT(1,raw[[#This Row],[Spanish]]),"Spanish",IF(EXACT(1,raw[[#This Row],[Both]]),"Both","BAD_INPUT")))</f>
        <v>Both</v>
      </c>
      <c r="D774" s="10">
        <f>YEAR(raw[[#This Row],[Date]])</f>
        <v>2014</v>
      </c>
      <c r="E774" s="10">
        <f>MONTH(raw[[#This Row],[Date]])</f>
        <v>9</v>
      </c>
      <c r="F774" s="4"/>
      <c r="G774" s="4"/>
      <c r="H774" s="4">
        <v>1</v>
      </c>
      <c r="I774" s="9" t="e">
        <f>VLOOKUP(raw[[#This Row],[Song Title]],#REF!,1,FALSE)</f>
        <v>#REF!</v>
      </c>
      <c r="J774">
        <f>SUM(raw[[#This Row],[English]:[Both]])</f>
        <v>1</v>
      </c>
      <c r="K774" s="1" t="b">
        <f>IF(EXACT(raw[[#This Row],[Date]],VLOOKUP(raw[[#This Row],[Song Title]],raw[],2,FALSE)),TRUE,FALSE)</f>
        <v>0</v>
      </c>
      <c r="L774">
        <f>COUNTIFS(raw[Song Title],raw[[#This Row],[Song Title]],raw[Date],CONCATENATE("&lt;",raw[[#This Row],[Date]]))</f>
        <v>6</v>
      </c>
      <c r="M774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774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774" s="2">
        <f>((3*raw[[#This Row],[Count Played W/I Last Year]])+raw[[#This Row],[Count Played W/I 2 years]])/4</f>
        <v>3.75</v>
      </c>
    </row>
    <row r="775" spans="1:15" x14ac:dyDescent="0.2">
      <c r="A775" s="4" t="s">
        <v>211</v>
      </c>
      <c r="B775" s="8">
        <v>41889</v>
      </c>
      <c r="C775" s="8" t="str">
        <f>IF(EXACT(1,raw[[#This Row],[English]]),"English",IF(EXACT(1,raw[[#This Row],[Spanish]]),"Spanish",IF(EXACT(1,raw[[#This Row],[Both]]),"Both","BAD_INPUT")))</f>
        <v>Spanish</v>
      </c>
      <c r="D775" s="10">
        <f>YEAR(raw[[#This Row],[Date]])</f>
        <v>2014</v>
      </c>
      <c r="E775" s="10">
        <f>MONTH(raw[[#This Row],[Date]])</f>
        <v>9</v>
      </c>
      <c r="F775" s="4"/>
      <c r="G775" s="4">
        <v>1</v>
      </c>
      <c r="H775" s="4"/>
      <c r="I775" s="9" t="e">
        <f>VLOOKUP(raw[[#This Row],[Song Title]],#REF!,1,FALSE)</f>
        <v>#REF!</v>
      </c>
      <c r="J775">
        <f>SUM(raw[[#This Row],[English]:[Both]])</f>
        <v>1</v>
      </c>
      <c r="K775" s="1" t="b">
        <f>IF(EXACT(raw[[#This Row],[Date]],VLOOKUP(raw[[#This Row],[Song Title]],raw[],2,FALSE)),TRUE,FALSE)</f>
        <v>0</v>
      </c>
      <c r="L775">
        <f>COUNTIFS(raw[Song Title],raw[[#This Row],[Song Title]],raw[Date],CONCATENATE("&lt;",raw[[#This Row],[Date]]))</f>
        <v>3</v>
      </c>
      <c r="M775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775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775" s="2">
        <f>((3*raw[[#This Row],[Count Played W/I Last Year]])+raw[[#This Row],[Count Played W/I 2 years]])/4</f>
        <v>3</v>
      </c>
    </row>
    <row r="776" spans="1:15" x14ac:dyDescent="0.2">
      <c r="A776" s="4" t="s">
        <v>203</v>
      </c>
      <c r="B776" s="8">
        <v>41889</v>
      </c>
      <c r="C776" s="8" t="str">
        <f>IF(EXACT(1,raw[[#This Row],[English]]),"English",IF(EXACT(1,raw[[#This Row],[Spanish]]),"Spanish",IF(EXACT(1,raw[[#This Row],[Both]]),"Both","BAD_INPUT")))</f>
        <v>English</v>
      </c>
      <c r="D776" s="10">
        <f>YEAR(raw[[#This Row],[Date]])</f>
        <v>2014</v>
      </c>
      <c r="E776" s="10">
        <f>MONTH(raw[[#This Row],[Date]])</f>
        <v>9</v>
      </c>
      <c r="F776" s="4">
        <v>1</v>
      </c>
      <c r="G776" s="4"/>
      <c r="H776" s="4"/>
      <c r="I776" s="9" t="e">
        <f>VLOOKUP(raw[[#This Row],[Song Title]],#REF!,1,FALSE)</f>
        <v>#REF!</v>
      </c>
      <c r="J776">
        <f>SUM(raw[[#This Row],[English]:[Both]])</f>
        <v>1</v>
      </c>
      <c r="K776" s="1" t="b">
        <f>IF(EXACT(raw[[#This Row],[Date]],VLOOKUP(raw[[#This Row],[Song Title]],raw[],2,FALSE)),TRUE,FALSE)</f>
        <v>0</v>
      </c>
      <c r="L776">
        <f>COUNTIFS(raw[Song Title],raw[[#This Row],[Song Title]],raw[Date],CONCATENATE("&lt;",raw[[#This Row],[Date]]))</f>
        <v>2</v>
      </c>
      <c r="M776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776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776" s="2">
        <f>((3*raw[[#This Row],[Count Played W/I Last Year]])+raw[[#This Row],[Count Played W/I 2 years]])/4</f>
        <v>2</v>
      </c>
    </row>
    <row r="777" spans="1:15" x14ac:dyDescent="0.2">
      <c r="A777" s="4" t="s">
        <v>110</v>
      </c>
      <c r="B777" s="8">
        <v>41889</v>
      </c>
      <c r="C777" s="8" t="str">
        <f>IF(EXACT(1,raw[[#This Row],[English]]),"English",IF(EXACT(1,raw[[#This Row],[Spanish]]),"Spanish",IF(EXACT(1,raw[[#This Row],[Both]]),"Both","BAD_INPUT")))</f>
        <v>English</v>
      </c>
      <c r="D777" s="10">
        <f>YEAR(raw[[#This Row],[Date]])</f>
        <v>2014</v>
      </c>
      <c r="E777" s="10">
        <f>MONTH(raw[[#This Row],[Date]])</f>
        <v>9</v>
      </c>
      <c r="F777" s="4">
        <v>1</v>
      </c>
      <c r="G777" s="4"/>
      <c r="H777" s="4"/>
      <c r="I777" s="9" t="e">
        <f>VLOOKUP(raw[[#This Row],[Song Title]],#REF!,1,FALSE)</f>
        <v>#REF!</v>
      </c>
      <c r="J777">
        <f>SUM(raw[[#This Row],[English]:[Both]])</f>
        <v>1</v>
      </c>
      <c r="K777" s="1" t="b">
        <f>IF(EXACT(raw[[#This Row],[Date]],VLOOKUP(raw[[#This Row],[Song Title]],raw[],2,FALSE)),TRUE,FALSE)</f>
        <v>0</v>
      </c>
      <c r="L777">
        <f>COUNTIFS(raw[Song Title],raw[[#This Row],[Song Title]],raw[Date],CONCATENATE("&lt;",raw[[#This Row],[Date]]))</f>
        <v>1</v>
      </c>
      <c r="M777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777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777" s="2">
        <f>((3*raw[[#This Row],[Count Played W/I Last Year]])+raw[[#This Row],[Count Played W/I 2 years]])/4</f>
        <v>0.25</v>
      </c>
    </row>
    <row r="778" spans="1:15" x14ac:dyDescent="0.2">
      <c r="A778" s="4" t="s">
        <v>144</v>
      </c>
      <c r="B778" s="8">
        <v>41889</v>
      </c>
      <c r="C778" s="8" t="str">
        <f>IF(EXACT(1,raw[[#This Row],[English]]),"English",IF(EXACT(1,raw[[#This Row],[Spanish]]),"Spanish",IF(EXACT(1,raw[[#This Row],[Both]]),"Both","BAD_INPUT")))</f>
        <v>Both</v>
      </c>
      <c r="D778" s="10">
        <f>YEAR(raw[[#This Row],[Date]])</f>
        <v>2014</v>
      </c>
      <c r="E778" s="10">
        <f>MONTH(raw[[#This Row],[Date]])</f>
        <v>9</v>
      </c>
      <c r="F778" s="4"/>
      <c r="G778" s="4"/>
      <c r="H778" s="4">
        <v>1</v>
      </c>
      <c r="I778" s="9" t="e">
        <f>VLOOKUP(raw[[#This Row],[Song Title]],#REF!,1,FALSE)</f>
        <v>#REF!</v>
      </c>
      <c r="J778">
        <f>SUM(raw[[#This Row],[English]:[Both]])</f>
        <v>1</v>
      </c>
      <c r="K778" s="1" t="b">
        <f>IF(EXACT(raw[[#This Row],[Date]],VLOOKUP(raw[[#This Row],[Song Title]],raw[],2,FALSE)),TRUE,FALSE)</f>
        <v>0</v>
      </c>
      <c r="L778">
        <f>COUNTIFS(raw[Song Title],raw[[#This Row],[Song Title]],raw[Date],CONCATENATE("&lt;",raw[[#This Row],[Date]]))</f>
        <v>6</v>
      </c>
      <c r="M778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778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778" s="2">
        <f>((3*raw[[#This Row],[Count Played W/I Last Year]])+raw[[#This Row],[Count Played W/I 2 years]])/4</f>
        <v>3.75</v>
      </c>
    </row>
    <row r="779" spans="1:15" x14ac:dyDescent="0.2">
      <c r="A779" s="4" t="s">
        <v>72</v>
      </c>
      <c r="B779" s="8">
        <v>41896</v>
      </c>
      <c r="C779" s="8" t="str">
        <f>IF(EXACT(1,raw[[#This Row],[English]]),"English",IF(EXACT(1,raw[[#This Row],[Spanish]]),"Spanish",IF(EXACT(1,raw[[#This Row],[Both]]),"Both","BAD_INPUT")))</f>
        <v>English</v>
      </c>
      <c r="D779" s="10">
        <f>YEAR(raw[[#This Row],[Date]])</f>
        <v>2014</v>
      </c>
      <c r="E779" s="10">
        <f>MONTH(raw[[#This Row],[Date]])</f>
        <v>9</v>
      </c>
      <c r="F779" s="4">
        <v>1</v>
      </c>
      <c r="G779" s="4"/>
      <c r="H779" s="4"/>
      <c r="I779" s="9" t="e">
        <f>VLOOKUP(raw[[#This Row],[Song Title]],#REF!,1,FALSE)</f>
        <v>#REF!</v>
      </c>
      <c r="J779">
        <f>SUM(raw[[#This Row],[English]:[Both]])</f>
        <v>1</v>
      </c>
      <c r="K779" s="1" t="b">
        <f>IF(EXACT(raw[[#This Row],[Date]],VLOOKUP(raw[[#This Row],[Song Title]],raw[],2,FALSE)),TRUE,FALSE)</f>
        <v>0</v>
      </c>
      <c r="L779">
        <f>COUNTIFS(raw[Song Title],raw[[#This Row],[Song Title]],raw[Date],CONCATENATE("&lt;",raw[[#This Row],[Date]]))</f>
        <v>6</v>
      </c>
      <c r="M779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779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779" s="2">
        <f>((3*raw[[#This Row],[Count Played W/I Last Year]])+raw[[#This Row],[Count Played W/I 2 years]])/4</f>
        <v>2.75</v>
      </c>
    </row>
    <row r="780" spans="1:15" x14ac:dyDescent="0.2">
      <c r="A780" s="4" t="s">
        <v>96</v>
      </c>
      <c r="B780" s="8">
        <v>41896</v>
      </c>
      <c r="C780" s="8" t="str">
        <f>IF(EXACT(1,raw[[#This Row],[English]]),"English",IF(EXACT(1,raw[[#This Row],[Spanish]]),"Spanish",IF(EXACT(1,raw[[#This Row],[Both]]),"Both","BAD_INPUT")))</f>
        <v>Spanish</v>
      </c>
      <c r="D780" s="10">
        <f>YEAR(raw[[#This Row],[Date]])</f>
        <v>2014</v>
      </c>
      <c r="E780" s="10">
        <f>MONTH(raw[[#This Row],[Date]])</f>
        <v>9</v>
      </c>
      <c r="F780" s="4"/>
      <c r="G780" s="4">
        <v>1</v>
      </c>
      <c r="H780" s="4"/>
      <c r="I780" s="9" t="e">
        <f>VLOOKUP(raw[[#This Row],[Song Title]],#REF!,1,FALSE)</f>
        <v>#REF!</v>
      </c>
      <c r="J780">
        <f>SUM(raw[[#This Row],[English]:[Both]])</f>
        <v>1</v>
      </c>
      <c r="K780" s="1" t="b">
        <f>IF(EXACT(raw[[#This Row],[Date]],VLOOKUP(raw[[#This Row],[Song Title]],raw[],2,FALSE)),TRUE,FALSE)</f>
        <v>0</v>
      </c>
      <c r="L780">
        <f>COUNTIFS(raw[Song Title],raw[[#This Row],[Song Title]],raw[Date],CONCATENATE("&lt;",raw[[#This Row],[Date]]))</f>
        <v>8</v>
      </c>
      <c r="M780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780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780" s="2">
        <f>((3*raw[[#This Row],[Count Played W/I Last Year]])+raw[[#This Row],[Count Played W/I 2 years]])/4</f>
        <v>3</v>
      </c>
    </row>
    <row r="781" spans="1:15" x14ac:dyDescent="0.2">
      <c r="A781" s="4" t="s">
        <v>213</v>
      </c>
      <c r="B781" s="8">
        <v>41896</v>
      </c>
      <c r="C781" s="8" t="str">
        <f>IF(EXACT(1,raw[[#This Row],[English]]),"English",IF(EXACT(1,raw[[#This Row],[Spanish]]),"Spanish",IF(EXACT(1,raw[[#This Row],[Both]]),"Both","BAD_INPUT")))</f>
        <v>Spanish</v>
      </c>
      <c r="D781" s="10">
        <f>YEAR(raw[[#This Row],[Date]])</f>
        <v>2014</v>
      </c>
      <c r="E781" s="10">
        <f>MONTH(raw[[#This Row],[Date]])</f>
        <v>9</v>
      </c>
      <c r="F781" s="4"/>
      <c r="G781" s="4">
        <v>1</v>
      </c>
      <c r="H781" s="4"/>
      <c r="I781" s="9" t="e">
        <f>VLOOKUP(raw[[#This Row],[Song Title]],#REF!,1,FALSE)</f>
        <v>#REF!</v>
      </c>
      <c r="J781">
        <f>SUM(raw[[#This Row],[English]:[Both]])</f>
        <v>1</v>
      </c>
      <c r="K781" s="1" t="b">
        <f>IF(EXACT(raw[[#This Row],[Date]],VLOOKUP(raw[[#This Row],[Song Title]],raw[],2,FALSE)),TRUE,FALSE)</f>
        <v>0</v>
      </c>
      <c r="L781">
        <f>COUNTIFS(raw[Song Title],raw[[#This Row],[Song Title]],raw[Date],CONCATENATE("&lt;",raw[[#This Row],[Date]]))</f>
        <v>2</v>
      </c>
      <c r="M781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781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781" s="2">
        <f>((3*raw[[#This Row],[Count Played W/I Last Year]])+raw[[#This Row],[Count Played W/I 2 years]])/4</f>
        <v>2</v>
      </c>
    </row>
    <row r="782" spans="1:15" x14ac:dyDescent="0.2">
      <c r="A782" s="4" t="s">
        <v>216</v>
      </c>
      <c r="B782" s="8">
        <v>41896</v>
      </c>
      <c r="C782" s="8" t="str">
        <f>IF(EXACT(1,raw[[#This Row],[English]]),"English",IF(EXACT(1,raw[[#This Row],[Spanish]]),"Spanish",IF(EXACT(1,raw[[#This Row],[Both]]),"Both","BAD_INPUT")))</f>
        <v>English</v>
      </c>
      <c r="D782" s="10">
        <f>YEAR(raw[[#This Row],[Date]])</f>
        <v>2014</v>
      </c>
      <c r="E782" s="10">
        <f>MONTH(raw[[#This Row],[Date]])</f>
        <v>9</v>
      </c>
      <c r="F782" s="4">
        <v>1</v>
      </c>
      <c r="G782" s="4"/>
      <c r="H782" s="4"/>
      <c r="I782" s="9" t="e">
        <f>VLOOKUP(raw[[#This Row],[Song Title]],#REF!,1,FALSE)</f>
        <v>#REF!</v>
      </c>
      <c r="J782">
        <f>SUM(raw[[#This Row],[English]:[Both]])</f>
        <v>1</v>
      </c>
      <c r="K782" s="1" t="b">
        <f>IF(EXACT(raw[[#This Row],[Date]],VLOOKUP(raw[[#This Row],[Song Title]],raw[],2,FALSE)),TRUE,FALSE)</f>
        <v>0</v>
      </c>
      <c r="L782">
        <f>COUNTIFS(raw[Song Title],raw[[#This Row],[Song Title]],raw[Date],CONCATENATE("&lt;",raw[[#This Row],[Date]]))</f>
        <v>1</v>
      </c>
      <c r="M782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782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782" s="2">
        <f>((3*raw[[#This Row],[Count Played W/I Last Year]])+raw[[#This Row],[Count Played W/I 2 years]])/4</f>
        <v>1</v>
      </c>
    </row>
    <row r="783" spans="1:15" x14ac:dyDescent="0.2">
      <c r="A783" s="4" t="s">
        <v>155</v>
      </c>
      <c r="B783" s="8">
        <v>41896</v>
      </c>
      <c r="C783" s="8" t="str">
        <f>IF(EXACT(1,raw[[#This Row],[English]]),"English",IF(EXACT(1,raw[[#This Row],[Spanish]]),"Spanish",IF(EXACT(1,raw[[#This Row],[Both]]),"Both","BAD_INPUT")))</f>
        <v>Both</v>
      </c>
      <c r="D783" s="10">
        <f>YEAR(raw[[#This Row],[Date]])</f>
        <v>2014</v>
      </c>
      <c r="E783" s="10">
        <f>MONTH(raw[[#This Row],[Date]])</f>
        <v>9</v>
      </c>
      <c r="F783" s="4"/>
      <c r="G783" s="4"/>
      <c r="H783" s="4">
        <v>1</v>
      </c>
      <c r="I783" s="9" t="e">
        <f>VLOOKUP(raw[[#This Row],[Song Title]],#REF!,1,FALSE)</f>
        <v>#REF!</v>
      </c>
      <c r="J783">
        <f>SUM(raw[[#This Row],[English]:[Both]])</f>
        <v>1</v>
      </c>
      <c r="K783" s="1" t="b">
        <f>IF(EXACT(raw[[#This Row],[Date]],VLOOKUP(raw[[#This Row],[Song Title]],raw[],2,FALSE)),TRUE,FALSE)</f>
        <v>0</v>
      </c>
      <c r="L783">
        <f>COUNTIFS(raw[Song Title],raw[[#This Row],[Song Title]],raw[Date],CONCATENATE("&lt;",raw[[#This Row],[Date]]))</f>
        <v>7</v>
      </c>
      <c r="M783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783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783" s="2">
        <f>((3*raw[[#This Row],[Count Played W/I Last Year]])+raw[[#This Row],[Count Played W/I 2 years]])/4</f>
        <v>4</v>
      </c>
    </row>
    <row r="784" spans="1:15" x14ac:dyDescent="0.2">
      <c r="A784" s="4" t="s">
        <v>29</v>
      </c>
      <c r="B784" s="8">
        <v>41896</v>
      </c>
      <c r="C784" s="8" t="str">
        <f>IF(EXACT(1,raw[[#This Row],[English]]),"English",IF(EXACT(1,raw[[#This Row],[Spanish]]),"Spanish",IF(EXACT(1,raw[[#This Row],[Both]]),"Both","BAD_INPUT")))</f>
        <v>English</v>
      </c>
      <c r="D784" s="10">
        <f>YEAR(raw[[#This Row],[Date]])</f>
        <v>2014</v>
      </c>
      <c r="E784" s="10">
        <f>MONTH(raw[[#This Row],[Date]])</f>
        <v>9</v>
      </c>
      <c r="F784" s="4">
        <v>1</v>
      </c>
      <c r="G784" s="4"/>
      <c r="H784" s="4"/>
      <c r="I784" s="9" t="e">
        <f>VLOOKUP(raw[[#This Row],[Song Title]],#REF!,1,FALSE)</f>
        <v>#REF!</v>
      </c>
      <c r="J784">
        <f>SUM(raw[[#This Row],[English]:[Both]])</f>
        <v>1</v>
      </c>
      <c r="K784" s="1" t="b">
        <f>IF(EXACT(raw[[#This Row],[Date]],VLOOKUP(raw[[#This Row],[Song Title]],raw[],2,FALSE)),TRUE,FALSE)</f>
        <v>0</v>
      </c>
      <c r="L784">
        <f>COUNTIFS(raw[Song Title],raw[[#This Row],[Song Title]],raw[Date],CONCATENATE("&lt;",raw[[#This Row],[Date]]))</f>
        <v>4</v>
      </c>
      <c r="M784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784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784" s="2">
        <f>((3*raw[[#This Row],[Count Played W/I Last Year]])+raw[[#This Row],[Count Played W/I 2 years]])/4</f>
        <v>1.5</v>
      </c>
    </row>
    <row r="785" spans="1:15" x14ac:dyDescent="0.2">
      <c r="A785" s="4" t="s">
        <v>97</v>
      </c>
      <c r="B785" s="8">
        <v>41903</v>
      </c>
      <c r="C785" s="8" t="str">
        <f>IF(EXACT(1,raw[[#This Row],[English]]),"English",IF(EXACT(1,raw[[#This Row],[Spanish]]),"Spanish",IF(EXACT(1,raw[[#This Row],[Both]]),"Both","BAD_INPUT")))</f>
        <v>Spanish</v>
      </c>
      <c r="D785" s="10">
        <f>YEAR(raw[[#This Row],[Date]])</f>
        <v>2014</v>
      </c>
      <c r="E785" s="10">
        <f>MONTH(raw[[#This Row],[Date]])</f>
        <v>9</v>
      </c>
      <c r="F785" s="4"/>
      <c r="G785" s="4">
        <v>1</v>
      </c>
      <c r="H785" s="4"/>
      <c r="I785" s="9" t="e">
        <f>VLOOKUP(raw[[#This Row],[Song Title]],#REF!,1,FALSE)</f>
        <v>#REF!</v>
      </c>
      <c r="J785">
        <f>SUM(raw[[#This Row],[English]:[Both]])</f>
        <v>1</v>
      </c>
      <c r="K785" s="1" t="b">
        <f>IF(EXACT(raw[[#This Row],[Date]],VLOOKUP(raw[[#This Row],[Song Title]],raw[],2,FALSE)),TRUE,FALSE)</f>
        <v>0</v>
      </c>
      <c r="L785">
        <f>COUNTIFS(raw[Song Title],raw[[#This Row],[Song Title]],raw[Date],CONCATENATE("&lt;",raw[[#This Row],[Date]]))</f>
        <v>10</v>
      </c>
      <c r="M785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785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785" s="2">
        <f>((3*raw[[#This Row],[Count Played W/I Last Year]])+raw[[#This Row],[Count Played W/I 2 years]])/4</f>
        <v>5</v>
      </c>
    </row>
    <row r="786" spans="1:15" x14ac:dyDescent="0.2">
      <c r="A786" s="4" t="s">
        <v>205</v>
      </c>
      <c r="B786" s="8">
        <v>41903</v>
      </c>
      <c r="C786" s="8" t="str">
        <f>IF(EXACT(1,raw[[#This Row],[English]]),"English",IF(EXACT(1,raw[[#This Row],[Spanish]]),"Spanish",IF(EXACT(1,raw[[#This Row],[Both]]),"Both","BAD_INPUT")))</f>
        <v>Both</v>
      </c>
      <c r="D786" s="10">
        <f>YEAR(raw[[#This Row],[Date]])</f>
        <v>2014</v>
      </c>
      <c r="E786" s="10">
        <f>MONTH(raw[[#This Row],[Date]])</f>
        <v>9</v>
      </c>
      <c r="F786" s="4"/>
      <c r="G786" s="4"/>
      <c r="H786" s="4">
        <v>1</v>
      </c>
      <c r="I786" s="9" t="e">
        <f>VLOOKUP(raw[[#This Row],[Song Title]],#REF!,1,FALSE)</f>
        <v>#REF!</v>
      </c>
      <c r="J786">
        <f>SUM(raw[[#This Row],[English]:[Both]])</f>
        <v>1</v>
      </c>
      <c r="K786" s="1" t="b">
        <f>IF(EXACT(raw[[#This Row],[Date]],VLOOKUP(raw[[#This Row],[Song Title]],raw[],2,FALSE)),TRUE,FALSE)</f>
        <v>0</v>
      </c>
      <c r="L786">
        <f>COUNTIFS(raw[Song Title],raw[[#This Row],[Song Title]],raw[Date],CONCATENATE("&lt;",raw[[#This Row],[Date]]))</f>
        <v>4</v>
      </c>
      <c r="M786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786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786" s="2">
        <f>((3*raw[[#This Row],[Count Played W/I Last Year]])+raw[[#This Row],[Count Played W/I 2 years]])/4</f>
        <v>4</v>
      </c>
    </row>
    <row r="787" spans="1:15" x14ac:dyDescent="0.2">
      <c r="A787" s="4" t="s">
        <v>43</v>
      </c>
      <c r="B787" s="8">
        <v>41903</v>
      </c>
      <c r="C787" s="8" t="str">
        <f>IF(EXACT(1,raw[[#This Row],[English]]),"English",IF(EXACT(1,raw[[#This Row],[Spanish]]),"Spanish",IF(EXACT(1,raw[[#This Row],[Both]]),"Both","BAD_INPUT")))</f>
        <v>English</v>
      </c>
      <c r="D787" s="10">
        <f>YEAR(raw[[#This Row],[Date]])</f>
        <v>2014</v>
      </c>
      <c r="E787" s="10">
        <f>MONTH(raw[[#This Row],[Date]])</f>
        <v>9</v>
      </c>
      <c r="F787" s="4">
        <v>1</v>
      </c>
      <c r="G787" s="4"/>
      <c r="H787" s="4"/>
      <c r="I787" s="9" t="e">
        <f>VLOOKUP(raw[[#This Row],[Song Title]],#REF!,1,FALSE)</f>
        <v>#REF!</v>
      </c>
      <c r="J787">
        <f>SUM(raw[[#This Row],[English]:[Both]])</f>
        <v>1</v>
      </c>
      <c r="K787" s="1" t="b">
        <f>IF(EXACT(raw[[#This Row],[Date]],VLOOKUP(raw[[#This Row],[Song Title]],raw[],2,FALSE)),TRUE,FALSE)</f>
        <v>0</v>
      </c>
      <c r="L787">
        <f>COUNTIFS(raw[Song Title],raw[[#This Row],[Song Title]],raw[Date],CONCATENATE("&lt;",raw[[#This Row],[Date]]))</f>
        <v>11</v>
      </c>
      <c r="M787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787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787" s="2">
        <f>((3*raw[[#This Row],[Count Played W/I Last Year]])+raw[[#This Row],[Count Played W/I 2 years]])/4</f>
        <v>3</v>
      </c>
    </row>
    <row r="788" spans="1:15" x14ac:dyDescent="0.2">
      <c r="A788" s="4" t="s">
        <v>217</v>
      </c>
      <c r="B788" s="8">
        <v>41903</v>
      </c>
      <c r="C788" s="8" t="str">
        <f>IF(EXACT(1,raw[[#This Row],[English]]),"English",IF(EXACT(1,raw[[#This Row],[Spanish]]),"Spanish",IF(EXACT(1,raw[[#This Row],[Both]]),"Both","BAD_INPUT")))</f>
        <v>English</v>
      </c>
      <c r="D788" s="10">
        <f>YEAR(raw[[#This Row],[Date]])</f>
        <v>2014</v>
      </c>
      <c r="E788" s="10">
        <f>MONTH(raw[[#This Row],[Date]])</f>
        <v>9</v>
      </c>
      <c r="F788" s="4">
        <v>1</v>
      </c>
      <c r="G788" s="4"/>
      <c r="H788" s="4"/>
      <c r="I788" s="9" t="e">
        <f>VLOOKUP(raw[[#This Row],[Song Title]],#REF!,1,FALSE)</f>
        <v>#REF!</v>
      </c>
      <c r="J788">
        <f>SUM(raw[[#This Row],[English]:[Both]])</f>
        <v>1</v>
      </c>
      <c r="K788" s="1" t="b">
        <f>IF(EXACT(raw[[#This Row],[Date]],VLOOKUP(raw[[#This Row],[Song Title]],raw[],2,FALSE)),TRUE,FALSE)</f>
        <v>1</v>
      </c>
      <c r="L788">
        <f>COUNTIFS(raw[Song Title],raw[[#This Row],[Song Title]],raw[Date],CONCATENATE("&lt;",raw[[#This Row],[Date]]))</f>
        <v>0</v>
      </c>
      <c r="M788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788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788" s="2">
        <f>((3*raw[[#This Row],[Count Played W/I Last Year]])+raw[[#This Row],[Count Played W/I 2 years]])/4</f>
        <v>0</v>
      </c>
    </row>
    <row r="789" spans="1:15" x14ac:dyDescent="0.2">
      <c r="A789" s="4" t="s">
        <v>61</v>
      </c>
      <c r="B789" s="8">
        <v>41903</v>
      </c>
      <c r="C789" s="8" t="str">
        <f>IF(EXACT(1,raw[[#This Row],[English]]),"English",IF(EXACT(1,raw[[#This Row],[Spanish]]),"Spanish",IF(EXACT(1,raw[[#This Row],[Both]]),"Both","BAD_INPUT")))</f>
        <v>English</v>
      </c>
      <c r="D789" s="10">
        <f>YEAR(raw[[#This Row],[Date]])</f>
        <v>2014</v>
      </c>
      <c r="E789" s="10">
        <f>MONTH(raw[[#This Row],[Date]])</f>
        <v>9</v>
      </c>
      <c r="F789" s="4">
        <v>1</v>
      </c>
      <c r="G789" s="4"/>
      <c r="H789" s="4"/>
      <c r="I789" s="9" t="e">
        <f>VLOOKUP(raw[[#This Row],[Song Title]],#REF!,1,FALSE)</f>
        <v>#REF!</v>
      </c>
      <c r="J789">
        <f>SUM(raw[[#This Row],[English]:[Both]])</f>
        <v>1</v>
      </c>
      <c r="K789" s="1" t="b">
        <f>IF(EXACT(raw[[#This Row],[Date]],VLOOKUP(raw[[#This Row],[Song Title]],raw[],2,FALSE)),TRUE,FALSE)</f>
        <v>0</v>
      </c>
      <c r="L789">
        <f>COUNTIFS(raw[Song Title],raw[[#This Row],[Song Title]],raw[Date],CONCATENATE("&lt;",raw[[#This Row],[Date]]))</f>
        <v>5</v>
      </c>
      <c r="M789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789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789" s="2">
        <f>((3*raw[[#This Row],[Count Played W/I Last Year]])+raw[[#This Row],[Count Played W/I 2 years]])/4</f>
        <v>1.5</v>
      </c>
    </row>
    <row r="790" spans="1:15" x14ac:dyDescent="0.2">
      <c r="A790" s="4" t="s">
        <v>75</v>
      </c>
      <c r="B790" s="8">
        <v>41903</v>
      </c>
      <c r="C790" s="8" t="str">
        <f>IF(EXACT(1,raw[[#This Row],[English]]),"English",IF(EXACT(1,raw[[#This Row],[Spanish]]),"Spanish",IF(EXACT(1,raw[[#This Row],[Both]]),"Both","BAD_INPUT")))</f>
        <v>Spanish</v>
      </c>
      <c r="D790" s="10">
        <f>YEAR(raw[[#This Row],[Date]])</f>
        <v>2014</v>
      </c>
      <c r="E790" s="10">
        <f>MONTH(raw[[#This Row],[Date]])</f>
        <v>9</v>
      </c>
      <c r="F790" s="4"/>
      <c r="G790" s="4">
        <v>1</v>
      </c>
      <c r="H790" s="4"/>
      <c r="I790" s="9" t="e">
        <f>VLOOKUP(raw[[#This Row],[Song Title]],#REF!,1,FALSE)</f>
        <v>#REF!</v>
      </c>
      <c r="J790">
        <f>SUM(raw[[#This Row],[English]:[Both]])</f>
        <v>1</v>
      </c>
      <c r="K790" s="1" t="b">
        <f>IF(EXACT(raw[[#This Row],[Date]],VLOOKUP(raw[[#This Row],[Song Title]],raw[],2,FALSE)),TRUE,FALSE)</f>
        <v>0</v>
      </c>
      <c r="L790">
        <f>COUNTIFS(raw[Song Title],raw[[#This Row],[Song Title]],raw[Date],CONCATENATE("&lt;",raw[[#This Row],[Date]]))</f>
        <v>6</v>
      </c>
      <c r="M790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790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790" s="2">
        <f>((3*raw[[#This Row],[Count Played W/I Last Year]])+raw[[#This Row],[Count Played W/I 2 years]])/4</f>
        <v>2</v>
      </c>
    </row>
    <row r="791" spans="1:15" x14ac:dyDescent="0.2">
      <c r="A791" s="4" t="s">
        <v>136</v>
      </c>
      <c r="B791" s="8">
        <v>41910</v>
      </c>
      <c r="C791" s="8" t="str">
        <f>IF(EXACT(1,raw[[#This Row],[English]]),"English",IF(EXACT(1,raw[[#This Row],[Spanish]]),"Spanish",IF(EXACT(1,raw[[#This Row],[Both]]),"Both","BAD_INPUT")))</f>
        <v>Both</v>
      </c>
      <c r="D791" s="10">
        <f>YEAR(raw[[#This Row],[Date]])</f>
        <v>2014</v>
      </c>
      <c r="E791" s="10">
        <f>MONTH(raw[[#This Row],[Date]])</f>
        <v>9</v>
      </c>
      <c r="F791" s="4"/>
      <c r="G791" s="4"/>
      <c r="H791" s="4">
        <v>1</v>
      </c>
      <c r="I791" s="9" t="e">
        <f>VLOOKUP(raw[[#This Row],[Song Title]],#REF!,1,FALSE)</f>
        <v>#REF!</v>
      </c>
      <c r="J791">
        <f>SUM(raw[[#This Row],[English]:[Both]])</f>
        <v>1</v>
      </c>
      <c r="K791" s="1" t="b">
        <f>IF(EXACT(raw[[#This Row],[Date]],VLOOKUP(raw[[#This Row],[Song Title]],raw[],2,FALSE)),TRUE,FALSE)</f>
        <v>0</v>
      </c>
      <c r="L791">
        <f>COUNTIFS(raw[Song Title],raw[[#This Row],[Song Title]],raw[Date],CONCATENATE("&lt;",raw[[#This Row],[Date]]))</f>
        <v>3</v>
      </c>
      <c r="M791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791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791" s="2">
        <f>((3*raw[[#This Row],[Count Played W/I Last Year]])+raw[[#This Row],[Count Played W/I 2 years]])/4</f>
        <v>1.5</v>
      </c>
    </row>
    <row r="792" spans="1:15" x14ac:dyDescent="0.2">
      <c r="A792" s="4" t="s">
        <v>106</v>
      </c>
      <c r="B792" s="8">
        <v>41910</v>
      </c>
      <c r="C792" s="8" t="str">
        <f>IF(EXACT(1,raw[[#This Row],[English]]),"English",IF(EXACT(1,raw[[#This Row],[Spanish]]),"Spanish",IF(EXACT(1,raw[[#This Row],[Both]]),"Both","BAD_INPUT")))</f>
        <v>Spanish</v>
      </c>
      <c r="D792" s="10">
        <f>YEAR(raw[[#This Row],[Date]])</f>
        <v>2014</v>
      </c>
      <c r="E792" s="10">
        <f>MONTH(raw[[#This Row],[Date]])</f>
        <v>9</v>
      </c>
      <c r="F792" s="4"/>
      <c r="G792" s="4">
        <v>1</v>
      </c>
      <c r="H792" s="4"/>
      <c r="I792" s="9" t="e">
        <f>VLOOKUP(raw[[#This Row],[Song Title]],#REF!,1,FALSE)</f>
        <v>#REF!</v>
      </c>
      <c r="J792">
        <f>SUM(raw[[#This Row],[English]:[Both]])</f>
        <v>1</v>
      </c>
      <c r="K792" s="1" t="b">
        <f>IF(EXACT(raw[[#This Row],[Date]],VLOOKUP(raw[[#This Row],[Song Title]],raw[],2,FALSE)),TRUE,FALSE)</f>
        <v>0</v>
      </c>
      <c r="L792">
        <f>COUNTIFS(raw[Song Title],raw[[#This Row],[Song Title]],raw[Date],CONCATENATE("&lt;",raw[[#This Row],[Date]]))</f>
        <v>9</v>
      </c>
      <c r="M792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792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792" s="2">
        <f>((3*raw[[#This Row],[Count Played W/I Last Year]])+raw[[#This Row],[Count Played W/I 2 years]])/4</f>
        <v>3.25</v>
      </c>
    </row>
    <row r="793" spans="1:15" x14ac:dyDescent="0.2">
      <c r="A793" s="4" t="s">
        <v>132</v>
      </c>
      <c r="B793" s="8">
        <v>41910</v>
      </c>
      <c r="C793" s="8" t="str">
        <f>IF(EXACT(1,raw[[#This Row],[English]]),"English",IF(EXACT(1,raw[[#This Row],[Spanish]]),"Spanish",IF(EXACT(1,raw[[#This Row],[Both]]),"Both","BAD_INPUT")))</f>
        <v>English</v>
      </c>
      <c r="D793" s="10">
        <f>YEAR(raw[[#This Row],[Date]])</f>
        <v>2014</v>
      </c>
      <c r="E793" s="10">
        <f>MONTH(raw[[#This Row],[Date]])</f>
        <v>9</v>
      </c>
      <c r="F793" s="4">
        <v>1</v>
      </c>
      <c r="G793" s="4"/>
      <c r="H793" s="4"/>
      <c r="I793" s="9" t="e">
        <f>VLOOKUP(raw[[#This Row],[Song Title]],#REF!,1,FALSE)</f>
        <v>#REF!</v>
      </c>
      <c r="J793">
        <f>SUM(raw[[#This Row],[English]:[Both]])</f>
        <v>1</v>
      </c>
      <c r="K793" s="1" t="b">
        <f>IF(EXACT(raw[[#This Row],[Date]],VLOOKUP(raw[[#This Row],[Song Title]],raw[],2,FALSE)),TRUE,FALSE)</f>
        <v>0</v>
      </c>
      <c r="L793">
        <f>COUNTIFS(raw[Song Title],raw[[#This Row],[Song Title]],raw[Date],CONCATENATE("&lt;",raw[[#This Row],[Date]]))</f>
        <v>2</v>
      </c>
      <c r="M793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793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793" s="2">
        <f>((3*raw[[#This Row],[Count Played W/I Last Year]])+raw[[#This Row],[Count Played W/I 2 years]])/4</f>
        <v>1.25</v>
      </c>
    </row>
    <row r="794" spans="1:15" x14ac:dyDescent="0.2">
      <c r="A794" s="4" t="s">
        <v>144</v>
      </c>
      <c r="B794" s="8">
        <v>41910</v>
      </c>
      <c r="C794" s="8" t="str">
        <f>IF(EXACT(1,raw[[#This Row],[English]]),"English",IF(EXACT(1,raw[[#This Row],[Spanish]]),"Spanish",IF(EXACT(1,raw[[#This Row],[Both]]),"Both","BAD_INPUT")))</f>
        <v>Spanish</v>
      </c>
      <c r="D794" s="10">
        <f>YEAR(raw[[#This Row],[Date]])</f>
        <v>2014</v>
      </c>
      <c r="E794" s="10">
        <f>MONTH(raw[[#This Row],[Date]])</f>
        <v>9</v>
      </c>
      <c r="F794" s="4"/>
      <c r="G794" s="4">
        <v>1</v>
      </c>
      <c r="H794" s="4"/>
      <c r="I794" s="9" t="e">
        <f>VLOOKUP(raw[[#This Row],[Song Title]],#REF!,1,FALSE)</f>
        <v>#REF!</v>
      </c>
      <c r="J794">
        <f>SUM(raw[[#This Row],[English]:[Both]])</f>
        <v>1</v>
      </c>
      <c r="K794" s="1" t="b">
        <f>IF(EXACT(raw[[#This Row],[Date]],VLOOKUP(raw[[#This Row],[Song Title]],raw[],2,FALSE)),TRUE,FALSE)</f>
        <v>0</v>
      </c>
      <c r="L794">
        <f>COUNTIFS(raw[Song Title],raw[[#This Row],[Song Title]],raw[Date],CONCATENATE("&lt;",raw[[#This Row],[Date]]))</f>
        <v>7</v>
      </c>
      <c r="M794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794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794" s="2">
        <f>((3*raw[[#This Row],[Count Played W/I Last Year]])+raw[[#This Row],[Count Played W/I 2 years]])/4</f>
        <v>4.75</v>
      </c>
    </row>
    <row r="795" spans="1:15" x14ac:dyDescent="0.2">
      <c r="A795" s="4" t="s">
        <v>169</v>
      </c>
      <c r="B795" s="8">
        <v>41910</v>
      </c>
      <c r="C795" s="8" t="str">
        <f>IF(EXACT(1,raw[[#This Row],[English]]),"English",IF(EXACT(1,raw[[#This Row],[Spanish]]),"Spanish",IF(EXACT(1,raw[[#This Row],[Both]]),"Both","BAD_INPUT")))</f>
        <v>Both</v>
      </c>
      <c r="D795" s="10">
        <f>YEAR(raw[[#This Row],[Date]])</f>
        <v>2014</v>
      </c>
      <c r="E795" s="10">
        <f>MONTH(raw[[#This Row],[Date]])</f>
        <v>9</v>
      </c>
      <c r="F795" s="4"/>
      <c r="G795" s="4"/>
      <c r="H795" s="4">
        <v>1</v>
      </c>
      <c r="I795" s="9" t="e">
        <f>VLOOKUP(raw[[#This Row],[Song Title]],#REF!,1,FALSE)</f>
        <v>#REF!</v>
      </c>
      <c r="J795">
        <f>SUM(raw[[#This Row],[English]:[Both]])</f>
        <v>1</v>
      </c>
      <c r="K795" s="1" t="b">
        <f>IF(EXACT(raw[[#This Row],[Date]],VLOOKUP(raw[[#This Row],[Song Title]],raw[],2,FALSE)),TRUE,FALSE)</f>
        <v>0</v>
      </c>
      <c r="L795">
        <f>COUNTIFS(raw[Song Title],raw[[#This Row],[Song Title]],raw[Date],CONCATENATE("&lt;",raw[[#This Row],[Date]]))</f>
        <v>3</v>
      </c>
      <c r="M795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795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795" s="2">
        <f>((3*raw[[#This Row],[Count Played W/I Last Year]])+raw[[#This Row],[Count Played W/I 2 years]])/4</f>
        <v>3</v>
      </c>
    </row>
    <row r="796" spans="1:15" x14ac:dyDescent="0.2">
      <c r="A796" s="4" t="s">
        <v>87</v>
      </c>
      <c r="B796" s="8">
        <v>41910</v>
      </c>
      <c r="C796" s="8" t="str">
        <f>IF(EXACT(1,raw[[#This Row],[English]]),"English",IF(EXACT(1,raw[[#This Row],[Spanish]]),"Spanish",IF(EXACT(1,raw[[#This Row],[Both]]),"Both","BAD_INPUT")))</f>
        <v>English</v>
      </c>
      <c r="D796" s="10">
        <f>YEAR(raw[[#This Row],[Date]])</f>
        <v>2014</v>
      </c>
      <c r="E796" s="10">
        <f>MONTH(raw[[#This Row],[Date]])</f>
        <v>9</v>
      </c>
      <c r="F796" s="4">
        <v>1</v>
      </c>
      <c r="G796" s="4"/>
      <c r="H796" s="4"/>
      <c r="I796" s="9" t="e">
        <f>VLOOKUP(raw[[#This Row],[Song Title]],#REF!,1,FALSE)</f>
        <v>#REF!</v>
      </c>
      <c r="J796">
        <f>SUM(raw[[#This Row],[English]:[Both]])</f>
        <v>1</v>
      </c>
      <c r="K796" s="1" t="b">
        <f>IF(EXACT(raw[[#This Row],[Date]],VLOOKUP(raw[[#This Row],[Song Title]],raw[],2,FALSE)),TRUE,FALSE)</f>
        <v>0</v>
      </c>
      <c r="L796">
        <f>COUNTIFS(raw[Song Title],raw[[#This Row],[Song Title]],raw[Date],CONCATENATE("&lt;",raw[[#This Row],[Date]]))</f>
        <v>7</v>
      </c>
      <c r="M796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796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796" s="2">
        <f>((3*raw[[#This Row],[Count Played W/I Last Year]])+raw[[#This Row],[Count Played W/I 2 years]])/4</f>
        <v>2.5</v>
      </c>
    </row>
    <row r="797" spans="1:15" x14ac:dyDescent="0.2">
      <c r="A797" s="4" t="s">
        <v>124</v>
      </c>
      <c r="B797" s="8">
        <v>41917</v>
      </c>
      <c r="C797" s="8" t="str">
        <f>IF(EXACT(1,raw[[#This Row],[English]]),"English",IF(EXACT(1,raw[[#This Row],[Spanish]]),"Spanish",IF(EXACT(1,raw[[#This Row],[Both]]),"Both","BAD_INPUT")))</f>
        <v>English</v>
      </c>
      <c r="D797" s="10">
        <f>YEAR(raw[[#This Row],[Date]])</f>
        <v>2014</v>
      </c>
      <c r="E797" s="10">
        <f>MONTH(raw[[#This Row],[Date]])</f>
        <v>10</v>
      </c>
      <c r="F797" s="4">
        <v>1</v>
      </c>
      <c r="G797" s="4"/>
      <c r="H797" s="4"/>
      <c r="I797" s="9" t="e">
        <f>VLOOKUP(raw[[#This Row],[Song Title]],#REF!,1,FALSE)</f>
        <v>#REF!</v>
      </c>
      <c r="J797">
        <f>SUM(raw[[#This Row],[English]:[Both]])</f>
        <v>1</v>
      </c>
      <c r="K797" s="1" t="b">
        <f>IF(EXACT(raw[[#This Row],[Date]],VLOOKUP(raw[[#This Row],[Song Title]],raw[],2,FALSE)),TRUE,FALSE)</f>
        <v>0</v>
      </c>
      <c r="L797">
        <f>COUNTIFS(raw[Song Title],raw[[#This Row],[Song Title]],raw[Date],CONCATENATE("&lt;",raw[[#This Row],[Date]]))</f>
        <v>3</v>
      </c>
      <c r="M797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797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797" s="2">
        <f>((3*raw[[#This Row],[Count Played W/I Last Year]])+raw[[#This Row],[Count Played W/I 2 years]])/4</f>
        <v>1.5</v>
      </c>
    </row>
    <row r="798" spans="1:15" x14ac:dyDescent="0.2">
      <c r="A798" s="4" t="s">
        <v>215</v>
      </c>
      <c r="B798" s="8">
        <v>41917</v>
      </c>
      <c r="C798" s="8" t="str">
        <f>IF(EXACT(1,raw[[#This Row],[English]]),"English",IF(EXACT(1,raw[[#This Row],[Spanish]]),"Spanish",IF(EXACT(1,raw[[#This Row],[Both]]),"Both","BAD_INPUT")))</f>
        <v>Both</v>
      </c>
      <c r="D798" s="10">
        <f>YEAR(raw[[#This Row],[Date]])</f>
        <v>2014</v>
      </c>
      <c r="E798" s="10">
        <f>MONTH(raw[[#This Row],[Date]])</f>
        <v>10</v>
      </c>
      <c r="F798" s="4"/>
      <c r="G798" s="4"/>
      <c r="H798" s="4">
        <v>1</v>
      </c>
      <c r="I798" s="9" t="e">
        <f>VLOOKUP(raw[[#This Row],[Song Title]],#REF!,1,FALSE)</f>
        <v>#REF!</v>
      </c>
      <c r="J798">
        <f>SUM(raw[[#This Row],[English]:[Both]])</f>
        <v>1</v>
      </c>
      <c r="K798" s="1" t="b">
        <f>IF(EXACT(raw[[#This Row],[Date]],VLOOKUP(raw[[#This Row],[Song Title]],raw[],2,FALSE)),TRUE,FALSE)</f>
        <v>0</v>
      </c>
      <c r="L798">
        <f>COUNTIFS(raw[Song Title],raw[[#This Row],[Song Title]],raw[Date],CONCATENATE("&lt;",raw[[#This Row],[Date]]))</f>
        <v>3</v>
      </c>
      <c r="M798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798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798" s="2">
        <f>((3*raw[[#This Row],[Count Played W/I Last Year]])+raw[[#This Row],[Count Played W/I 2 years]])/4</f>
        <v>3</v>
      </c>
    </row>
    <row r="799" spans="1:15" x14ac:dyDescent="0.2">
      <c r="A799" s="4" t="s">
        <v>218</v>
      </c>
      <c r="B799" s="8">
        <v>41917</v>
      </c>
      <c r="C799" s="8" t="str">
        <f>IF(EXACT(1,raw[[#This Row],[English]]),"English",IF(EXACT(1,raw[[#This Row],[Spanish]]),"Spanish",IF(EXACT(1,raw[[#This Row],[Both]]),"Both","BAD_INPUT")))</f>
        <v>Spanish</v>
      </c>
      <c r="D799" s="10">
        <f>YEAR(raw[[#This Row],[Date]])</f>
        <v>2014</v>
      </c>
      <c r="E799" s="10">
        <f>MONTH(raw[[#This Row],[Date]])</f>
        <v>10</v>
      </c>
      <c r="F799" s="4"/>
      <c r="G799" s="4">
        <v>1</v>
      </c>
      <c r="H799" s="4"/>
      <c r="I799" s="9" t="e">
        <f>VLOOKUP(raw[[#This Row],[Song Title]],#REF!,1,FALSE)</f>
        <v>#REF!</v>
      </c>
      <c r="J799">
        <f>SUM(raw[[#This Row],[English]:[Both]])</f>
        <v>1</v>
      </c>
      <c r="K799" s="1" t="b">
        <f>IF(EXACT(raw[[#This Row],[Date]],VLOOKUP(raw[[#This Row],[Song Title]],raw[],2,FALSE)),TRUE,FALSE)</f>
        <v>1</v>
      </c>
      <c r="L799">
        <f>COUNTIFS(raw[Song Title],raw[[#This Row],[Song Title]],raw[Date],CONCATENATE("&lt;",raw[[#This Row],[Date]]))</f>
        <v>0</v>
      </c>
      <c r="M799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799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799" s="2">
        <f>((3*raw[[#This Row],[Count Played W/I Last Year]])+raw[[#This Row],[Count Played W/I 2 years]])/4</f>
        <v>0</v>
      </c>
    </row>
    <row r="800" spans="1:15" x14ac:dyDescent="0.2">
      <c r="A800" s="4" t="s">
        <v>132</v>
      </c>
      <c r="B800" s="8">
        <v>41917</v>
      </c>
      <c r="C800" s="8" t="str">
        <f>IF(EXACT(1,raw[[#This Row],[English]]),"English",IF(EXACT(1,raw[[#This Row],[Spanish]]),"Spanish",IF(EXACT(1,raw[[#This Row],[Both]]),"Both","BAD_INPUT")))</f>
        <v>English</v>
      </c>
      <c r="D800" s="10">
        <f>YEAR(raw[[#This Row],[Date]])</f>
        <v>2014</v>
      </c>
      <c r="E800" s="10">
        <f>MONTH(raw[[#This Row],[Date]])</f>
        <v>10</v>
      </c>
      <c r="F800" s="4">
        <v>1</v>
      </c>
      <c r="G800" s="4"/>
      <c r="H800" s="4"/>
      <c r="I800" s="9" t="e">
        <f>VLOOKUP(raw[[#This Row],[Song Title]],#REF!,1,FALSE)</f>
        <v>#REF!</v>
      </c>
      <c r="J800">
        <f>SUM(raw[[#This Row],[English]:[Both]])</f>
        <v>1</v>
      </c>
      <c r="K800" s="1" t="b">
        <f>IF(EXACT(raw[[#This Row],[Date]],VLOOKUP(raw[[#This Row],[Song Title]],raw[],2,FALSE)),TRUE,FALSE)</f>
        <v>0</v>
      </c>
      <c r="L800">
        <f>COUNTIFS(raw[Song Title],raw[[#This Row],[Song Title]],raw[Date],CONCATENATE("&lt;",raw[[#This Row],[Date]]))</f>
        <v>3</v>
      </c>
      <c r="M800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800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800" s="2">
        <f>((3*raw[[#This Row],[Count Played W/I Last Year]])+raw[[#This Row],[Count Played W/I 2 years]])/4</f>
        <v>2.25</v>
      </c>
    </row>
    <row r="801" spans="1:15" x14ac:dyDescent="0.2">
      <c r="A801" s="4" t="s">
        <v>150</v>
      </c>
      <c r="B801" s="8">
        <v>41917</v>
      </c>
      <c r="C801" s="8" t="str">
        <f>IF(EXACT(1,raw[[#This Row],[English]]),"English",IF(EXACT(1,raw[[#This Row],[Spanish]]),"Spanish",IF(EXACT(1,raw[[#This Row],[Both]]),"Both","BAD_INPUT")))</f>
        <v>Spanish</v>
      </c>
      <c r="D801" s="10">
        <f>YEAR(raw[[#This Row],[Date]])</f>
        <v>2014</v>
      </c>
      <c r="E801" s="10">
        <f>MONTH(raw[[#This Row],[Date]])</f>
        <v>10</v>
      </c>
      <c r="F801" s="4"/>
      <c r="G801" s="4">
        <v>1</v>
      </c>
      <c r="H801" s="4"/>
      <c r="I801" s="9" t="e">
        <f>VLOOKUP(raw[[#This Row],[Song Title]],#REF!,1,FALSE)</f>
        <v>#REF!</v>
      </c>
      <c r="J801">
        <f>SUM(raw[[#This Row],[English]:[Both]])</f>
        <v>1</v>
      </c>
      <c r="K801" s="1" t="b">
        <f>IF(EXACT(raw[[#This Row],[Date]],VLOOKUP(raw[[#This Row],[Song Title]],raw[],2,FALSE)),TRUE,FALSE)</f>
        <v>0</v>
      </c>
      <c r="L801">
        <f>COUNTIFS(raw[Song Title],raw[[#This Row],[Song Title]],raw[Date],CONCATENATE("&lt;",raw[[#This Row],[Date]]))</f>
        <v>3</v>
      </c>
      <c r="M801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801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801" s="2">
        <f>((3*raw[[#This Row],[Count Played W/I Last Year]])+raw[[#This Row],[Count Played W/I 2 years]])/4</f>
        <v>1.5</v>
      </c>
    </row>
    <row r="802" spans="1:15" x14ac:dyDescent="0.2">
      <c r="A802" s="4" t="s">
        <v>4</v>
      </c>
      <c r="B802" s="8">
        <v>41917</v>
      </c>
      <c r="C802" s="8" t="str">
        <f>IF(EXACT(1,raw[[#This Row],[English]]),"English",IF(EXACT(1,raw[[#This Row],[Spanish]]),"Spanish",IF(EXACT(1,raw[[#This Row],[Both]]),"Both","BAD_INPUT")))</f>
        <v>English</v>
      </c>
      <c r="D802" s="10">
        <f>YEAR(raw[[#This Row],[Date]])</f>
        <v>2014</v>
      </c>
      <c r="E802" s="10">
        <f>MONTH(raw[[#This Row],[Date]])</f>
        <v>10</v>
      </c>
      <c r="F802" s="4">
        <v>1</v>
      </c>
      <c r="G802" s="4"/>
      <c r="H802" s="4"/>
      <c r="I802" s="9" t="e">
        <f>VLOOKUP(raw[[#This Row],[Song Title]],#REF!,1,FALSE)</f>
        <v>#REF!</v>
      </c>
      <c r="J802">
        <f>SUM(raw[[#This Row],[English]:[Both]])</f>
        <v>1</v>
      </c>
      <c r="K802" s="1" t="b">
        <f>IF(EXACT(raw[[#This Row],[Date]],VLOOKUP(raw[[#This Row],[Song Title]],raw[],2,FALSE)),TRUE,FALSE)</f>
        <v>0</v>
      </c>
      <c r="L802">
        <f>COUNTIFS(raw[Song Title],raw[[#This Row],[Song Title]],raw[Date],CONCATENATE("&lt;",raw[[#This Row],[Date]]))</f>
        <v>9</v>
      </c>
      <c r="M802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802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802" s="2">
        <f>((3*raw[[#This Row],[Count Played W/I Last Year]])+raw[[#This Row],[Count Played W/I 2 years]])/4</f>
        <v>3</v>
      </c>
    </row>
    <row r="803" spans="1:15" x14ac:dyDescent="0.2">
      <c r="A803" s="4" t="s">
        <v>215</v>
      </c>
      <c r="B803" s="8">
        <v>41924</v>
      </c>
      <c r="C803" s="8" t="str">
        <f>IF(EXACT(1,raw[[#This Row],[English]]),"English",IF(EXACT(1,raw[[#This Row],[Spanish]]),"Spanish",IF(EXACT(1,raw[[#This Row],[Both]]),"Both","BAD_INPUT")))</f>
        <v>Both</v>
      </c>
      <c r="D803" s="10">
        <f>YEAR(raw[[#This Row],[Date]])</f>
        <v>2014</v>
      </c>
      <c r="E803" s="10">
        <f>MONTH(raw[[#This Row],[Date]])</f>
        <v>10</v>
      </c>
      <c r="F803" s="4"/>
      <c r="G803" s="4"/>
      <c r="H803" s="4">
        <v>1</v>
      </c>
      <c r="I803" s="9" t="e">
        <f>VLOOKUP(raw[[#This Row],[Song Title]],#REF!,1,FALSE)</f>
        <v>#REF!</v>
      </c>
      <c r="J803">
        <f>SUM(raw[[#This Row],[English]:[Both]])</f>
        <v>1</v>
      </c>
      <c r="K803" s="1" t="b">
        <f>IF(EXACT(raw[[#This Row],[Date]],VLOOKUP(raw[[#This Row],[Song Title]],raw[],2,FALSE)),TRUE,FALSE)</f>
        <v>0</v>
      </c>
      <c r="L803">
        <f>COUNTIFS(raw[Song Title],raw[[#This Row],[Song Title]],raw[Date],CONCATENATE("&lt;",raw[[#This Row],[Date]]))</f>
        <v>4</v>
      </c>
      <c r="M803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803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803" s="2">
        <f>((3*raw[[#This Row],[Count Played W/I Last Year]])+raw[[#This Row],[Count Played W/I 2 years]])/4</f>
        <v>4</v>
      </c>
    </row>
    <row r="804" spans="1:15" x14ac:dyDescent="0.2">
      <c r="A804" s="4" t="s">
        <v>214</v>
      </c>
      <c r="B804" s="8">
        <v>41924</v>
      </c>
      <c r="C804" s="8" t="str">
        <f>IF(EXACT(1,raw[[#This Row],[English]]),"English",IF(EXACT(1,raw[[#This Row],[Spanish]]),"Spanish",IF(EXACT(1,raw[[#This Row],[Both]]),"Both","BAD_INPUT")))</f>
        <v>Spanish</v>
      </c>
      <c r="D804" s="10">
        <f>YEAR(raw[[#This Row],[Date]])</f>
        <v>2014</v>
      </c>
      <c r="E804" s="10">
        <f>MONTH(raw[[#This Row],[Date]])</f>
        <v>10</v>
      </c>
      <c r="F804" s="4"/>
      <c r="G804" s="4">
        <v>1</v>
      </c>
      <c r="H804" s="4"/>
      <c r="I804" s="9" t="e">
        <f>VLOOKUP(raw[[#This Row],[Song Title]],#REF!,1,FALSE)</f>
        <v>#REF!</v>
      </c>
      <c r="J804">
        <f>SUM(raw[[#This Row],[English]:[Both]])</f>
        <v>1</v>
      </c>
      <c r="K804" s="1" t="b">
        <f>IF(EXACT(raw[[#This Row],[Date]],VLOOKUP(raw[[#This Row],[Song Title]],raw[],2,FALSE)),TRUE,FALSE)</f>
        <v>0</v>
      </c>
      <c r="L804">
        <f>COUNTIFS(raw[Song Title],raw[[#This Row],[Song Title]],raw[Date],CONCATENATE("&lt;",raw[[#This Row],[Date]]))</f>
        <v>4</v>
      </c>
      <c r="M804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804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804" s="2">
        <f>((3*raw[[#This Row],[Count Played W/I Last Year]])+raw[[#This Row],[Count Played W/I 2 years]])/4</f>
        <v>4</v>
      </c>
    </row>
    <row r="805" spans="1:15" x14ac:dyDescent="0.2">
      <c r="A805" s="4" t="s">
        <v>100</v>
      </c>
      <c r="B805" s="8">
        <v>41924</v>
      </c>
      <c r="C805" s="8" t="str">
        <f>IF(EXACT(1,raw[[#This Row],[English]]),"English",IF(EXACT(1,raw[[#This Row],[Spanish]]),"Spanish",IF(EXACT(1,raw[[#This Row],[Both]]),"Both","BAD_INPUT")))</f>
        <v>Both</v>
      </c>
      <c r="D805" s="10">
        <f>YEAR(raw[[#This Row],[Date]])</f>
        <v>2014</v>
      </c>
      <c r="E805" s="10">
        <f>MONTH(raw[[#This Row],[Date]])</f>
        <v>10</v>
      </c>
      <c r="F805" s="4"/>
      <c r="G805" s="4"/>
      <c r="H805" s="4">
        <v>1</v>
      </c>
      <c r="I805" s="9" t="e">
        <f>VLOOKUP(raw[[#This Row],[Song Title]],#REF!,1,FALSE)</f>
        <v>#REF!</v>
      </c>
      <c r="J805">
        <f>SUM(raw[[#This Row],[English]:[Both]])</f>
        <v>1</v>
      </c>
      <c r="K805" s="1" t="b">
        <f>IF(EXACT(raw[[#This Row],[Date]],VLOOKUP(raw[[#This Row],[Song Title]],raw[],2,FALSE)),TRUE,FALSE)</f>
        <v>0</v>
      </c>
      <c r="L805">
        <f>COUNTIFS(raw[Song Title],raw[[#This Row],[Song Title]],raw[Date],CONCATENATE("&lt;",raw[[#This Row],[Date]]))</f>
        <v>7</v>
      </c>
      <c r="M805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805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805" s="2">
        <f>((3*raw[[#This Row],[Count Played W/I Last Year]])+raw[[#This Row],[Count Played W/I 2 years]])/4</f>
        <v>1.5</v>
      </c>
    </row>
    <row r="806" spans="1:15" x14ac:dyDescent="0.2">
      <c r="A806" s="4" t="s">
        <v>146</v>
      </c>
      <c r="B806" s="8">
        <v>41924</v>
      </c>
      <c r="C806" s="8" t="str">
        <f>IF(EXACT(1,raw[[#This Row],[English]]),"English",IF(EXACT(1,raw[[#This Row],[Spanish]]),"Spanish",IF(EXACT(1,raw[[#This Row],[Both]]),"Both","BAD_INPUT")))</f>
        <v>English</v>
      </c>
      <c r="D806" s="10">
        <f>YEAR(raw[[#This Row],[Date]])</f>
        <v>2014</v>
      </c>
      <c r="E806" s="10">
        <f>MONTH(raw[[#This Row],[Date]])</f>
        <v>10</v>
      </c>
      <c r="F806" s="4">
        <v>1</v>
      </c>
      <c r="G806" s="4"/>
      <c r="H806" s="4"/>
      <c r="I806" s="9" t="e">
        <f>VLOOKUP(raw[[#This Row],[Song Title]],#REF!,1,FALSE)</f>
        <v>#REF!</v>
      </c>
      <c r="J806">
        <f>SUM(raw[[#This Row],[English]:[Both]])</f>
        <v>1</v>
      </c>
      <c r="K806" s="1" t="b">
        <f>IF(EXACT(raw[[#This Row],[Date]],VLOOKUP(raw[[#This Row],[Song Title]],raw[],2,FALSE)),TRUE,FALSE)</f>
        <v>0</v>
      </c>
      <c r="L806">
        <f>COUNTIFS(raw[Song Title],raw[[#This Row],[Song Title]],raw[Date],CONCATENATE("&lt;",raw[[#This Row],[Date]]))</f>
        <v>5</v>
      </c>
      <c r="M806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806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806" s="2">
        <f>((3*raw[[#This Row],[Count Played W/I Last Year]])+raw[[#This Row],[Count Played W/I 2 years]])/4</f>
        <v>2.75</v>
      </c>
    </row>
    <row r="807" spans="1:15" x14ac:dyDescent="0.2">
      <c r="A807" s="4" t="s">
        <v>219</v>
      </c>
      <c r="B807" s="8">
        <v>41924</v>
      </c>
      <c r="C807" s="8" t="str">
        <f>IF(EXACT(1,raw[[#This Row],[English]]),"English",IF(EXACT(1,raw[[#This Row],[Spanish]]),"Spanish",IF(EXACT(1,raw[[#This Row],[Both]]),"Both","BAD_INPUT")))</f>
        <v>Spanish</v>
      </c>
      <c r="D807" s="10">
        <f>YEAR(raw[[#This Row],[Date]])</f>
        <v>2014</v>
      </c>
      <c r="E807" s="10">
        <f>MONTH(raw[[#This Row],[Date]])</f>
        <v>10</v>
      </c>
      <c r="F807" s="4"/>
      <c r="G807" s="4">
        <v>1</v>
      </c>
      <c r="H807" s="4"/>
      <c r="I807" s="9" t="e">
        <f>VLOOKUP(raw[[#This Row],[Song Title]],#REF!,1,FALSE)</f>
        <v>#REF!</v>
      </c>
      <c r="J807">
        <f>SUM(raw[[#This Row],[English]:[Both]])</f>
        <v>1</v>
      </c>
      <c r="K807" s="1" t="b">
        <f>IF(EXACT(raw[[#This Row],[Date]],VLOOKUP(raw[[#This Row],[Song Title]],raw[],2,FALSE)),TRUE,FALSE)</f>
        <v>0</v>
      </c>
      <c r="L807">
        <f>COUNTIFS(raw[Song Title],raw[[#This Row],[Song Title]],raw[Date],CONCATENATE("&lt;",raw[[#This Row],[Date]]))</f>
        <v>2</v>
      </c>
      <c r="M807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807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807" s="2">
        <f>((3*raw[[#This Row],[Count Played W/I Last Year]])+raw[[#This Row],[Count Played W/I 2 years]])/4</f>
        <v>0.5</v>
      </c>
    </row>
    <row r="808" spans="1:15" x14ac:dyDescent="0.2">
      <c r="A808" s="4" t="s">
        <v>114</v>
      </c>
      <c r="B808" s="8">
        <v>41924</v>
      </c>
      <c r="C808" s="8" t="str">
        <f>IF(EXACT(1,raw[[#This Row],[English]]),"English",IF(EXACT(1,raw[[#This Row],[Spanish]]),"Spanish",IF(EXACT(1,raw[[#This Row],[Both]]),"Both","BAD_INPUT")))</f>
        <v>Spanish</v>
      </c>
      <c r="D808" s="10">
        <f>YEAR(raw[[#This Row],[Date]])</f>
        <v>2014</v>
      </c>
      <c r="E808" s="10">
        <f>MONTH(raw[[#This Row],[Date]])</f>
        <v>10</v>
      </c>
      <c r="F808" s="4"/>
      <c r="G808" s="4">
        <v>1</v>
      </c>
      <c r="H808" s="4"/>
      <c r="I808" s="9" t="e">
        <f>VLOOKUP(raw[[#This Row],[Song Title]],#REF!,1,FALSE)</f>
        <v>#REF!</v>
      </c>
      <c r="J808">
        <f>SUM(raw[[#This Row],[English]:[Both]])</f>
        <v>1</v>
      </c>
      <c r="K808" s="1" t="b">
        <f>IF(EXACT(raw[[#This Row],[Date]],VLOOKUP(raw[[#This Row],[Song Title]],raw[],2,FALSE)),TRUE,FALSE)</f>
        <v>0</v>
      </c>
      <c r="L808">
        <f>COUNTIFS(raw[Song Title],raw[[#This Row],[Song Title]],raw[Date],CONCATENATE("&lt;",raw[[#This Row],[Date]]))</f>
        <v>1</v>
      </c>
      <c r="M808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808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808" s="2">
        <f>((3*raw[[#This Row],[Count Played W/I Last Year]])+raw[[#This Row],[Count Played W/I 2 years]])/4</f>
        <v>0.25</v>
      </c>
    </row>
    <row r="809" spans="1:15" x14ac:dyDescent="0.2">
      <c r="A809" s="4" t="s">
        <v>220</v>
      </c>
      <c r="B809" s="8">
        <v>41931</v>
      </c>
      <c r="C809" s="8" t="str">
        <f>IF(EXACT(1,raw[[#This Row],[English]]),"English",IF(EXACT(1,raw[[#This Row],[Spanish]]),"Spanish",IF(EXACT(1,raw[[#This Row],[Both]]),"Both","BAD_INPUT")))</f>
        <v>English</v>
      </c>
      <c r="D809" s="10">
        <f>YEAR(raw[[#This Row],[Date]])</f>
        <v>2014</v>
      </c>
      <c r="E809" s="10">
        <f>MONTH(raw[[#This Row],[Date]])</f>
        <v>10</v>
      </c>
      <c r="F809" s="4">
        <v>1</v>
      </c>
      <c r="G809" s="4"/>
      <c r="H809" s="4"/>
      <c r="I809" s="9" t="e">
        <f>VLOOKUP(raw[[#This Row],[Song Title]],#REF!,1,FALSE)</f>
        <v>#REF!</v>
      </c>
      <c r="J809">
        <f>SUM(raw[[#This Row],[English]:[Both]])</f>
        <v>1</v>
      </c>
      <c r="K809" s="1" t="b">
        <f>IF(EXACT(raw[[#This Row],[Date]],VLOOKUP(raw[[#This Row],[Song Title]],raw[],2,FALSE)),TRUE,FALSE)</f>
        <v>1</v>
      </c>
      <c r="L809">
        <f>COUNTIFS(raw[Song Title],raw[[#This Row],[Song Title]],raw[Date],CONCATENATE("&lt;",raw[[#This Row],[Date]]))</f>
        <v>0</v>
      </c>
      <c r="M809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809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809" s="2">
        <f>((3*raw[[#This Row],[Count Played W/I Last Year]])+raw[[#This Row],[Count Played W/I 2 years]])/4</f>
        <v>0</v>
      </c>
    </row>
    <row r="810" spans="1:15" x14ac:dyDescent="0.2">
      <c r="A810" s="4" t="s">
        <v>111</v>
      </c>
      <c r="B810" s="8">
        <v>41931</v>
      </c>
      <c r="C810" s="8" t="str">
        <f>IF(EXACT(1,raw[[#This Row],[English]]),"English",IF(EXACT(1,raw[[#This Row],[Spanish]]),"Spanish",IF(EXACT(1,raw[[#This Row],[Both]]),"Both","BAD_INPUT")))</f>
        <v>English</v>
      </c>
      <c r="D810" s="10">
        <f>YEAR(raw[[#This Row],[Date]])</f>
        <v>2014</v>
      </c>
      <c r="E810" s="10">
        <f>MONTH(raw[[#This Row],[Date]])</f>
        <v>10</v>
      </c>
      <c r="F810" s="4">
        <v>1</v>
      </c>
      <c r="G810" s="4"/>
      <c r="H810" s="4"/>
      <c r="I810" s="9" t="e">
        <f>VLOOKUP(raw[[#This Row],[Song Title]],#REF!,1,FALSE)</f>
        <v>#REF!</v>
      </c>
      <c r="J810">
        <f>SUM(raw[[#This Row],[English]:[Both]])</f>
        <v>1</v>
      </c>
      <c r="K810" s="1" t="b">
        <f>IF(EXACT(raw[[#This Row],[Date]],VLOOKUP(raw[[#This Row],[Song Title]],raw[],2,FALSE)),TRUE,FALSE)</f>
        <v>0</v>
      </c>
      <c r="L810">
        <f>COUNTIFS(raw[Song Title],raw[[#This Row],[Song Title]],raw[Date],CONCATENATE("&lt;",raw[[#This Row],[Date]]))</f>
        <v>7</v>
      </c>
      <c r="M810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810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810" s="2">
        <f>((3*raw[[#This Row],[Count Played W/I Last Year]])+raw[[#This Row],[Count Played W/I 2 years]])/4</f>
        <v>4</v>
      </c>
    </row>
    <row r="811" spans="1:15" x14ac:dyDescent="0.2">
      <c r="A811" s="4" t="s">
        <v>112</v>
      </c>
      <c r="B811" s="8">
        <v>41931</v>
      </c>
      <c r="C811" s="8" t="str">
        <f>IF(EXACT(1,raw[[#This Row],[English]]),"English",IF(EXACT(1,raw[[#This Row],[Spanish]]),"Spanish",IF(EXACT(1,raw[[#This Row],[Both]]),"Both","BAD_INPUT")))</f>
        <v>Spanish</v>
      </c>
      <c r="D811" s="10">
        <f>YEAR(raw[[#This Row],[Date]])</f>
        <v>2014</v>
      </c>
      <c r="E811" s="10">
        <f>MONTH(raw[[#This Row],[Date]])</f>
        <v>10</v>
      </c>
      <c r="F811" s="4"/>
      <c r="G811" s="4">
        <v>1</v>
      </c>
      <c r="H811" s="4"/>
      <c r="I811" s="9" t="e">
        <f>VLOOKUP(raw[[#This Row],[Song Title]],#REF!,1,FALSE)</f>
        <v>#REF!</v>
      </c>
      <c r="J811">
        <f>SUM(raw[[#This Row],[English]:[Both]])</f>
        <v>1</v>
      </c>
      <c r="K811" s="1" t="b">
        <f>IF(EXACT(raw[[#This Row],[Date]],VLOOKUP(raw[[#This Row],[Song Title]],raw[],2,FALSE)),TRUE,FALSE)</f>
        <v>0</v>
      </c>
      <c r="L811">
        <f>COUNTIFS(raw[Song Title],raw[[#This Row],[Song Title]],raw[Date],CONCATENATE("&lt;",raw[[#This Row],[Date]]))</f>
        <v>1</v>
      </c>
      <c r="M811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811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811" s="2">
        <f>((3*raw[[#This Row],[Count Played W/I Last Year]])+raw[[#This Row],[Count Played W/I 2 years]])/4</f>
        <v>0.25</v>
      </c>
    </row>
    <row r="812" spans="1:15" x14ac:dyDescent="0.2">
      <c r="A812" s="4" t="s">
        <v>221</v>
      </c>
      <c r="B812" s="8">
        <v>41931</v>
      </c>
      <c r="C812" s="8" t="str">
        <f>IF(EXACT(1,raw[[#This Row],[English]]),"English",IF(EXACT(1,raw[[#This Row],[Spanish]]),"Spanish",IF(EXACT(1,raw[[#This Row],[Both]]),"Both","BAD_INPUT")))</f>
        <v>Spanish</v>
      </c>
      <c r="D812" s="10">
        <f>YEAR(raw[[#This Row],[Date]])</f>
        <v>2014</v>
      </c>
      <c r="E812" s="10">
        <f>MONTH(raw[[#This Row],[Date]])</f>
        <v>10</v>
      </c>
      <c r="F812" s="4"/>
      <c r="G812" s="4">
        <v>1</v>
      </c>
      <c r="H812" s="4"/>
      <c r="I812" s="9" t="e">
        <f>VLOOKUP(raw[[#This Row],[Song Title]],#REF!,1,FALSE)</f>
        <v>#REF!</v>
      </c>
      <c r="J812">
        <f>SUM(raw[[#This Row],[English]:[Both]])</f>
        <v>1</v>
      </c>
      <c r="K812" s="1" t="b">
        <f>IF(EXACT(raw[[#This Row],[Date]],VLOOKUP(raw[[#This Row],[Song Title]],raw[],2,FALSE)),TRUE,FALSE)</f>
        <v>1</v>
      </c>
      <c r="L812">
        <f>COUNTIFS(raw[Song Title],raw[[#This Row],[Song Title]],raw[Date],CONCATENATE("&lt;",raw[[#This Row],[Date]]))</f>
        <v>0</v>
      </c>
      <c r="M812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812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812" s="2">
        <f>((3*raw[[#This Row],[Count Played W/I Last Year]])+raw[[#This Row],[Count Played W/I 2 years]])/4</f>
        <v>0</v>
      </c>
    </row>
    <row r="813" spans="1:15" x14ac:dyDescent="0.2">
      <c r="A813" s="4" t="s">
        <v>207</v>
      </c>
      <c r="B813" s="8">
        <v>41931</v>
      </c>
      <c r="C813" s="8" t="str">
        <f>IF(EXACT(1,raw[[#This Row],[English]]),"English",IF(EXACT(1,raw[[#This Row],[Spanish]]),"Spanish",IF(EXACT(1,raw[[#This Row],[Both]]),"Both","BAD_INPUT")))</f>
        <v>Spanish</v>
      </c>
      <c r="D813" s="10">
        <f>YEAR(raw[[#This Row],[Date]])</f>
        <v>2014</v>
      </c>
      <c r="E813" s="10">
        <f>MONTH(raw[[#This Row],[Date]])</f>
        <v>10</v>
      </c>
      <c r="F813" s="4"/>
      <c r="G813" s="4">
        <v>1</v>
      </c>
      <c r="H813" s="4"/>
      <c r="I813" s="9" t="e">
        <f>VLOOKUP(raw[[#This Row],[Song Title]],#REF!,1,FALSE)</f>
        <v>#REF!</v>
      </c>
      <c r="J813">
        <f>SUM(raw[[#This Row],[English]:[Both]])</f>
        <v>1</v>
      </c>
      <c r="K813" s="1" t="b">
        <f>IF(EXACT(raw[[#This Row],[Date]],VLOOKUP(raw[[#This Row],[Song Title]],raw[],2,FALSE)),TRUE,FALSE)</f>
        <v>0</v>
      </c>
      <c r="L813">
        <f>COUNTIFS(raw[Song Title],raw[[#This Row],[Song Title]],raw[Date],CONCATENATE("&lt;",raw[[#This Row],[Date]]))</f>
        <v>3</v>
      </c>
      <c r="M813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813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813" s="2">
        <f>((3*raw[[#This Row],[Count Played W/I Last Year]])+raw[[#This Row],[Count Played W/I 2 years]])/4</f>
        <v>3</v>
      </c>
    </row>
    <row r="814" spans="1:15" x14ac:dyDescent="0.2">
      <c r="A814" s="4" t="s">
        <v>10</v>
      </c>
      <c r="B814" s="8">
        <v>41931</v>
      </c>
      <c r="C814" s="8" t="str">
        <f>IF(EXACT(1,raw[[#This Row],[English]]),"English",IF(EXACT(1,raw[[#This Row],[Spanish]]),"Spanish",IF(EXACT(1,raw[[#This Row],[Both]]),"Both","BAD_INPUT")))</f>
        <v>English</v>
      </c>
      <c r="D814" s="10">
        <f>YEAR(raw[[#This Row],[Date]])</f>
        <v>2014</v>
      </c>
      <c r="E814" s="10">
        <f>MONTH(raw[[#This Row],[Date]])</f>
        <v>10</v>
      </c>
      <c r="F814" s="4">
        <v>1</v>
      </c>
      <c r="G814" s="4"/>
      <c r="H814" s="4"/>
      <c r="I814" s="9" t="e">
        <f>VLOOKUP(raw[[#This Row],[Song Title]],#REF!,1,FALSE)</f>
        <v>#REF!</v>
      </c>
      <c r="J814">
        <f>SUM(raw[[#This Row],[English]:[Both]])</f>
        <v>1</v>
      </c>
      <c r="K814" s="1" t="b">
        <f>IF(EXACT(raw[[#This Row],[Date]],VLOOKUP(raw[[#This Row],[Song Title]],raw[],2,FALSE)),TRUE,FALSE)</f>
        <v>0</v>
      </c>
      <c r="L814">
        <f>COUNTIFS(raw[Song Title],raw[[#This Row],[Song Title]],raw[Date],CONCATENATE("&lt;",raw[[#This Row],[Date]]))</f>
        <v>3</v>
      </c>
      <c r="M814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814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814" s="2">
        <f>((3*raw[[#This Row],[Count Played W/I Last Year]])+raw[[#This Row],[Count Played W/I 2 years]])/4</f>
        <v>1</v>
      </c>
    </row>
    <row r="815" spans="1:15" x14ac:dyDescent="0.2">
      <c r="A815" s="4" t="s">
        <v>36</v>
      </c>
      <c r="B815" s="8">
        <v>41938</v>
      </c>
      <c r="C815" s="8" t="str">
        <f>IF(EXACT(1,raw[[#This Row],[English]]),"English",IF(EXACT(1,raw[[#This Row],[Spanish]]),"Spanish",IF(EXACT(1,raw[[#This Row],[Both]]),"Both","BAD_INPUT")))</f>
        <v>Both</v>
      </c>
      <c r="D815" s="10">
        <f>YEAR(raw[[#This Row],[Date]])</f>
        <v>2014</v>
      </c>
      <c r="E815" s="10">
        <f>MONTH(raw[[#This Row],[Date]])</f>
        <v>10</v>
      </c>
      <c r="F815" s="4"/>
      <c r="G815" s="4"/>
      <c r="H815" s="4">
        <v>1</v>
      </c>
      <c r="I815" s="9" t="e">
        <f>VLOOKUP(raw[[#This Row],[Song Title]],#REF!,1,FALSE)</f>
        <v>#REF!</v>
      </c>
      <c r="J815">
        <f>SUM(raw[[#This Row],[English]:[Both]])</f>
        <v>1</v>
      </c>
      <c r="K815" s="1" t="b">
        <f>IF(EXACT(raw[[#This Row],[Date]],VLOOKUP(raw[[#This Row],[Song Title]],raw[],2,FALSE)),TRUE,FALSE)</f>
        <v>0</v>
      </c>
      <c r="L815">
        <f>COUNTIFS(raw[Song Title],raw[[#This Row],[Song Title]],raw[Date],CONCATENATE("&lt;",raw[[#This Row],[Date]]))</f>
        <v>7</v>
      </c>
      <c r="M815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815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815" s="2">
        <f>((3*raw[[#This Row],[Count Played W/I Last Year]])+raw[[#This Row],[Count Played W/I 2 years]])/4</f>
        <v>3.75</v>
      </c>
    </row>
    <row r="816" spans="1:15" x14ac:dyDescent="0.2">
      <c r="A816" s="4" t="s">
        <v>142</v>
      </c>
      <c r="B816" s="8">
        <v>41938</v>
      </c>
      <c r="C816" s="8" t="str">
        <f>IF(EXACT(1,raw[[#This Row],[English]]),"English",IF(EXACT(1,raw[[#This Row],[Spanish]]),"Spanish",IF(EXACT(1,raw[[#This Row],[Both]]),"Both","BAD_INPUT")))</f>
        <v>Both</v>
      </c>
      <c r="D816" s="10">
        <f>YEAR(raw[[#This Row],[Date]])</f>
        <v>2014</v>
      </c>
      <c r="E816" s="10">
        <f>MONTH(raw[[#This Row],[Date]])</f>
        <v>10</v>
      </c>
      <c r="F816" s="4"/>
      <c r="G816" s="4"/>
      <c r="H816" s="4">
        <v>1</v>
      </c>
      <c r="I816" s="9" t="e">
        <f>VLOOKUP(raw[[#This Row],[Song Title]],#REF!,1,FALSE)</f>
        <v>#REF!</v>
      </c>
      <c r="J816">
        <f>SUM(raw[[#This Row],[English]:[Both]])</f>
        <v>1</v>
      </c>
      <c r="K816" s="1" t="b">
        <f>IF(EXACT(raw[[#This Row],[Date]],VLOOKUP(raw[[#This Row],[Song Title]],raw[],2,FALSE)),TRUE,FALSE)</f>
        <v>0</v>
      </c>
      <c r="L816">
        <f>COUNTIFS(raw[Song Title],raw[[#This Row],[Song Title]],raw[Date],CONCATENATE("&lt;",raw[[#This Row],[Date]]))</f>
        <v>5</v>
      </c>
      <c r="M816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816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816" s="2">
        <f>((3*raw[[#This Row],[Count Played W/I Last Year]])+raw[[#This Row],[Count Played W/I 2 years]])/4</f>
        <v>2.75</v>
      </c>
    </row>
    <row r="817" spans="1:15" x14ac:dyDescent="0.2">
      <c r="A817" s="4" t="s">
        <v>211</v>
      </c>
      <c r="B817" s="8">
        <v>41938</v>
      </c>
      <c r="C817" s="8" t="str">
        <f>IF(EXACT(1,raw[[#This Row],[English]]),"English",IF(EXACT(1,raw[[#This Row],[Spanish]]),"Spanish",IF(EXACT(1,raw[[#This Row],[Both]]),"Both","BAD_INPUT")))</f>
        <v>Spanish</v>
      </c>
      <c r="D817" s="10">
        <f>YEAR(raw[[#This Row],[Date]])</f>
        <v>2014</v>
      </c>
      <c r="E817" s="10">
        <f>MONTH(raw[[#This Row],[Date]])</f>
        <v>10</v>
      </c>
      <c r="F817" s="4"/>
      <c r="G817" s="4">
        <v>1</v>
      </c>
      <c r="H817" s="4"/>
      <c r="I817" s="9" t="e">
        <f>VLOOKUP(raw[[#This Row],[Song Title]],#REF!,1,FALSE)</f>
        <v>#REF!</v>
      </c>
      <c r="J817">
        <f>SUM(raw[[#This Row],[English]:[Both]])</f>
        <v>1</v>
      </c>
      <c r="K817" s="1" t="b">
        <f>IF(EXACT(raw[[#This Row],[Date]],VLOOKUP(raw[[#This Row],[Song Title]],raw[],2,FALSE)),TRUE,FALSE)</f>
        <v>0</v>
      </c>
      <c r="L817">
        <f>COUNTIFS(raw[Song Title],raw[[#This Row],[Song Title]],raw[Date],CONCATENATE("&lt;",raw[[#This Row],[Date]]))</f>
        <v>4</v>
      </c>
      <c r="M817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817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817" s="2">
        <f>((3*raw[[#This Row],[Count Played W/I Last Year]])+raw[[#This Row],[Count Played W/I 2 years]])/4</f>
        <v>4</v>
      </c>
    </row>
    <row r="818" spans="1:15" x14ac:dyDescent="0.2">
      <c r="A818" s="4" t="s">
        <v>222</v>
      </c>
      <c r="B818" s="8">
        <v>41938</v>
      </c>
      <c r="C818" s="8" t="str">
        <f>IF(EXACT(1,raw[[#This Row],[English]]),"English",IF(EXACT(1,raw[[#This Row],[Spanish]]),"Spanish",IF(EXACT(1,raw[[#This Row],[Both]]),"Both","BAD_INPUT")))</f>
        <v>English</v>
      </c>
      <c r="D818" s="10">
        <f>YEAR(raw[[#This Row],[Date]])</f>
        <v>2014</v>
      </c>
      <c r="E818" s="10">
        <f>MONTH(raw[[#This Row],[Date]])</f>
        <v>10</v>
      </c>
      <c r="F818" s="4">
        <v>1</v>
      </c>
      <c r="G818" s="4"/>
      <c r="H818" s="4"/>
      <c r="I818" s="9" t="e">
        <f>VLOOKUP(raw[[#This Row],[Song Title]],#REF!,1,FALSE)</f>
        <v>#REF!</v>
      </c>
      <c r="J818">
        <f>SUM(raw[[#This Row],[English]:[Both]])</f>
        <v>1</v>
      </c>
      <c r="K818" s="1" t="b">
        <f>IF(EXACT(raw[[#This Row],[Date]],VLOOKUP(raw[[#This Row],[Song Title]],raw[],2,FALSE)),TRUE,FALSE)</f>
        <v>1</v>
      </c>
      <c r="L818">
        <f>COUNTIFS(raw[Song Title],raw[[#This Row],[Song Title]],raw[Date],CONCATENATE("&lt;",raw[[#This Row],[Date]]))</f>
        <v>0</v>
      </c>
      <c r="M818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818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818" s="2">
        <f>((3*raw[[#This Row],[Count Played W/I Last Year]])+raw[[#This Row],[Count Played W/I 2 years]])/4</f>
        <v>0</v>
      </c>
    </row>
    <row r="819" spans="1:15" x14ac:dyDescent="0.2">
      <c r="A819" s="4" t="s">
        <v>223</v>
      </c>
      <c r="B819" s="8">
        <v>41938</v>
      </c>
      <c r="C819" s="8" t="str">
        <f>IF(EXACT(1,raw[[#This Row],[English]]),"English",IF(EXACT(1,raw[[#This Row],[Spanish]]),"Spanish",IF(EXACT(1,raw[[#This Row],[Both]]),"Both","BAD_INPUT")))</f>
        <v>Spanish</v>
      </c>
      <c r="D819" s="10">
        <f>YEAR(raw[[#This Row],[Date]])</f>
        <v>2014</v>
      </c>
      <c r="E819" s="10">
        <f>MONTH(raw[[#This Row],[Date]])</f>
        <v>10</v>
      </c>
      <c r="F819" s="4"/>
      <c r="G819" s="4">
        <v>1</v>
      </c>
      <c r="H819" s="4"/>
      <c r="I819" s="9" t="e">
        <f>VLOOKUP(raw[[#This Row],[Song Title]],#REF!,1,FALSE)</f>
        <v>#REF!</v>
      </c>
      <c r="J819">
        <f>SUM(raw[[#This Row],[English]:[Both]])</f>
        <v>1</v>
      </c>
      <c r="K819" s="1" t="b">
        <f>IF(EXACT(raw[[#This Row],[Date]],VLOOKUP(raw[[#This Row],[Song Title]],raw[],2,FALSE)),TRUE,FALSE)</f>
        <v>1</v>
      </c>
      <c r="L819">
        <f>COUNTIFS(raw[Song Title],raw[[#This Row],[Song Title]],raw[Date],CONCATENATE("&lt;",raw[[#This Row],[Date]]))</f>
        <v>0</v>
      </c>
      <c r="M819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819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819" s="2">
        <f>((3*raw[[#This Row],[Count Played W/I Last Year]])+raw[[#This Row],[Count Played W/I 2 years]])/4</f>
        <v>0</v>
      </c>
    </row>
    <row r="820" spans="1:15" x14ac:dyDescent="0.2">
      <c r="A820" s="4" t="s">
        <v>200</v>
      </c>
      <c r="B820" s="8">
        <v>41938</v>
      </c>
      <c r="C820" s="8" t="str">
        <f>IF(EXACT(1,raw[[#This Row],[English]]),"English",IF(EXACT(1,raw[[#This Row],[Spanish]]),"Spanish",IF(EXACT(1,raw[[#This Row],[Both]]),"Both","BAD_INPUT")))</f>
        <v>English</v>
      </c>
      <c r="D820" s="10">
        <f>YEAR(raw[[#This Row],[Date]])</f>
        <v>2014</v>
      </c>
      <c r="E820" s="10">
        <f>MONTH(raw[[#This Row],[Date]])</f>
        <v>10</v>
      </c>
      <c r="F820" s="4">
        <v>1</v>
      </c>
      <c r="G820" s="4"/>
      <c r="H820" s="4"/>
      <c r="I820" s="9" t="e">
        <f>VLOOKUP(raw[[#This Row],[Song Title]],#REF!,1,FALSE)</f>
        <v>#REF!</v>
      </c>
      <c r="J820">
        <f>SUM(raw[[#This Row],[English]:[Both]])</f>
        <v>1</v>
      </c>
      <c r="K820" s="1" t="b">
        <f>IF(EXACT(raw[[#This Row],[Date]],VLOOKUP(raw[[#This Row],[Song Title]],raw[],2,FALSE)),TRUE,FALSE)</f>
        <v>0</v>
      </c>
      <c r="L820">
        <f>COUNTIFS(raw[Song Title],raw[[#This Row],[Song Title]],raw[Date],CONCATENATE("&lt;",raw[[#This Row],[Date]]))</f>
        <v>4</v>
      </c>
      <c r="M820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820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820" s="2">
        <f>((3*raw[[#This Row],[Count Played W/I Last Year]])+raw[[#This Row],[Count Played W/I 2 years]])/4</f>
        <v>4</v>
      </c>
    </row>
    <row r="821" spans="1:15" x14ac:dyDescent="0.2">
      <c r="A821" s="4" t="s">
        <v>220</v>
      </c>
      <c r="B821" s="8">
        <v>41945</v>
      </c>
      <c r="C821" s="8" t="str">
        <f>IF(EXACT(1,raw[[#This Row],[English]]),"English",IF(EXACT(1,raw[[#This Row],[Spanish]]),"Spanish",IF(EXACT(1,raw[[#This Row],[Both]]),"Both","BAD_INPUT")))</f>
        <v>English</v>
      </c>
      <c r="D821" s="10">
        <f>YEAR(raw[[#This Row],[Date]])</f>
        <v>2014</v>
      </c>
      <c r="E821" s="10">
        <f>MONTH(raw[[#This Row],[Date]])</f>
        <v>11</v>
      </c>
      <c r="F821" s="4">
        <v>1</v>
      </c>
      <c r="G821" s="4"/>
      <c r="H821" s="4"/>
      <c r="I821" s="9" t="e">
        <f>VLOOKUP(raw[[#This Row],[Song Title]],#REF!,1,FALSE)</f>
        <v>#REF!</v>
      </c>
      <c r="J821">
        <f>SUM(raw[[#This Row],[English]:[Both]])</f>
        <v>1</v>
      </c>
      <c r="K821" s="1" t="b">
        <f>IF(EXACT(raw[[#This Row],[Date]],VLOOKUP(raw[[#This Row],[Song Title]],raw[],2,FALSE)),TRUE,FALSE)</f>
        <v>0</v>
      </c>
      <c r="L821">
        <f>COUNTIFS(raw[Song Title],raw[[#This Row],[Song Title]],raw[Date],CONCATENATE("&lt;",raw[[#This Row],[Date]]))</f>
        <v>1</v>
      </c>
      <c r="M821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821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821" s="2">
        <f>((3*raw[[#This Row],[Count Played W/I Last Year]])+raw[[#This Row],[Count Played W/I 2 years]])/4</f>
        <v>1</v>
      </c>
    </row>
    <row r="822" spans="1:15" x14ac:dyDescent="0.2">
      <c r="A822" s="4" t="s">
        <v>157</v>
      </c>
      <c r="B822" s="8">
        <v>41945</v>
      </c>
      <c r="C822" s="8" t="str">
        <f>IF(EXACT(1,raw[[#This Row],[English]]),"English",IF(EXACT(1,raw[[#This Row],[Spanish]]),"Spanish",IF(EXACT(1,raw[[#This Row],[Both]]),"Both","BAD_INPUT")))</f>
        <v>Both</v>
      </c>
      <c r="D822" s="10">
        <f>YEAR(raw[[#This Row],[Date]])</f>
        <v>2014</v>
      </c>
      <c r="E822" s="10">
        <f>MONTH(raw[[#This Row],[Date]])</f>
        <v>11</v>
      </c>
      <c r="F822" s="4"/>
      <c r="G822" s="4"/>
      <c r="H822" s="4">
        <v>1</v>
      </c>
      <c r="I822" s="9" t="e">
        <f>VLOOKUP(raw[[#This Row],[Song Title]],#REF!,1,FALSE)</f>
        <v>#REF!</v>
      </c>
      <c r="J822">
        <f>SUM(raw[[#This Row],[English]:[Both]])</f>
        <v>1</v>
      </c>
      <c r="K822" s="1" t="b">
        <f>IF(EXACT(raw[[#This Row],[Date]],VLOOKUP(raw[[#This Row],[Song Title]],raw[],2,FALSE)),TRUE,FALSE)</f>
        <v>0</v>
      </c>
      <c r="L822">
        <f>COUNTIFS(raw[Song Title],raw[[#This Row],[Song Title]],raw[Date],CONCATENATE("&lt;",raw[[#This Row],[Date]]))</f>
        <v>6</v>
      </c>
      <c r="M822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822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822" s="2">
        <f>((3*raw[[#This Row],[Count Played W/I Last Year]])+raw[[#This Row],[Count Played W/I 2 years]])/4</f>
        <v>3</v>
      </c>
    </row>
    <row r="823" spans="1:15" x14ac:dyDescent="0.2">
      <c r="A823" s="4" t="s">
        <v>133</v>
      </c>
      <c r="B823" s="8">
        <v>41945</v>
      </c>
      <c r="C823" s="8" t="str">
        <f>IF(EXACT(1,raw[[#This Row],[English]]),"English",IF(EXACT(1,raw[[#This Row],[Spanish]]),"Spanish",IF(EXACT(1,raw[[#This Row],[Both]]),"Both","BAD_INPUT")))</f>
        <v>Both</v>
      </c>
      <c r="D823" s="10">
        <f>YEAR(raw[[#This Row],[Date]])</f>
        <v>2014</v>
      </c>
      <c r="E823" s="10">
        <f>MONTH(raw[[#This Row],[Date]])</f>
        <v>11</v>
      </c>
      <c r="F823" s="4"/>
      <c r="G823" s="4"/>
      <c r="H823" s="4">
        <v>1</v>
      </c>
      <c r="I823" s="9" t="e">
        <f>VLOOKUP(raw[[#This Row],[Song Title]],#REF!,1,FALSE)</f>
        <v>#REF!</v>
      </c>
      <c r="J823">
        <f>SUM(raw[[#This Row],[English]:[Both]])</f>
        <v>1</v>
      </c>
      <c r="K823" s="1" t="b">
        <f>IF(EXACT(raw[[#This Row],[Date]],VLOOKUP(raw[[#This Row],[Song Title]],raw[],2,FALSE)),TRUE,FALSE)</f>
        <v>0</v>
      </c>
      <c r="L823">
        <f>COUNTIFS(raw[Song Title],raw[[#This Row],[Song Title]],raw[Date],CONCATENATE("&lt;",raw[[#This Row],[Date]]))</f>
        <v>7</v>
      </c>
      <c r="M823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823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823" s="2">
        <f>((3*raw[[#This Row],[Count Played W/I Last Year]])+raw[[#This Row],[Count Played W/I 2 years]])/4</f>
        <v>4</v>
      </c>
    </row>
    <row r="824" spans="1:15" x14ac:dyDescent="0.2">
      <c r="A824" s="4" t="s">
        <v>223</v>
      </c>
      <c r="B824" s="8">
        <v>41945</v>
      </c>
      <c r="C824" s="8" t="str">
        <f>IF(EXACT(1,raw[[#This Row],[English]]),"English",IF(EXACT(1,raw[[#This Row],[Spanish]]),"Spanish",IF(EXACT(1,raw[[#This Row],[Both]]),"Both","BAD_INPUT")))</f>
        <v>Spanish</v>
      </c>
      <c r="D824" s="10">
        <f>YEAR(raw[[#This Row],[Date]])</f>
        <v>2014</v>
      </c>
      <c r="E824" s="10">
        <f>MONTH(raw[[#This Row],[Date]])</f>
        <v>11</v>
      </c>
      <c r="F824" s="4"/>
      <c r="G824" s="4">
        <v>1</v>
      </c>
      <c r="H824" s="4"/>
      <c r="I824" s="9" t="e">
        <f>VLOOKUP(raw[[#This Row],[Song Title]],#REF!,1,FALSE)</f>
        <v>#REF!</v>
      </c>
      <c r="J824">
        <f>SUM(raw[[#This Row],[English]:[Both]])</f>
        <v>1</v>
      </c>
      <c r="K824" s="1" t="b">
        <f>IF(EXACT(raw[[#This Row],[Date]],VLOOKUP(raw[[#This Row],[Song Title]],raw[],2,FALSE)),TRUE,FALSE)</f>
        <v>0</v>
      </c>
      <c r="L824">
        <f>COUNTIFS(raw[Song Title],raw[[#This Row],[Song Title]],raw[Date],CONCATENATE("&lt;",raw[[#This Row],[Date]]))</f>
        <v>1</v>
      </c>
      <c r="M824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824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824" s="2">
        <f>((3*raw[[#This Row],[Count Played W/I Last Year]])+raw[[#This Row],[Count Played W/I 2 years]])/4</f>
        <v>1</v>
      </c>
    </row>
    <row r="825" spans="1:15" x14ac:dyDescent="0.2">
      <c r="A825" s="4" t="s">
        <v>221</v>
      </c>
      <c r="B825" s="8">
        <v>41945</v>
      </c>
      <c r="C825" s="8" t="str">
        <f>IF(EXACT(1,raw[[#This Row],[English]]),"English",IF(EXACT(1,raw[[#This Row],[Spanish]]),"Spanish",IF(EXACT(1,raw[[#This Row],[Both]]),"Both","BAD_INPUT")))</f>
        <v>Spanish</v>
      </c>
      <c r="D825" s="10">
        <f>YEAR(raw[[#This Row],[Date]])</f>
        <v>2014</v>
      </c>
      <c r="E825" s="10">
        <f>MONTH(raw[[#This Row],[Date]])</f>
        <v>11</v>
      </c>
      <c r="F825" s="4"/>
      <c r="G825" s="4">
        <v>1</v>
      </c>
      <c r="H825" s="4"/>
      <c r="I825" s="9" t="e">
        <f>VLOOKUP(raw[[#This Row],[Song Title]],#REF!,1,FALSE)</f>
        <v>#REF!</v>
      </c>
      <c r="J825">
        <f>SUM(raw[[#This Row],[English]:[Both]])</f>
        <v>1</v>
      </c>
      <c r="K825" s="1" t="b">
        <f>IF(EXACT(raw[[#This Row],[Date]],VLOOKUP(raw[[#This Row],[Song Title]],raw[],2,FALSE)),TRUE,FALSE)</f>
        <v>0</v>
      </c>
      <c r="L825">
        <f>COUNTIFS(raw[Song Title],raw[[#This Row],[Song Title]],raw[Date],CONCATENATE("&lt;",raw[[#This Row],[Date]]))</f>
        <v>1</v>
      </c>
      <c r="M825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825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825" s="2">
        <f>((3*raw[[#This Row],[Count Played W/I Last Year]])+raw[[#This Row],[Count Played W/I 2 years]])/4</f>
        <v>1</v>
      </c>
    </row>
    <row r="826" spans="1:15" x14ac:dyDescent="0.2">
      <c r="A826" s="4" t="s">
        <v>118</v>
      </c>
      <c r="B826" s="8">
        <v>41945</v>
      </c>
      <c r="C826" s="8" t="str">
        <f>IF(EXACT(1,raw[[#This Row],[English]]),"English",IF(EXACT(1,raw[[#This Row],[Spanish]]),"Spanish",IF(EXACT(1,raw[[#This Row],[Both]]),"Both","BAD_INPUT")))</f>
        <v>Both</v>
      </c>
      <c r="D826" s="10">
        <f>YEAR(raw[[#This Row],[Date]])</f>
        <v>2014</v>
      </c>
      <c r="E826" s="10">
        <f>MONTH(raw[[#This Row],[Date]])</f>
        <v>11</v>
      </c>
      <c r="F826" s="4"/>
      <c r="G826" s="4"/>
      <c r="H826" s="4">
        <v>1</v>
      </c>
      <c r="I826" s="9" t="e">
        <f>VLOOKUP(raw[[#This Row],[Song Title]],#REF!,1,FALSE)</f>
        <v>#REF!</v>
      </c>
      <c r="J826">
        <f>SUM(raw[[#This Row],[English]:[Both]])</f>
        <v>1</v>
      </c>
      <c r="K826" s="1" t="b">
        <f>IF(EXACT(raw[[#This Row],[Date]],VLOOKUP(raw[[#This Row],[Song Title]],raw[],2,FALSE)),TRUE,FALSE)</f>
        <v>0</v>
      </c>
      <c r="L826">
        <f>COUNTIFS(raw[Song Title],raw[[#This Row],[Song Title]],raw[Date],CONCATENATE("&lt;",raw[[#This Row],[Date]]))</f>
        <v>7</v>
      </c>
      <c r="M826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826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826" s="2">
        <f>((3*raw[[#This Row],[Count Played W/I Last Year]])+raw[[#This Row],[Count Played W/I 2 years]])/4</f>
        <v>3.25</v>
      </c>
    </row>
    <row r="827" spans="1:15" x14ac:dyDescent="0.2">
      <c r="A827" s="4" t="s">
        <v>214</v>
      </c>
      <c r="B827" s="8">
        <v>41952</v>
      </c>
      <c r="C827" s="8" t="str">
        <f>IF(EXACT(1,raw[[#This Row],[English]]),"English",IF(EXACT(1,raw[[#This Row],[Spanish]]),"Spanish",IF(EXACT(1,raw[[#This Row],[Both]]),"Both","BAD_INPUT")))</f>
        <v>Spanish</v>
      </c>
      <c r="D827" s="10">
        <f>YEAR(raw[[#This Row],[Date]])</f>
        <v>2014</v>
      </c>
      <c r="E827" s="10">
        <f>MONTH(raw[[#This Row],[Date]])</f>
        <v>11</v>
      </c>
      <c r="F827" s="4"/>
      <c r="G827" s="4">
        <v>1</v>
      </c>
      <c r="H827" s="4"/>
      <c r="I827" s="9" t="e">
        <f>VLOOKUP(raw[[#This Row],[Song Title]],#REF!,1,FALSE)</f>
        <v>#REF!</v>
      </c>
      <c r="J827">
        <f>SUM(raw[[#This Row],[English]:[Both]])</f>
        <v>1</v>
      </c>
      <c r="K827" s="1" t="b">
        <f>IF(EXACT(raw[[#This Row],[Date]],VLOOKUP(raw[[#This Row],[Song Title]],raw[],2,FALSE)),TRUE,FALSE)</f>
        <v>0</v>
      </c>
      <c r="L827">
        <f>COUNTIFS(raw[Song Title],raw[[#This Row],[Song Title]],raw[Date],CONCATENATE("&lt;",raw[[#This Row],[Date]]))</f>
        <v>5</v>
      </c>
      <c r="M827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827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827" s="2">
        <f>((3*raw[[#This Row],[Count Played W/I Last Year]])+raw[[#This Row],[Count Played W/I 2 years]])/4</f>
        <v>5</v>
      </c>
    </row>
    <row r="828" spans="1:15" x14ac:dyDescent="0.2">
      <c r="A828" s="4" t="s">
        <v>204</v>
      </c>
      <c r="B828" s="8">
        <v>41952</v>
      </c>
      <c r="C828" s="8" t="str">
        <f>IF(EXACT(1,raw[[#This Row],[English]]),"English",IF(EXACT(1,raw[[#This Row],[Spanish]]),"Spanish",IF(EXACT(1,raw[[#This Row],[Both]]),"Both","BAD_INPUT")))</f>
        <v>Both</v>
      </c>
      <c r="D828" s="10">
        <f>YEAR(raw[[#This Row],[Date]])</f>
        <v>2014</v>
      </c>
      <c r="E828" s="10">
        <f>MONTH(raw[[#This Row],[Date]])</f>
        <v>11</v>
      </c>
      <c r="F828" s="4"/>
      <c r="G828" s="4"/>
      <c r="H828" s="4">
        <v>1</v>
      </c>
      <c r="I828" s="9" t="e">
        <f>VLOOKUP(raw[[#This Row],[Song Title]],#REF!,1,FALSE)</f>
        <v>#REF!</v>
      </c>
      <c r="J828">
        <f>SUM(raw[[#This Row],[English]:[Both]])</f>
        <v>1</v>
      </c>
      <c r="K828" s="1" t="b">
        <f>IF(EXACT(raw[[#This Row],[Date]],VLOOKUP(raw[[#This Row],[Song Title]],raw[],2,FALSE)),TRUE,FALSE)</f>
        <v>0</v>
      </c>
      <c r="L828">
        <f>COUNTIFS(raw[Song Title],raw[[#This Row],[Song Title]],raw[Date],CONCATENATE("&lt;",raw[[#This Row],[Date]]))</f>
        <v>5</v>
      </c>
      <c r="M828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828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828" s="2">
        <f>((3*raw[[#This Row],[Count Played W/I Last Year]])+raw[[#This Row],[Count Played W/I 2 years]])/4</f>
        <v>5</v>
      </c>
    </row>
    <row r="829" spans="1:15" x14ac:dyDescent="0.2">
      <c r="A829" s="4" t="s">
        <v>222</v>
      </c>
      <c r="B829" s="8">
        <v>41952</v>
      </c>
      <c r="C829" s="8" t="str">
        <f>IF(EXACT(1,raw[[#This Row],[English]]),"English",IF(EXACT(1,raw[[#This Row],[Spanish]]),"Spanish",IF(EXACT(1,raw[[#This Row],[Both]]),"Both","BAD_INPUT")))</f>
        <v>English</v>
      </c>
      <c r="D829" s="10">
        <f>YEAR(raw[[#This Row],[Date]])</f>
        <v>2014</v>
      </c>
      <c r="E829" s="10">
        <f>MONTH(raw[[#This Row],[Date]])</f>
        <v>11</v>
      </c>
      <c r="F829" s="4">
        <v>1</v>
      </c>
      <c r="G829" s="4"/>
      <c r="H829" s="4"/>
      <c r="I829" s="9" t="e">
        <f>VLOOKUP(raw[[#This Row],[Song Title]],#REF!,1,FALSE)</f>
        <v>#REF!</v>
      </c>
      <c r="J829">
        <f>SUM(raw[[#This Row],[English]:[Both]])</f>
        <v>1</v>
      </c>
      <c r="K829" s="1" t="b">
        <f>IF(EXACT(raw[[#This Row],[Date]],VLOOKUP(raw[[#This Row],[Song Title]],raw[],2,FALSE)),TRUE,FALSE)</f>
        <v>0</v>
      </c>
      <c r="L829">
        <f>COUNTIFS(raw[Song Title],raw[[#This Row],[Song Title]],raw[Date],CONCATENATE("&lt;",raw[[#This Row],[Date]]))</f>
        <v>1</v>
      </c>
      <c r="M829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829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829" s="2">
        <f>((3*raw[[#This Row],[Count Played W/I Last Year]])+raw[[#This Row],[Count Played W/I 2 years]])/4</f>
        <v>1</v>
      </c>
    </row>
    <row r="830" spans="1:15" x14ac:dyDescent="0.2">
      <c r="A830" s="4" t="s">
        <v>206</v>
      </c>
      <c r="B830" s="8">
        <v>41952</v>
      </c>
      <c r="C830" s="8" t="str">
        <f>IF(EXACT(1,raw[[#This Row],[English]]),"English",IF(EXACT(1,raw[[#This Row],[Spanish]]),"Spanish",IF(EXACT(1,raw[[#This Row],[Both]]),"Both","BAD_INPUT")))</f>
        <v>English</v>
      </c>
      <c r="D830" s="10">
        <f>YEAR(raw[[#This Row],[Date]])</f>
        <v>2014</v>
      </c>
      <c r="E830" s="10">
        <f>MONTH(raw[[#This Row],[Date]])</f>
        <v>11</v>
      </c>
      <c r="F830" s="4">
        <v>1</v>
      </c>
      <c r="G830" s="4"/>
      <c r="H830" s="4"/>
      <c r="I830" s="9" t="e">
        <f>VLOOKUP(raw[[#This Row],[Song Title]],#REF!,1,FALSE)</f>
        <v>#REF!</v>
      </c>
      <c r="J830">
        <f>SUM(raw[[#This Row],[English]:[Both]])</f>
        <v>1</v>
      </c>
      <c r="K830" s="1" t="b">
        <f>IF(EXACT(raw[[#This Row],[Date]],VLOOKUP(raw[[#This Row],[Song Title]],raw[],2,FALSE)),TRUE,FALSE)</f>
        <v>0</v>
      </c>
      <c r="L830">
        <f>COUNTIFS(raw[Song Title],raw[[#This Row],[Song Title]],raw[Date],CONCATENATE("&lt;",raw[[#This Row],[Date]]))</f>
        <v>2</v>
      </c>
      <c r="M830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830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830" s="2">
        <f>((3*raw[[#This Row],[Count Played W/I Last Year]])+raw[[#This Row],[Count Played W/I 2 years]])/4</f>
        <v>2</v>
      </c>
    </row>
    <row r="831" spans="1:15" x14ac:dyDescent="0.2">
      <c r="A831" s="4" t="s">
        <v>43</v>
      </c>
      <c r="B831" s="8">
        <v>41952</v>
      </c>
      <c r="C831" s="8" t="str">
        <f>IF(EXACT(1,raw[[#This Row],[English]]),"English",IF(EXACT(1,raw[[#This Row],[Spanish]]),"Spanish",IF(EXACT(1,raw[[#This Row],[Both]]),"Both","BAD_INPUT")))</f>
        <v>Spanish</v>
      </c>
      <c r="D831" s="10">
        <f>YEAR(raw[[#This Row],[Date]])</f>
        <v>2014</v>
      </c>
      <c r="E831" s="10">
        <f>MONTH(raw[[#This Row],[Date]])</f>
        <v>11</v>
      </c>
      <c r="F831" s="4"/>
      <c r="G831" s="4">
        <v>1</v>
      </c>
      <c r="H831" s="4"/>
      <c r="I831" s="9" t="e">
        <f>VLOOKUP(raw[[#This Row],[Song Title]],#REF!,1,FALSE)</f>
        <v>#REF!</v>
      </c>
      <c r="J831">
        <f>SUM(raw[[#This Row],[English]:[Both]])</f>
        <v>1</v>
      </c>
      <c r="K831" s="1" t="b">
        <f>IF(EXACT(raw[[#This Row],[Date]],VLOOKUP(raw[[#This Row],[Song Title]],raw[],2,FALSE)),TRUE,FALSE)</f>
        <v>0</v>
      </c>
      <c r="L831">
        <f>COUNTIFS(raw[Song Title],raw[[#This Row],[Song Title]],raw[Date],CONCATENATE("&lt;",raw[[#This Row],[Date]]))</f>
        <v>12</v>
      </c>
      <c r="M831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831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831" s="2">
        <f>((3*raw[[#This Row],[Count Played W/I Last Year]])+raw[[#This Row],[Count Played W/I 2 years]])/4</f>
        <v>3.25</v>
      </c>
    </row>
    <row r="832" spans="1:15" x14ac:dyDescent="0.2">
      <c r="A832" s="4" t="s">
        <v>143</v>
      </c>
      <c r="B832" s="8">
        <v>41952</v>
      </c>
      <c r="C832" s="8" t="str">
        <f>IF(EXACT(1,raw[[#This Row],[English]]),"English",IF(EXACT(1,raw[[#This Row],[Spanish]]),"Spanish",IF(EXACT(1,raw[[#This Row],[Both]]),"Both","BAD_INPUT")))</f>
        <v>Spanish</v>
      </c>
      <c r="D832" s="10">
        <f>YEAR(raw[[#This Row],[Date]])</f>
        <v>2014</v>
      </c>
      <c r="E832" s="10">
        <f>MONTH(raw[[#This Row],[Date]])</f>
        <v>11</v>
      </c>
      <c r="F832" s="4"/>
      <c r="G832" s="4">
        <v>1</v>
      </c>
      <c r="H832" s="4"/>
      <c r="I832" s="9" t="e">
        <f>VLOOKUP(raw[[#This Row],[Song Title]],#REF!,1,FALSE)</f>
        <v>#REF!</v>
      </c>
      <c r="J832">
        <f>SUM(raw[[#This Row],[English]:[Both]])</f>
        <v>1</v>
      </c>
      <c r="K832" s="1" t="b">
        <f>IF(EXACT(raw[[#This Row],[Date]],VLOOKUP(raw[[#This Row],[Song Title]],raw[],2,FALSE)),TRUE,FALSE)</f>
        <v>0</v>
      </c>
      <c r="L832">
        <f>COUNTIFS(raw[Song Title],raw[[#This Row],[Song Title]],raw[Date],CONCATENATE("&lt;",raw[[#This Row],[Date]]))</f>
        <v>7</v>
      </c>
      <c r="M832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832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832" s="2">
        <f>((3*raw[[#This Row],[Count Played W/I Last Year]])+raw[[#This Row],[Count Played W/I 2 years]])/4</f>
        <v>2.5</v>
      </c>
    </row>
    <row r="833" spans="1:15" x14ac:dyDescent="0.2">
      <c r="A833" s="4" t="s">
        <v>92</v>
      </c>
      <c r="B833" s="8">
        <v>41959</v>
      </c>
      <c r="C833" s="8" t="str">
        <f>IF(EXACT(1,raw[[#This Row],[English]]),"English",IF(EXACT(1,raw[[#This Row],[Spanish]]),"Spanish",IF(EXACT(1,raw[[#This Row],[Both]]),"Both","BAD_INPUT")))</f>
        <v>Spanish</v>
      </c>
      <c r="D833" s="10">
        <f>YEAR(raw[[#This Row],[Date]])</f>
        <v>2014</v>
      </c>
      <c r="E833" s="10">
        <f>MONTH(raw[[#This Row],[Date]])</f>
        <v>11</v>
      </c>
      <c r="F833" s="4"/>
      <c r="G833" s="4">
        <v>1</v>
      </c>
      <c r="H833" s="4"/>
      <c r="I833" s="9" t="e">
        <f>VLOOKUP(raw[[#This Row],[Song Title]],#REF!,1,FALSE)</f>
        <v>#REF!</v>
      </c>
      <c r="J833">
        <f>SUM(raw[[#This Row],[English]:[Both]])</f>
        <v>1</v>
      </c>
      <c r="K833" s="1" t="b">
        <f>IF(EXACT(raw[[#This Row],[Date]],VLOOKUP(raw[[#This Row],[Song Title]],raw[],2,FALSE)),TRUE,FALSE)</f>
        <v>0</v>
      </c>
      <c r="L833">
        <f>COUNTIFS(raw[Song Title],raw[[#This Row],[Song Title]],raw[Date],CONCATENATE("&lt;",raw[[#This Row],[Date]]))</f>
        <v>12</v>
      </c>
      <c r="M833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833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833" s="2">
        <f>((3*raw[[#This Row],[Count Played W/I Last Year]])+raw[[#This Row],[Count Played W/I 2 years]])/4</f>
        <v>5</v>
      </c>
    </row>
    <row r="834" spans="1:15" x14ac:dyDescent="0.2">
      <c r="A834" s="4" t="s">
        <v>224</v>
      </c>
      <c r="B834" s="8">
        <v>41959</v>
      </c>
      <c r="C834" s="8" t="str">
        <f>IF(EXACT(1,raw[[#This Row],[English]]),"English",IF(EXACT(1,raw[[#This Row],[Spanish]]),"Spanish",IF(EXACT(1,raw[[#This Row],[Both]]),"Both","BAD_INPUT")))</f>
        <v>Spanish</v>
      </c>
      <c r="D834" s="10">
        <f>YEAR(raw[[#This Row],[Date]])</f>
        <v>2014</v>
      </c>
      <c r="E834" s="10">
        <f>MONTH(raw[[#This Row],[Date]])</f>
        <v>11</v>
      </c>
      <c r="F834" s="4"/>
      <c r="G834" s="4">
        <v>1</v>
      </c>
      <c r="H834" s="4"/>
      <c r="I834" s="9" t="e">
        <f>VLOOKUP(raw[[#This Row],[Song Title]],#REF!,1,FALSE)</f>
        <v>#REF!</v>
      </c>
      <c r="J834">
        <f>SUM(raw[[#This Row],[English]:[Both]])</f>
        <v>1</v>
      </c>
      <c r="K834" s="1" t="b">
        <f>IF(EXACT(raw[[#This Row],[Date]],VLOOKUP(raw[[#This Row],[Song Title]],raw[],2,FALSE)),TRUE,FALSE)</f>
        <v>1</v>
      </c>
      <c r="L834">
        <f>COUNTIFS(raw[Song Title],raw[[#This Row],[Song Title]],raw[Date],CONCATENATE("&lt;",raw[[#This Row],[Date]]))</f>
        <v>0</v>
      </c>
      <c r="M834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834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834" s="2">
        <f>((3*raw[[#This Row],[Count Played W/I Last Year]])+raw[[#This Row],[Count Played W/I 2 years]])/4</f>
        <v>0</v>
      </c>
    </row>
    <row r="835" spans="1:15" x14ac:dyDescent="0.2">
      <c r="A835" s="4" t="s">
        <v>220</v>
      </c>
      <c r="B835" s="8">
        <v>41959</v>
      </c>
      <c r="C835" s="8" t="str">
        <f>IF(EXACT(1,raw[[#This Row],[English]]),"English",IF(EXACT(1,raw[[#This Row],[Spanish]]),"Spanish",IF(EXACT(1,raw[[#This Row],[Both]]),"Both","BAD_INPUT")))</f>
        <v>English</v>
      </c>
      <c r="D835" s="10">
        <f>YEAR(raw[[#This Row],[Date]])</f>
        <v>2014</v>
      </c>
      <c r="E835" s="10">
        <f>MONTH(raw[[#This Row],[Date]])</f>
        <v>11</v>
      </c>
      <c r="F835" s="4">
        <v>1</v>
      </c>
      <c r="G835" s="4"/>
      <c r="H835" s="4"/>
      <c r="I835" s="9" t="e">
        <f>VLOOKUP(raw[[#This Row],[Song Title]],#REF!,1,FALSE)</f>
        <v>#REF!</v>
      </c>
      <c r="J835">
        <f>SUM(raw[[#This Row],[English]:[Both]])</f>
        <v>1</v>
      </c>
      <c r="K835" s="1" t="b">
        <f>IF(EXACT(raw[[#This Row],[Date]],VLOOKUP(raw[[#This Row],[Song Title]],raw[],2,FALSE)),TRUE,FALSE)</f>
        <v>0</v>
      </c>
      <c r="L835">
        <f>COUNTIFS(raw[Song Title],raw[[#This Row],[Song Title]],raw[Date],CONCATENATE("&lt;",raw[[#This Row],[Date]]))</f>
        <v>2</v>
      </c>
      <c r="M835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835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835" s="2">
        <f>((3*raw[[#This Row],[Count Played W/I Last Year]])+raw[[#This Row],[Count Played W/I 2 years]])/4</f>
        <v>2</v>
      </c>
    </row>
    <row r="836" spans="1:15" x14ac:dyDescent="0.2">
      <c r="A836" s="4" t="s">
        <v>216</v>
      </c>
      <c r="B836" s="8">
        <v>41959</v>
      </c>
      <c r="C836" s="8" t="str">
        <f>IF(EXACT(1,raw[[#This Row],[English]]),"English",IF(EXACT(1,raw[[#This Row],[Spanish]]),"Spanish",IF(EXACT(1,raw[[#This Row],[Both]]),"Both","BAD_INPUT")))</f>
        <v>English</v>
      </c>
      <c r="D836" s="10">
        <f>YEAR(raw[[#This Row],[Date]])</f>
        <v>2014</v>
      </c>
      <c r="E836" s="10">
        <f>MONTH(raw[[#This Row],[Date]])</f>
        <v>11</v>
      </c>
      <c r="F836" s="4">
        <v>1</v>
      </c>
      <c r="G836" s="4"/>
      <c r="H836" s="4"/>
      <c r="I836" s="9" t="e">
        <f>VLOOKUP(raw[[#This Row],[Song Title]],#REF!,1,FALSE)</f>
        <v>#REF!</v>
      </c>
      <c r="J836">
        <f>SUM(raw[[#This Row],[English]:[Both]])</f>
        <v>1</v>
      </c>
      <c r="K836" s="1" t="b">
        <f>IF(EXACT(raw[[#This Row],[Date]],VLOOKUP(raw[[#This Row],[Song Title]],raw[],2,FALSE)),TRUE,FALSE)</f>
        <v>0</v>
      </c>
      <c r="L836">
        <f>COUNTIFS(raw[Song Title],raw[[#This Row],[Song Title]],raw[Date],CONCATENATE("&lt;",raw[[#This Row],[Date]]))</f>
        <v>2</v>
      </c>
      <c r="M836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836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836" s="2">
        <f>((3*raw[[#This Row],[Count Played W/I Last Year]])+raw[[#This Row],[Count Played W/I 2 years]])/4</f>
        <v>2</v>
      </c>
    </row>
    <row r="837" spans="1:15" x14ac:dyDescent="0.2">
      <c r="A837" s="4" t="s">
        <v>225</v>
      </c>
      <c r="B837" s="8">
        <v>41959</v>
      </c>
      <c r="C837" s="8" t="str">
        <f>IF(EXACT(1,raw[[#This Row],[English]]),"English",IF(EXACT(1,raw[[#This Row],[Spanish]]),"Spanish",IF(EXACT(1,raw[[#This Row],[Both]]),"Both","BAD_INPUT")))</f>
        <v>English</v>
      </c>
      <c r="D837" s="10">
        <f>YEAR(raw[[#This Row],[Date]])</f>
        <v>2014</v>
      </c>
      <c r="E837" s="10">
        <f>MONTH(raw[[#This Row],[Date]])</f>
        <v>11</v>
      </c>
      <c r="F837" s="4">
        <v>1</v>
      </c>
      <c r="G837" s="4"/>
      <c r="H837" s="4"/>
      <c r="I837" s="9" t="e">
        <f>VLOOKUP(raw[[#This Row],[Song Title]],#REF!,1,FALSE)</f>
        <v>#REF!</v>
      </c>
      <c r="J837">
        <f>SUM(raw[[#This Row],[English]:[Both]])</f>
        <v>1</v>
      </c>
      <c r="K837" s="1" t="b">
        <f>IF(EXACT(raw[[#This Row],[Date]],VLOOKUP(raw[[#This Row],[Song Title]],raw[],2,FALSE)),TRUE,FALSE)</f>
        <v>1</v>
      </c>
      <c r="L837">
        <f>COUNTIFS(raw[Song Title],raw[[#This Row],[Song Title]],raw[Date],CONCATENATE("&lt;",raw[[#This Row],[Date]]))</f>
        <v>0</v>
      </c>
      <c r="M837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837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837" s="2">
        <f>((3*raw[[#This Row],[Count Played W/I Last Year]])+raw[[#This Row],[Count Played W/I 2 years]])/4</f>
        <v>0</v>
      </c>
    </row>
    <row r="838" spans="1:15" x14ac:dyDescent="0.2">
      <c r="A838" s="4" t="s">
        <v>103</v>
      </c>
      <c r="B838" s="8">
        <v>41959</v>
      </c>
      <c r="C838" s="8" t="str">
        <f>IF(EXACT(1,raw[[#This Row],[English]]),"English",IF(EXACT(1,raw[[#This Row],[Spanish]]),"Spanish",IF(EXACT(1,raw[[#This Row],[Both]]),"Both","BAD_INPUT")))</f>
        <v>Both</v>
      </c>
      <c r="D838" s="10">
        <f>YEAR(raw[[#This Row],[Date]])</f>
        <v>2014</v>
      </c>
      <c r="E838" s="10">
        <f>MONTH(raw[[#This Row],[Date]])</f>
        <v>11</v>
      </c>
      <c r="F838" s="4"/>
      <c r="G838" s="4"/>
      <c r="H838" s="4">
        <v>1</v>
      </c>
      <c r="I838" s="9" t="e">
        <f>VLOOKUP(raw[[#This Row],[Song Title]],#REF!,1,FALSE)</f>
        <v>#REF!</v>
      </c>
      <c r="J838">
        <f>SUM(raw[[#This Row],[English]:[Both]])</f>
        <v>1</v>
      </c>
      <c r="K838" s="1" t="b">
        <f>IF(EXACT(raw[[#This Row],[Date]],VLOOKUP(raw[[#This Row],[Song Title]],raw[],2,FALSE)),TRUE,FALSE)</f>
        <v>0</v>
      </c>
      <c r="L838">
        <f>COUNTIFS(raw[Song Title],raw[[#This Row],[Song Title]],raw[Date],CONCATENATE("&lt;",raw[[#This Row],[Date]]))</f>
        <v>8</v>
      </c>
      <c r="M838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838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838" s="2">
        <f>((3*raw[[#This Row],[Count Played W/I Last Year]])+raw[[#This Row],[Count Played W/I 2 years]])/4</f>
        <v>1.75</v>
      </c>
    </row>
    <row r="839" spans="1:15" x14ac:dyDescent="0.2">
      <c r="A839" s="4" t="s">
        <v>223</v>
      </c>
      <c r="B839" s="8">
        <v>41966</v>
      </c>
      <c r="C839" s="8" t="str">
        <f>IF(EXACT(1,raw[[#This Row],[English]]),"English",IF(EXACT(1,raw[[#This Row],[Spanish]]),"Spanish",IF(EXACT(1,raw[[#This Row],[Both]]),"Both","BAD_INPUT")))</f>
        <v>Spanish</v>
      </c>
      <c r="D839" s="10">
        <f>YEAR(raw[[#This Row],[Date]])</f>
        <v>2014</v>
      </c>
      <c r="E839" s="10">
        <f>MONTH(raw[[#This Row],[Date]])</f>
        <v>11</v>
      </c>
      <c r="F839" s="4"/>
      <c r="G839" s="4">
        <v>1</v>
      </c>
      <c r="H839" s="4"/>
      <c r="I839" s="9" t="e">
        <f>VLOOKUP(raw[[#This Row],[Song Title]],#REF!,1,FALSE)</f>
        <v>#REF!</v>
      </c>
      <c r="J839">
        <f>SUM(raw[[#This Row],[English]:[Both]])</f>
        <v>1</v>
      </c>
      <c r="K839" s="1" t="b">
        <f>IF(EXACT(raw[[#This Row],[Date]],VLOOKUP(raw[[#This Row],[Song Title]],raw[],2,FALSE)),TRUE,FALSE)</f>
        <v>0</v>
      </c>
      <c r="L839">
        <f>COUNTIFS(raw[Song Title],raw[[#This Row],[Song Title]],raw[Date],CONCATENATE("&lt;",raw[[#This Row],[Date]]))</f>
        <v>2</v>
      </c>
      <c r="M839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839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839" s="2">
        <f>((3*raw[[#This Row],[Count Played W/I Last Year]])+raw[[#This Row],[Count Played W/I 2 years]])/4</f>
        <v>2</v>
      </c>
    </row>
    <row r="840" spans="1:15" x14ac:dyDescent="0.2">
      <c r="A840" s="4" t="s">
        <v>205</v>
      </c>
      <c r="B840" s="8">
        <v>41966</v>
      </c>
      <c r="C840" s="8" t="str">
        <f>IF(EXACT(1,raw[[#This Row],[English]]),"English",IF(EXACT(1,raw[[#This Row],[Spanish]]),"Spanish",IF(EXACT(1,raw[[#This Row],[Both]]),"Both","BAD_INPUT")))</f>
        <v>Both</v>
      </c>
      <c r="D840" s="10">
        <f>YEAR(raw[[#This Row],[Date]])</f>
        <v>2014</v>
      </c>
      <c r="E840" s="10">
        <f>MONTH(raw[[#This Row],[Date]])</f>
        <v>11</v>
      </c>
      <c r="F840" s="4"/>
      <c r="G840" s="4"/>
      <c r="H840" s="4">
        <v>1</v>
      </c>
      <c r="I840" s="9" t="e">
        <f>VLOOKUP(raw[[#This Row],[Song Title]],#REF!,1,FALSE)</f>
        <v>#REF!</v>
      </c>
      <c r="J840">
        <f>SUM(raw[[#This Row],[English]:[Both]])</f>
        <v>1</v>
      </c>
      <c r="K840" s="1" t="b">
        <f>IF(EXACT(raw[[#This Row],[Date]],VLOOKUP(raw[[#This Row],[Song Title]],raw[],2,FALSE)),TRUE,FALSE)</f>
        <v>0</v>
      </c>
      <c r="L840">
        <f>COUNTIFS(raw[Song Title],raw[[#This Row],[Song Title]],raw[Date],CONCATENATE("&lt;",raw[[#This Row],[Date]]))</f>
        <v>5</v>
      </c>
      <c r="M840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840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840" s="2">
        <f>((3*raw[[#This Row],[Count Played W/I Last Year]])+raw[[#This Row],[Count Played W/I 2 years]])/4</f>
        <v>5</v>
      </c>
    </row>
    <row r="841" spans="1:15" x14ac:dyDescent="0.2">
      <c r="A841" s="4" t="s">
        <v>111</v>
      </c>
      <c r="B841" s="8">
        <v>41966</v>
      </c>
      <c r="C841" s="8" t="str">
        <f>IF(EXACT(1,raw[[#This Row],[English]]),"English",IF(EXACT(1,raw[[#This Row],[Spanish]]),"Spanish",IF(EXACT(1,raw[[#This Row],[Both]]),"Both","BAD_INPUT")))</f>
        <v>English</v>
      </c>
      <c r="D841" s="10">
        <f>YEAR(raw[[#This Row],[Date]])</f>
        <v>2014</v>
      </c>
      <c r="E841" s="10">
        <f>MONTH(raw[[#This Row],[Date]])</f>
        <v>11</v>
      </c>
      <c r="F841" s="4">
        <v>1</v>
      </c>
      <c r="G841" s="4"/>
      <c r="H841" s="4"/>
      <c r="I841" s="9" t="e">
        <f>VLOOKUP(raw[[#This Row],[Song Title]],#REF!,1,FALSE)</f>
        <v>#REF!</v>
      </c>
      <c r="J841">
        <f>SUM(raw[[#This Row],[English]:[Both]])</f>
        <v>1</v>
      </c>
      <c r="K841" s="1" t="b">
        <f>IF(EXACT(raw[[#This Row],[Date]],VLOOKUP(raw[[#This Row],[Song Title]],raw[],2,FALSE)),TRUE,FALSE)</f>
        <v>0</v>
      </c>
      <c r="L841">
        <f>COUNTIFS(raw[Song Title],raw[[#This Row],[Song Title]],raw[Date],CONCATENATE("&lt;",raw[[#This Row],[Date]]))</f>
        <v>8</v>
      </c>
      <c r="M841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841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841" s="2">
        <f>((3*raw[[#This Row],[Count Played W/I Last Year]])+raw[[#This Row],[Count Played W/I 2 years]])/4</f>
        <v>5</v>
      </c>
    </row>
    <row r="842" spans="1:15" x14ac:dyDescent="0.2">
      <c r="A842" s="4" t="s">
        <v>106</v>
      </c>
      <c r="B842" s="8">
        <v>41966</v>
      </c>
      <c r="C842" s="8" t="str">
        <f>IF(EXACT(1,raw[[#This Row],[English]]),"English",IF(EXACT(1,raw[[#This Row],[Spanish]]),"Spanish",IF(EXACT(1,raw[[#This Row],[Both]]),"Both","BAD_INPUT")))</f>
        <v>Spanish</v>
      </c>
      <c r="D842" s="10">
        <f>YEAR(raw[[#This Row],[Date]])</f>
        <v>2014</v>
      </c>
      <c r="E842" s="10">
        <f>MONTH(raw[[#This Row],[Date]])</f>
        <v>11</v>
      </c>
      <c r="F842" s="4"/>
      <c r="G842" s="4">
        <v>1</v>
      </c>
      <c r="H842" s="4"/>
      <c r="I842" s="9" t="e">
        <f>VLOOKUP(raw[[#This Row],[Song Title]],#REF!,1,FALSE)</f>
        <v>#REF!</v>
      </c>
      <c r="J842">
        <f>SUM(raw[[#This Row],[English]:[Both]])</f>
        <v>1</v>
      </c>
      <c r="K842" s="1" t="b">
        <f>IF(EXACT(raw[[#This Row],[Date]],VLOOKUP(raw[[#This Row],[Song Title]],raw[],2,FALSE)),TRUE,FALSE)</f>
        <v>0</v>
      </c>
      <c r="L842">
        <f>COUNTIFS(raw[Song Title],raw[[#This Row],[Song Title]],raw[Date],CONCATENATE("&lt;",raw[[#This Row],[Date]]))</f>
        <v>10</v>
      </c>
      <c r="M842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842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842" s="2">
        <f>((3*raw[[#This Row],[Count Played W/I Last Year]])+raw[[#This Row],[Count Played W/I 2 years]])/4</f>
        <v>3.25</v>
      </c>
    </row>
    <row r="843" spans="1:15" x14ac:dyDescent="0.2">
      <c r="A843" s="4" t="s">
        <v>144</v>
      </c>
      <c r="B843" s="8">
        <v>41966</v>
      </c>
      <c r="C843" s="8" t="str">
        <f>IF(EXACT(1,raw[[#This Row],[English]]),"English",IF(EXACT(1,raw[[#This Row],[Spanish]]),"Spanish",IF(EXACT(1,raw[[#This Row],[Both]]),"Both","BAD_INPUT")))</f>
        <v>Both</v>
      </c>
      <c r="D843" s="10">
        <f>YEAR(raw[[#This Row],[Date]])</f>
        <v>2014</v>
      </c>
      <c r="E843" s="10">
        <f>MONTH(raw[[#This Row],[Date]])</f>
        <v>11</v>
      </c>
      <c r="F843" s="4"/>
      <c r="G843" s="4"/>
      <c r="H843" s="4">
        <v>1</v>
      </c>
      <c r="I843" s="9" t="e">
        <f>VLOOKUP(raw[[#This Row],[Song Title]],#REF!,1,FALSE)</f>
        <v>#REF!</v>
      </c>
      <c r="J843">
        <f>SUM(raw[[#This Row],[English]:[Both]])</f>
        <v>1</v>
      </c>
      <c r="K843" s="1" t="b">
        <f>IF(EXACT(raw[[#This Row],[Date]],VLOOKUP(raw[[#This Row],[Song Title]],raw[],2,FALSE)),TRUE,FALSE)</f>
        <v>0</v>
      </c>
      <c r="L843">
        <f>COUNTIFS(raw[Song Title],raw[[#This Row],[Song Title]],raw[Date],CONCATENATE("&lt;",raw[[#This Row],[Date]]))</f>
        <v>8</v>
      </c>
      <c r="M843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843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843" s="2">
        <f>((3*raw[[#This Row],[Count Played W/I Last Year]])+raw[[#This Row],[Count Played W/I 2 years]])/4</f>
        <v>5</v>
      </c>
    </row>
    <row r="844" spans="1:15" x14ac:dyDescent="0.2">
      <c r="A844" s="4" t="s">
        <v>145</v>
      </c>
      <c r="B844" s="8">
        <v>41966</v>
      </c>
      <c r="C844" s="8" t="str">
        <f>IF(EXACT(1,raw[[#This Row],[English]]),"English",IF(EXACT(1,raw[[#This Row],[Spanish]]),"Spanish",IF(EXACT(1,raw[[#This Row],[Both]]),"Both","BAD_INPUT")))</f>
        <v>English</v>
      </c>
      <c r="D844" s="10">
        <f>YEAR(raw[[#This Row],[Date]])</f>
        <v>2014</v>
      </c>
      <c r="E844" s="10">
        <f>MONTH(raw[[#This Row],[Date]])</f>
        <v>11</v>
      </c>
      <c r="F844" s="4">
        <v>1</v>
      </c>
      <c r="G844" s="4"/>
      <c r="H844" s="4"/>
      <c r="I844" s="9" t="e">
        <f>VLOOKUP(raw[[#This Row],[Song Title]],#REF!,1,FALSE)</f>
        <v>#REF!</v>
      </c>
      <c r="J844">
        <f>SUM(raw[[#This Row],[English]:[Both]])</f>
        <v>1</v>
      </c>
      <c r="K844" s="1" t="b">
        <f>IF(EXACT(raw[[#This Row],[Date]],VLOOKUP(raw[[#This Row],[Song Title]],raw[],2,FALSE)),TRUE,FALSE)</f>
        <v>0</v>
      </c>
      <c r="L844">
        <f>COUNTIFS(raw[Song Title],raw[[#This Row],[Song Title]],raw[Date],CONCATENATE("&lt;",raw[[#This Row],[Date]]))</f>
        <v>6</v>
      </c>
      <c r="M844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844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844" s="2">
        <f>((3*raw[[#This Row],[Count Played W/I Last Year]])+raw[[#This Row],[Count Played W/I 2 years]])/4</f>
        <v>3.75</v>
      </c>
    </row>
    <row r="845" spans="1:15" x14ac:dyDescent="0.2">
      <c r="A845" s="4" t="s">
        <v>126</v>
      </c>
      <c r="B845" s="8">
        <v>41973</v>
      </c>
      <c r="C845" s="8" t="str">
        <f>IF(EXACT(1,raw[[#This Row],[English]]),"English",IF(EXACT(1,raw[[#This Row],[Spanish]]),"Spanish",IF(EXACT(1,raw[[#This Row],[Both]]),"Both","BAD_INPUT")))</f>
        <v>English</v>
      </c>
      <c r="D845" s="10">
        <f>YEAR(raw[[#This Row],[Date]])</f>
        <v>2014</v>
      </c>
      <c r="E845" s="10">
        <f>MONTH(raw[[#This Row],[Date]])</f>
        <v>11</v>
      </c>
      <c r="F845" s="4">
        <v>1</v>
      </c>
      <c r="G845" s="4"/>
      <c r="H845" s="4"/>
      <c r="I845" s="9" t="e">
        <f>VLOOKUP(raw[[#This Row],[Song Title]],#REF!,1,FALSE)</f>
        <v>#REF!</v>
      </c>
      <c r="J845">
        <f>SUM(raw[[#This Row],[English]:[Both]])</f>
        <v>1</v>
      </c>
      <c r="K845" s="1" t="b">
        <f>IF(EXACT(raw[[#This Row],[Date]],VLOOKUP(raw[[#This Row],[Song Title]],raw[],2,FALSE)),TRUE,FALSE)</f>
        <v>0</v>
      </c>
      <c r="L845">
        <f>COUNTIFS(raw[Song Title],raw[[#This Row],[Song Title]],raw[Date],CONCATENATE("&lt;",raw[[#This Row],[Date]]))</f>
        <v>3</v>
      </c>
      <c r="M845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845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845" s="2">
        <f>((3*raw[[#This Row],[Count Played W/I Last Year]])+raw[[#This Row],[Count Played W/I 2 years]])/4</f>
        <v>0.75</v>
      </c>
    </row>
    <row r="846" spans="1:15" x14ac:dyDescent="0.2">
      <c r="A846" s="4" t="s">
        <v>65</v>
      </c>
      <c r="B846" s="8">
        <v>41973</v>
      </c>
      <c r="C846" s="8" t="str">
        <f>IF(EXACT(1,raw[[#This Row],[English]]),"English",IF(EXACT(1,raw[[#This Row],[Spanish]]),"Spanish",IF(EXACT(1,raw[[#This Row],[Both]]),"Both","BAD_INPUT")))</f>
        <v>Spanish</v>
      </c>
      <c r="D846" s="10">
        <f>YEAR(raw[[#This Row],[Date]])</f>
        <v>2014</v>
      </c>
      <c r="E846" s="10">
        <f>MONTH(raw[[#This Row],[Date]])</f>
        <v>11</v>
      </c>
      <c r="F846" s="4"/>
      <c r="G846" s="4">
        <v>1</v>
      </c>
      <c r="H846" s="4"/>
      <c r="I846" s="9" t="e">
        <f>VLOOKUP(raw[[#This Row],[Song Title]],#REF!,1,FALSE)</f>
        <v>#REF!</v>
      </c>
      <c r="J846">
        <f>SUM(raw[[#This Row],[English]:[Both]])</f>
        <v>1</v>
      </c>
      <c r="K846" s="1" t="b">
        <f>IF(EXACT(raw[[#This Row],[Date]],VLOOKUP(raw[[#This Row],[Song Title]],raw[],2,FALSE)),TRUE,FALSE)</f>
        <v>0</v>
      </c>
      <c r="L846">
        <f>COUNTIFS(raw[Song Title],raw[[#This Row],[Song Title]],raw[Date],CONCATENATE("&lt;",raw[[#This Row],[Date]]))</f>
        <v>8</v>
      </c>
      <c r="M846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846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846" s="2">
        <f>((3*raw[[#This Row],[Count Played W/I Last Year]])+raw[[#This Row],[Count Played W/I 2 years]])/4</f>
        <v>2.75</v>
      </c>
    </row>
    <row r="847" spans="1:15" x14ac:dyDescent="0.2">
      <c r="A847" s="4" t="s">
        <v>149</v>
      </c>
      <c r="B847" s="8">
        <v>41973</v>
      </c>
      <c r="C847" s="8" t="str">
        <f>IF(EXACT(1,raw[[#This Row],[English]]),"English",IF(EXACT(1,raw[[#This Row],[Spanish]]),"Spanish",IF(EXACT(1,raw[[#This Row],[Both]]),"Both","BAD_INPUT")))</f>
        <v>Spanish</v>
      </c>
      <c r="D847" s="10">
        <f>YEAR(raw[[#This Row],[Date]])</f>
        <v>2014</v>
      </c>
      <c r="E847" s="10">
        <f>MONTH(raw[[#This Row],[Date]])</f>
        <v>11</v>
      </c>
      <c r="F847" s="4"/>
      <c r="G847" s="4">
        <v>1</v>
      </c>
      <c r="H847" s="4"/>
      <c r="I847" s="9" t="e">
        <f>VLOOKUP(raw[[#This Row],[Song Title]],#REF!,1,FALSE)</f>
        <v>#REF!</v>
      </c>
      <c r="J847">
        <f>SUM(raw[[#This Row],[English]:[Both]])</f>
        <v>1</v>
      </c>
      <c r="K847" s="1" t="b">
        <f>IF(EXACT(raw[[#This Row],[Date]],VLOOKUP(raw[[#This Row],[Song Title]],raw[],2,FALSE)),TRUE,FALSE)</f>
        <v>0</v>
      </c>
      <c r="L847">
        <f>COUNTIFS(raw[Song Title],raw[[#This Row],[Song Title]],raw[Date],CONCATENATE("&lt;",raw[[#This Row],[Date]]))</f>
        <v>9</v>
      </c>
      <c r="M847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847">
        <f>COUNTIFS(raw[Song Title],raw[[#This Row],[Song Title]],raw[Date],CONCATENATE("&lt;",raw[[#This Row],[Date]]),raw[Date],CONCATENATE("&gt;=",DATE(raw[[#This Row],[Year]]-2,raw[[#This Row],[Month]],raw[[#This Row],[English]])))</f>
        <v>9</v>
      </c>
      <c r="O847" s="2">
        <f>((3*raw[[#This Row],[Count Played W/I Last Year]])+raw[[#This Row],[Count Played W/I 2 years]])/4</f>
        <v>4.5</v>
      </c>
    </row>
    <row r="848" spans="1:15" x14ac:dyDescent="0.2">
      <c r="A848" s="4" t="s">
        <v>155</v>
      </c>
      <c r="B848" s="8">
        <v>41973</v>
      </c>
      <c r="C848" s="8" t="str">
        <f>IF(EXACT(1,raw[[#This Row],[English]]),"English",IF(EXACT(1,raw[[#This Row],[Spanish]]),"Spanish",IF(EXACT(1,raw[[#This Row],[Both]]),"Both","BAD_INPUT")))</f>
        <v>Both</v>
      </c>
      <c r="D848" s="10">
        <f>YEAR(raw[[#This Row],[Date]])</f>
        <v>2014</v>
      </c>
      <c r="E848" s="10">
        <f>MONTH(raw[[#This Row],[Date]])</f>
        <v>11</v>
      </c>
      <c r="F848" s="4"/>
      <c r="G848" s="4"/>
      <c r="H848" s="4">
        <v>1</v>
      </c>
      <c r="I848" s="9" t="e">
        <f>VLOOKUP(raw[[#This Row],[Song Title]],#REF!,1,FALSE)</f>
        <v>#REF!</v>
      </c>
      <c r="J848">
        <f>SUM(raw[[#This Row],[English]:[Both]])</f>
        <v>1</v>
      </c>
      <c r="K848" s="1" t="b">
        <f>IF(EXACT(raw[[#This Row],[Date]],VLOOKUP(raw[[#This Row],[Song Title]],raw[],2,FALSE)),TRUE,FALSE)</f>
        <v>0</v>
      </c>
      <c r="L848">
        <f>COUNTIFS(raw[Song Title],raw[[#This Row],[Song Title]],raw[Date],CONCATENATE("&lt;",raw[[#This Row],[Date]]))</f>
        <v>8</v>
      </c>
      <c r="M848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848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848" s="2">
        <f>((3*raw[[#This Row],[Count Played W/I Last Year]])+raw[[#This Row],[Count Played W/I 2 years]])/4</f>
        <v>5</v>
      </c>
    </row>
    <row r="849" spans="1:15" x14ac:dyDescent="0.2">
      <c r="A849" s="4" t="s">
        <v>190</v>
      </c>
      <c r="B849" s="8">
        <v>41973</v>
      </c>
      <c r="C849" s="8" t="str">
        <f>IF(EXACT(1,raw[[#This Row],[English]]),"English",IF(EXACT(1,raw[[#This Row],[Spanish]]),"Spanish",IF(EXACT(1,raw[[#This Row],[Both]]),"Both","BAD_INPUT")))</f>
        <v>English</v>
      </c>
      <c r="D849" s="10">
        <f>YEAR(raw[[#This Row],[Date]])</f>
        <v>2014</v>
      </c>
      <c r="E849" s="10">
        <f>MONTH(raw[[#This Row],[Date]])</f>
        <v>11</v>
      </c>
      <c r="F849" s="4">
        <v>1</v>
      </c>
      <c r="G849" s="4"/>
      <c r="H849" s="4"/>
      <c r="I849" s="9" t="e">
        <f>VLOOKUP(raw[[#This Row],[Song Title]],#REF!,1,FALSE)</f>
        <v>#REF!</v>
      </c>
      <c r="J849">
        <f>SUM(raw[[#This Row],[English]:[Both]])</f>
        <v>1</v>
      </c>
      <c r="K849" s="1" t="b">
        <f>IF(EXACT(raw[[#This Row],[Date]],VLOOKUP(raw[[#This Row],[Song Title]],raw[],2,FALSE)),TRUE,FALSE)</f>
        <v>0</v>
      </c>
      <c r="L849">
        <f>COUNTIFS(raw[Song Title],raw[[#This Row],[Song Title]],raw[Date],CONCATENATE("&lt;",raw[[#This Row],[Date]]))</f>
        <v>2</v>
      </c>
      <c r="M849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849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849" s="2">
        <f>((3*raw[[#This Row],[Count Played W/I Last Year]])+raw[[#This Row],[Count Played W/I 2 years]])/4</f>
        <v>2</v>
      </c>
    </row>
    <row r="850" spans="1:15" x14ac:dyDescent="0.2">
      <c r="A850" s="4" t="s">
        <v>36</v>
      </c>
      <c r="B850" s="8">
        <v>41973</v>
      </c>
      <c r="C850" s="8" t="str">
        <f>IF(EXACT(1,raw[[#This Row],[English]]),"English",IF(EXACT(1,raw[[#This Row],[Spanish]]),"Spanish",IF(EXACT(1,raw[[#This Row],[Both]]),"Both","BAD_INPUT")))</f>
        <v>Both</v>
      </c>
      <c r="D850" s="10">
        <f>YEAR(raw[[#This Row],[Date]])</f>
        <v>2014</v>
      </c>
      <c r="E850" s="10">
        <f>MONTH(raw[[#This Row],[Date]])</f>
        <v>11</v>
      </c>
      <c r="F850" s="4"/>
      <c r="G850" s="4"/>
      <c r="H850" s="4">
        <v>1</v>
      </c>
      <c r="I850" s="9" t="e">
        <f>VLOOKUP(raw[[#This Row],[Song Title]],#REF!,1,FALSE)</f>
        <v>#REF!</v>
      </c>
      <c r="J850">
        <f>SUM(raw[[#This Row],[English]:[Both]])</f>
        <v>1</v>
      </c>
      <c r="K850" s="1" t="b">
        <f>IF(EXACT(raw[[#This Row],[Date]],VLOOKUP(raw[[#This Row],[Song Title]],raw[],2,FALSE)),TRUE,FALSE)</f>
        <v>0</v>
      </c>
      <c r="L850">
        <f>COUNTIFS(raw[Song Title],raw[[#This Row],[Song Title]],raw[Date],CONCATENATE("&lt;",raw[[#This Row],[Date]]))</f>
        <v>8</v>
      </c>
      <c r="M850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850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850" s="2">
        <f>((3*raw[[#This Row],[Count Played W/I Last Year]])+raw[[#This Row],[Count Played W/I 2 years]])/4</f>
        <v>4.5</v>
      </c>
    </row>
    <row r="851" spans="1:15" x14ac:dyDescent="0.2">
      <c r="A851" s="4" t="s">
        <v>121</v>
      </c>
      <c r="B851" s="8">
        <v>41980</v>
      </c>
      <c r="C851" s="8" t="str">
        <f>IF(EXACT(1,raw[[#This Row],[English]]),"English",IF(EXACT(1,raw[[#This Row],[Spanish]]),"Spanish",IF(EXACT(1,raw[[#This Row],[Both]]),"Both","BAD_INPUT")))</f>
        <v>Spanish</v>
      </c>
      <c r="D851" s="10">
        <f>YEAR(raw[[#This Row],[Date]])</f>
        <v>2014</v>
      </c>
      <c r="E851" s="10">
        <f>MONTH(raw[[#This Row],[Date]])</f>
        <v>12</v>
      </c>
      <c r="F851" s="4"/>
      <c r="G851" s="4">
        <v>1</v>
      </c>
      <c r="H851" s="4"/>
      <c r="I851" s="9" t="e">
        <f>VLOOKUP(raw[[#This Row],[Song Title]],#REF!,1,FALSE)</f>
        <v>#REF!</v>
      </c>
      <c r="J851">
        <f>SUM(raw[[#This Row],[English]:[Both]])</f>
        <v>1</v>
      </c>
      <c r="K851" s="1" t="b">
        <f>IF(EXACT(raw[[#This Row],[Date]],VLOOKUP(raw[[#This Row],[Song Title]],raw[],2,FALSE)),TRUE,FALSE)</f>
        <v>0</v>
      </c>
      <c r="L851">
        <f>COUNTIFS(raw[Song Title],raw[[#This Row],[Song Title]],raw[Date],CONCATENATE("&lt;",raw[[#This Row],[Date]]))</f>
        <v>4</v>
      </c>
      <c r="M851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851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851" s="2">
        <f>((3*raw[[#This Row],[Count Played W/I Last Year]])+raw[[#This Row],[Count Played W/I 2 years]])/4</f>
        <v>2.5</v>
      </c>
    </row>
    <row r="852" spans="1:15" x14ac:dyDescent="0.2">
      <c r="A852" s="4" t="s">
        <v>116</v>
      </c>
      <c r="B852" s="8">
        <v>41980</v>
      </c>
      <c r="C852" s="8" t="str">
        <f>IF(EXACT(1,raw[[#This Row],[English]]),"English",IF(EXACT(1,raw[[#This Row],[Spanish]]),"Spanish",IF(EXACT(1,raw[[#This Row],[Both]]),"Both","BAD_INPUT")))</f>
        <v>English</v>
      </c>
      <c r="D852" s="10">
        <f>YEAR(raw[[#This Row],[Date]])</f>
        <v>2014</v>
      </c>
      <c r="E852" s="10">
        <f>MONTH(raw[[#This Row],[Date]])</f>
        <v>12</v>
      </c>
      <c r="F852" s="4">
        <v>1</v>
      </c>
      <c r="G852" s="4"/>
      <c r="H852" s="4"/>
      <c r="I852" s="9" t="e">
        <f>VLOOKUP(raw[[#This Row],[Song Title]],#REF!,1,FALSE)</f>
        <v>#REF!</v>
      </c>
      <c r="J852">
        <f>SUM(raw[[#This Row],[English]:[Both]])</f>
        <v>1</v>
      </c>
      <c r="K852" s="1" t="b">
        <f>IF(EXACT(raw[[#This Row],[Date]],VLOOKUP(raw[[#This Row],[Song Title]],raw[],2,FALSE)),TRUE,FALSE)</f>
        <v>0</v>
      </c>
      <c r="L852">
        <f>COUNTIFS(raw[Song Title],raw[[#This Row],[Song Title]],raw[Date],CONCATENATE("&lt;",raw[[#This Row],[Date]]))</f>
        <v>3</v>
      </c>
      <c r="M852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852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852" s="2">
        <f>((3*raw[[#This Row],[Count Played W/I Last Year]])+raw[[#This Row],[Count Played W/I 2 years]])/4</f>
        <v>2</v>
      </c>
    </row>
    <row r="853" spans="1:15" x14ac:dyDescent="0.2">
      <c r="A853" s="4" t="s">
        <v>226</v>
      </c>
      <c r="B853" s="8">
        <v>41980</v>
      </c>
      <c r="C853" s="8" t="str">
        <f>IF(EXACT(1,raw[[#This Row],[English]]),"English",IF(EXACT(1,raw[[#This Row],[Spanish]]),"Spanish",IF(EXACT(1,raw[[#This Row],[Both]]),"Both","BAD_INPUT")))</f>
        <v>English</v>
      </c>
      <c r="D853" s="10">
        <f>YEAR(raw[[#This Row],[Date]])</f>
        <v>2014</v>
      </c>
      <c r="E853" s="10">
        <f>MONTH(raw[[#This Row],[Date]])</f>
        <v>12</v>
      </c>
      <c r="F853" s="4">
        <v>1</v>
      </c>
      <c r="G853" s="4"/>
      <c r="H853" s="4"/>
      <c r="I853" s="9" t="e">
        <f>VLOOKUP(raw[[#This Row],[Song Title]],#REF!,1,FALSE)</f>
        <v>#REF!</v>
      </c>
      <c r="J853">
        <f>SUM(raw[[#This Row],[English]:[Both]])</f>
        <v>1</v>
      </c>
      <c r="K853" s="1" t="b">
        <f>IF(EXACT(raw[[#This Row],[Date]],VLOOKUP(raw[[#This Row],[Song Title]],raw[],2,FALSE)),TRUE,FALSE)</f>
        <v>1</v>
      </c>
      <c r="L853">
        <f>COUNTIFS(raw[Song Title],raw[[#This Row],[Song Title]],raw[Date],CONCATENATE("&lt;",raw[[#This Row],[Date]]))</f>
        <v>0</v>
      </c>
      <c r="M853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853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853" s="2">
        <f>((3*raw[[#This Row],[Count Played W/I Last Year]])+raw[[#This Row],[Count Played W/I 2 years]])/4</f>
        <v>0</v>
      </c>
    </row>
    <row r="854" spans="1:15" x14ac:dyDescent="0.2">
      <c r="A854" s="4" t="s">
        <v>227</v>
      </c>
      <c r="B854" s="8">
        <v>41980</v>
      </c>
      <c r="C854" s="8" t="str">
        <f>IF(EXACT(1,raw[[#This Row],[English]]),"English",IF(EXACT(1,raw[[#This Row],[Spanish]]),"Spanish",IF(EXACT(1,raw[[#This Row],[Both]]),"Both","BAD_INPUT")))</f>
        <v>Spanish</v>
      </c>
      <c r="D854" s="10">
        <f>YEAR(raw[[#This Row],[Date]])</f>
        <v>2014</v>
      </c>
      <c r="E854" s="10">
        <f>MONTH(raw[[#This Row],[Date]])</f>
        <v>12</v>
      </c>
      <c r="F854" s="4"/>
      <c r="G854" s="4">
        <v>1</v>
      </c>
      <c r="H854" s="4"/>
      <c r="I854" s="9" t="e">
        <f>VLOOKUP(raw[[#This Row],[Song Title]],#REF!,1,FALSE)</f>
        <v>#REF!</v>
      </c>
      <c r="J854">
        <f>SUM(raw[[#This Row],[English]:[Both]])</f>
        <v>1</v>
      </c>
      <c r="K854" s="1" t="b">
        <f>IF(EXACT(raw[[#This Row],[Date]],VLOOKUP(raw[[#This Row],[Song Title]],raw[],2,FALSE)),TRUE,FALSE)</f>
        <v>0</v>
      </c>
      <c r="L854">
        <f>COUNTIFS(raw[Song Title],raw[[#This Row],[Song Title]],raw[Date],CONCATENATE("&lt;",raw[[#This Row],[Date]]))</f>
        <v>1</v>
      </c>
      <c r="M854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854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854" s="2">
        <f>((3*raw[[#This Row],[Count Played W/I Last Year]])+raw[[#This Row],[Count Played W/I 2 years]])/4</f>
        <v>0</v>
      </c>
    </row>
    <row r="855" spans="1:15" x14ac:dyDescent="0.2">
      <c r="A855" s="4" t="s">
        <v>64</v>
      </c>
      <c r="B855" s="8">
        <v>41980</v>
      </c>
      <c r="C855" s="8" t="str">
        <f>IF(EXACT(1,raw[[#This Row],[English]]),"English",IF(EXACT(1,raw[[#This Row],[Spanish]]),"Spanish",IF(EXACT(1,raw[[#This Row],[Both]]),"Both","BAD_INPUT")))</f>
        <v>Spanish</v>
      </c>
      <c r="D855" s="10">
        <f>YEAR(raw[[#This Row],[Date]])</f>
        <v>2014</v>
      </c>
      <c r="E855" s="10">
        <f>MONTH(raw[[#This Row],[Date]])</f>
        <v>12</v>
      </c>
      <c r="F855" s="4"/>
      <c r="G855" s="4">
        <v>1</v>
      </c>
      <c r="H855" s="4"/>
      <c r="I855" s="9" t="e">
        <f>VLOOKUP(raw[[#This Row],[Song Title]],#REF!,1,FALSE)</f>
        <v>#REF!</v>
      </c>
      <c r="J855">
        <f>SUM(raw[[#This Row],[English]:[Both]])</f>
        <v>1</v>
      </c>
      <c r="K855" s="1" t="b">
        <f>IF(EXACT(raw[[#This Row],[Date]],VLOOKUP(raw[[#This Row],[Song Title]],raw[],2,FALSE)),TRUE,FALSE)</f>
        <v>0</v>
      </c>
      <c r="L855">
        <f>COUNTIFS(raw[Song Title],raw[[#This Row],[Song Title]],raw[Date],CONCATENATE("&lt;",raw[[#This Row],[Date]]))</f>
        <v>6</v>
      </c>
      <c r="M855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855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855" s="2">
        <f>((3*raw[[#This Row],[Count Played W/I Last Year]])+raw[[#This Row],[Count Played W/I 2 years]])/4</f>
        <v>1.25</v>
      </c>
    </row>
    <row r="856" spans="1:15" x14ac:dyDescent="0.2">
      <c r="A856" s="4" t="s">
        <v>120</v>
      </c>
      <c r="B856" s="8">
        <v>41980</v>
      </c>
      <c r="C856" s="8" t="str">
        <f>IF(EXACT(1,raw[[#This Row],[English]]),"English",IF(EXACT(1,raw[[#This Row],[Spanish]]),"Spanish",IF(EXACT(1,raw[[#This Row],[Both]]),"Both","BAD_INPUT")))</f>
        <v>English</v>
      </c>
      <c r="D856" s="10">
        <f>YEAR(raw[[#This Row],[Date]])</f>
        <v>2014</v>
      </c>
      <c r="E856" s="10">
        <f>MONTH(raw[[#This Row],[Date]])</f>
        <v>12</v>
      </c>
      <c r="F856" s="4">
        <v>1</v>
      </c>
      <c r="G856" s="4"/>
      <c r="H856" s="4"/>
      <c r="I856" s="9" t="e">
        <f>VLOOKUP(raw[[#This Row],[Song Title]],#REF!,1,FALSE)</f>
        <v>#REF!</v>
      </c>
      <c r="J856">
        <f>SUM(raw[[#This Row],[English]:[Both]])</f>
        <v>1</v>
      </c>
      <c r="K856" s="1" t="b">
        <f>IF(EXACT(raw[[#This Row],[Date]],VLOOKUP(raw[[#This Row],[Song Title]],raw[],2,FALSE)),TRUE,FALSE)</f>
        <v>0</v>
      </c>
      <c r="L856">
        <f>COUNTIFS(raw[Song Title],raw[[#This Row],[Song Title]],raw[Date],CONCATENATE("&lt;",raw[[#This Row],[Date]]))</f>
        <v>10</v>
      </c>
      <c r="M856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856">
        <f>COUNTIFS(raw[Song Title],raw[[#This Row],[Song Title]],raw[Date],CONCATENATE("&lt;",raw[[#This Row],[Date]]),raw[Date],CONCATENATE("&gt;=",DATE(raw[[#This Row],[Year]]-2,raw[[#This Row],[Month]],raw[[#This Row],[English]])))</f>
        <v>10</v>
      </c>
      <c r="O856" s="2">
        <f>((3*raw[[#This Row],[Count Played W/I Last Year]])+raw[[#This Row],[Count Played W/I 2 years]])/4</f>
        <v>4</v>
      </c>
    </row>
    <row r="857" spans="1:15" x14ac:dyDescent="0.2">
      <c r="A857" s="15" t="s">
        <v>115</v>
      </c>
      <c r="B857" s="8">
        <v>41987</v>
      </c>
      <c r="C857" s="8" t="str">
        <f>IF(EXACT(1,raw[[#This Row],[English]]),"English",IF(EXACT(1,raw[[#This Row],[Spanish]]),"Spanish",IF(EXACT(1,raw[[#This Row],[Both]]),"Both","BAD_INPUT")))</f>
        <v>Both</v>
      </c>
      <c r="D857" s="10">
        <f>YEAR(raw[[#This Row],[Date]])</f>
        <v>2014</v>
      </c>
      <c r="E857" s="10">
        <f>MONTH(raw[[#This Row],[Date]])</f>
        <v>12</v>
      </c>
      <c r="F857" s="4"/>
      <c r="G857" s="4"/>
      <c r="H857" s="4">
        <v>1</v>
      </c>
      <c r="I857" s="9" t="e">
        <f>VLOOKUP(raw[[#This Row],[Song Title]],#REF!,1,FALSE)</f>
        <v>#REF!</v>
      </c>
      <c r="J857">
        <f>SUM(raw[[#This Row],[English]:[Both]])</f>
        <v>1</v>
      </c>
      <c r="K857" s="1" t="b">
        <f>IF(EXACT(raw[[#This Row],[Date]],VLOOKUP(raw[[#This Row],[Song Title]],raw[],2,FALSE)),TRUE,FALSE)</f>
        <v>0</v>
      </c>
      <c r="L857">
        <f>COUNTIFS(raw[Song Title],raw[[#This Row],[Song Title]],raw[Date],CONCATENATE("&lt;",raw[[#This Row],[Date]]))</f>
        <v>7</v>
      </c>
      <c r="M857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857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857" s="2">
        <f>((3*raw[[#This Row],[Count Played W/I Last Year]])+raw[[#This Row],[Count Played W/I 2 years]])/4</f>
        <v>4.5</v>
      </c>
    </row>
    <row r="858" spans="1:15" x14ac:dyDescent="0.2">
      <c r="A858" s="4" t="s">
        <v>119</v>
      </c>
      <c r="B858" s="8">
        <v>41987</v>
      </c>
      <c r="C858" s="8" t="str">
        <f>IF(EXACT(1,raw[[#This Row],[English]]),"English",IF(EXACT(1,raw[[#This Row],[Spanish]]),"Spanish",IF(EXACT(1,raw[[#This Row],[Both]]),"Both","BAD_INPUT")))</f>
        <v>Both</v>
      </c>
      <c r="D858" s="10">
        <f>YEAR(raw[[#This Row],[Date]])</f>
        <v>2014</v>
      </c>
      <c r="E858" s="10">
        <f>MONTH(raw[[#This Row],[Date]])</f>
        <v>12</v>
      </c>
      <c r="F858" s="4"/>
      <c r="G858" s="4"/>
      <c r="H858" s="4">
        <v>1</v>
      </c>
      <c r="I858" s="9" t="e">
        <f>VLOOKUP(raw[[#This Row],[Song Title]],#REF!,1,FALSE)</f>
        <v>#REF!</v>
      </c>
      <c r="J858">
        <f>SUM(raw[[#This Row],[English]:[Both]])</f>
        <v>1</v>
      </c>
      <c r="K858" s="1" t="b">
        <f>IF(EXACT(raw[[#This Row],[Date]],VLOOKUP(raw[[#This Row],[Song Title]],raw[],2,FALSE)),TRUE,FALSE)</f>
        <v>0</v>
      </c>
      <c r="L858">
        <f>COUNTIFS(raw[Song Title],raw[[#This Row],[Song Title]],raw[Date],CONCATENATE("&lt;",raw[[#This Row],[Date]]))</f>
        <v>4</v>
      </c>
      <c r="M858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858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858" s="2">
        <f>((3*raw[[#This Row],[Count Played W/I Last Year]])+raw[[#This Row],[Count Played W/I 2 years]])/4</f>
        <v>2.5</v>
      </c>
    </row>
    <row r="859" spans="1:15" x14ac:dyDescent="0.2">
      <c r="A859" s="4" t="s">
        <v>228</v>
      </c>
      <c r="B859" s="8">
        <v>41987</v>
      </c>
      <c r="C859" s="8" t="str">
        <f>IF(EXACT(1,raw[[#This Row],[English]]),"English",IF(EXACT(1,raw[[#This Row],[Spanish]]),"Spanish",IF(EXACT(1,raw[[#This Row],[Both]]),"Both","BAD_INPUT")))</f>
        <v>Both</v>
      </c>
      <c r="D859" s="10">
        <f>YEAR(raw[[#This Row],[Date]])</f>
        <v>2014</v>
      </c>
      <c r="E859" s="10">
        <f>MONTH(raw[[#This Row],[Date]])</f>
        <v>12</v>
      </c>
      <c r="F859" s="4"/>
      <c r="G859" s="4"/>
      <c r="H859" s="4">
        <v>1</v>
      </c>
      <c r="I859" s="9" t="e">
        <f>VLOOKUP(raw[[#This Row],[Song Title]],#REF!,1,FALSE)</f>
        <v>#REF!</v>
      </c>
      <c r="J859">
        <f>SUM(raw[[#This Row],[English]:[Both]])</f>
        <v>1</v>
      </c>
      <c r="K859" s="1" t="b">
        <f>IF(EXACT(raw[[#This Row],[Date]],VLOOKUP(raw[[#This Row],[Song Title]],raw[],2,FALSE)),TRUE,FALSE)</f>
        <v>0</v>
      </c>
      <c r="L859">
        <f>COUNTIFS(raw[Song Title],raw[[#This Row],[Song Title]],raw[Date],CONCATENATE("&lt;",raw[[#This Row],[Date]]))</f>
        <v>1</v>
      </c>
      <c r="M859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859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859" s="2">
        <f>((3*raw[[#This Row],[Count Played W/I Last Year]])+raw[[#This Row],[Count Played W/I 2 years]])/4</f>
        <v>0.25</v>
      </c>
    </row>
    <row r="860" spans="1:15" x14ac:dyDescent="0.2">
      <c r="A860" s="4" t="s">
        <v>221</v>
      </c>
      <c r="B860" s="8">
        <v>41987</v>
      </c>
      <c r="C860" s="8" t="str">
        <f>IF(EXACT(1,raw[[#This Row],[English]]),"English",IF(EXACT(1,raw[[#This Row],[Spanish]]),"Spanish",IF(EXACT(1,raw[[#This Row],[Both]]),"Both","BAD_INPUT")))</f>
        <v>Spanish</v>
      </c>
      <c r="D860" s="10">
        <f>YEAR(raw[[#This Row],[Date]])</f>
        <v>2014</v>
      </c>
      <c r="E860" s="10">
        <f>MONTH(raw[[#This Row],[Date]])</f>
        <v>12</v>
      </c>
      <c r="F860" s="4"/>
      <c r="G860" s="4">
        <v>1</v>
      </c>
      <c r="H860" s="4"/>
      <c r="I860" s="9" t="e">
        <f>VLOOKUP(raw[[#This Row],[Song Title]],#REF!,1,FALSE)</f>
        <v>#REF!</v>
      </c>
      <c r="J860">
        <f>SUM(raw[[#This Row],[English]:[Both]])</f>
        <v>1</v>
      </c>
      <c r="K860" s="1" t="b">
        <f>IF(EXACT(raw[[#This Row],[Date]],VLOOKUP(raw[[#This Row],[Song Title]],raw[],2,FALSE)),TRUE,FALSE)</f>
        <v>0</v>
      </c>
      <c r="L860">
        <f>COUNTIFS(raw[Song Title],raw[[#This Row],[Song Title]],raw[Date],CONCATENATE("&lt;",raw[[#This Row],[Date]]))</f>
        <v>2</v>
      </c>
      <c r="M860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860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860" s="2">
        <f>((3*raw[[#This Row],[Count Played W/I Last Year]])+raw[[#This Row],[Count Played W/I 2 years]])/4</f>
        <v>2</v>
      </c>
    </row>
    <row r="861" spans="1:15" x14ac:dyDescent="0.2">
      <c r="A861" s="4" t="s">
        <v>117</v>
      </c>
      <c r="B861" s="8">
        <v>41987</v>
      </c>
      <c r="C861" s="8" t="str">
        <f>IF(EXACT(1,raw[[#This Row],[English]]),"English",IF(EXACT(1,raw[[#This Row],[Spanish]]),"Spanish",IF(EXACT(1,raw[[#This Row],[Both]]),"Both","BAD_INPUT")))</f>
        <v>Both</v>
      </c>
      <c r="D861" s="10">
        <f>YEAR(raw[[#This Row],[Date]])</f>
        <v>2014</v>
      </c>
      <c r="E861" s="10">
        <f>MONTH(raw[[#This Row],[Date]])</f>
        <v>12</v>
      </c>
      <c r="F861" s="4"/>
      <c r="G861" s="4"/>
      <c r="H861" s="4">
        <v>1</v>
      </c>
      <c r="I861" s="9" t="e">
        <f>VLOOKUP(raw[[#This Row],[Song Title]],#REF!,1,FALSE)</f>
        <v>#REF!</v>
      </c>
      <c r="J861">
        <f>SUM(raw[[#This Row],[English]:[Both]])</f>
        <v>1</v>
      </c>
      <c r="K861" s="1" t="b">
        <f>IF(EXACT(raw[[#This Row],[Date]],VLOOKUP(raw[[#This Row],[Song Title]],raw[],2,FALSE)),TRUE,FALSE)</f>
        <v>0</v>
      </c>
      <c r="L861">
        <f>COUNTIFS(raw[Song Title],raw[[#This Row],[Song Title]],raw[Date],CONCATENATE("&lt;",raw[[#This Row],[Date]]))</f>
        <v>5</v>
      </c>
      <c r="M861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861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861" s="2">
        <f>((3*raw[[#This Row],[Count Played W/I Last Year]])+raw[[#This Row],[Count Played W/I 2 years]])/4</f>
        <v>2.5</v>
      </c>
    </row>
    <row r="862" spans="1:15" x14ac:dyDescent="0.2">
      <c r="A862" s="4" t="s">
        <v>220</v>
      </c>
      <c r="B862" s="8">
        <v>41987</v>
      </c>
      <c r="C862" s="8" t="str">
        <f>IF(EXACT(1,raw[[#This Row],[English]]),"English",IF(EXACT(1,raw[[#This Row],[Spanish]]),"Spanish",IF(EXACT(1,raw[[#This Row],[Both]]),"Both","BAD_INPUT")))</f>
        <v>English</v>
      </c>
      <c r="D862" s="10">
        <f>YEAR(raw[[#This Row],[Date]])</f>
        <v>2014</v>
      </c>
      <c r="E862" s="10">
        <f>MONTH(raw[[#This Row],[Date]])</f>
        <v>12</v>
      </c>
      <c r="F862" s="4">
        <v>1</v>
      </c>
      <c r="G862" s="4"/>
      <c r="H862" s="4"/>
      <c r="I862" s="9" t="e">
        <f>VLOOKUP(raw[[#This Row],[Song Title]],#REF!,1,FALSE)</f>
        <v>#REF!</v>
      </c>
      <c r="J862">
        <f>SUM(raw[[#This Row],[English]:[Both]])</f>
        <v>1</v>
      </c>
      <c r="K862" s="1" t="b">
        <f>IF(EXACT(raw[[#This Row],[Date]],VLOOKUP(raw[[#This Row],[Song Title]],raw[],2,FALSE)),TRUE,FALSE)</f>
        <v>0</v>
      </c>
      <c r="L862">
        <f>COUNTIFS(raw[Song Title],raw[[#This Row],[Song Title]],raw[Date],CONCATENATE("&lt;",raw[[#This Row],[Date]]))</f>
        <v>3</v>
      </c>
      <c r="M862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862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862" s="2">
        <f>((3*raw[[#This Row],[Count Played W/I Last Year]])+raw[[#This Row],[Count Played W/I 2 years]])/4</f>
        <v>3</v>
      </c>
    </row>
    <row r="863" spans="1:15" x14ac:dyDescent="0.2">
      <c r="A863" s="4" t="s">
        <v>121</v>
      </c>
      <c r="B863" s="8">
        <v>41994</v>
      </c>
      <c r="C863" s="8" t="str">
        <f>IF(EXACT(1,raw[[#This Row],[English]]),"English",IF(EXACT(1,raw[[#This Row],[Spanish]]),"Spanish",IF(EXACT(1,raw[[#This Row],[Both]]),"Both","BAD_INPUT")))</f>
        <v>Spanish</v>
      </c>
      <c r="D863" s="10">
        <f>YEAR(raw[[#This Row],[Date]])</f>
        <v>2014</v>
      </c>
      <c r="E863" s="10">
        <f>MONTH(raw[[#This Row],[Date]])</f>
        <v>12</v>
      </c>
      <c r="F863" s="4"/>
      <c r="G863" s="4">
        <v>1</v>
      </c>
      <c r="H863" s="4"/>
      <c r="I863" s="9" t="e">
        <f>VLOOKUP(raw[[#This Row],[Song Title]],#REF!,1,FALSE)</f>
        <v>#REF!</v>
      </c>
      <c r="J863">
        <f>SUM(raw[[#This Row],[English]:[Both]])</f>
        <v>1</v>
      </c>
      <c r="K863" s="1" t="b">
        <f>IF(EXACT(raw[[#This Row],[Date]],VLOOKUP(raw[[#This Row],[Song Title]],raw[],2,FALSE)),TRUE,FALSE)</f>
        <v>0</v>
      </c>
      <c r="L863">
        <f>COUNTIFS(raw[Song Title],raw[[#This Row],[Song Title]],raw[Date],CONCATENATE("&lt;",raw[[#This Row],[Date]]))</f>
        <v>5</v>
      </c>
      <c r="M863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863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863" s="2">
        <f>((3*raw[[#This Row],[Count Played W/I Last Year]])+raw[[#This Row],[Count Played W/I 2 years]])/4</f>
        <v>3.5</v>
      </c>
    </row>
    <row r="864" spans="1:15" x14ac:dyDescent="0.2">
      <c r="A864" s="4" t="s">
        <v>122</v>
      </c>
      <c r="B864" s="8">
        <v>41994</v>
      </c>
      <c r="C864" s="8" t="str">
        <f>IF(EXACT(1,raw[[#This Row],[English]]),"English",IF(EXACT(1,raw[[#This Row],[Spanish]]),"Spanish",IF(EXACT(1,raw[[#This Row],[Both]]),"Both","BAD_INPUT")))</f>
        <v>Both</v>
      </c>
      <c r="D864" s="10">
        <f>YEAR(raw[[#This Row],[Date]])</f>
        <v>2014</v>
      </c>
      <c r="E864" s="10">
        <f>MONTH(raw[[#This Row],[Date]])</f>
        <v>12</v>
      </c>
      <c r="F864" s="4"/>
      <c r="G864" s="4"/>
      <c r="H864" s="4">
        <v>1</v>
      </c>
      <c r="I864" s="9" t="e">
        <f>VLOOKUP(raw[[#This Row],[Song Title]],#REF!,1,FALSE)</f>
        <v>#REF!</v>
      </c>
      <c r="J864">
        <f>SUM(raw[[#This Row],[English]:[Both]])</f>
        <v>1</v>
      </c>
      <c r="K864" s="1" t="b">
        <f>IF(EXACT(raw[[#This Row],[Date]],VLOOKUP(raw[[#This Row],[Song Title]],raw[],2,FALSE)),TRUE,FALSE)</f>
        <v>0</v>
      </c>
      <c r="L864">
        <f>COUNTIFS(raw[Song Title],raw[[#This Row],[Song Title]],raw[Date],CONCATENATE("&lt;",raw[[#This Row],[Date]]))</f>
        <v>4</v>
      </c>
      <c r="M864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864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864" s="2">
        <f>((3*raw[[#This Row],[Count Played W/I Last Year]])+raw[[#This Row],[Count Played W/I 2 years]])/4</f>
        <v>2.5</v>
      </c>
    </row>
    <row r="865" spans="1:15" x14ac:dyDescent="0.2">
      <c r="A865" s="4" t="s">
        <v>229</v>
      </c>
      <c r="B865" s="8">
        <v>41994</v>
      </c>
      <c r="C865" s="8" t="str">
        <f>IF(EXACT(1,raw[[#This Row],[English]]),"English",IF(EXACT(1,raw[[#This Row],[Spanish]]),"Spanish",IF(EXACT(1,raw[[#This Row],[Both]]),"Both","BAD_INPUT")))</f>
        <v>Both</v>
      </c>
      <c r="D865" s="10">
        <f>YEAR(raw[[#This Row],[Date]])</f>
        <v>2014</v>
      </c>
      <c r="E865" s="10">
        <f>MONTH(raw[[#This Row],[Date]])</f>
        <v>12</v>
      </c>
      <c r="F865" s="4"/>
      <c r="G865" s="4"/>
      <c r="H865" s="4">
        <v>1</v>
      </c>
      <c r="I865" s="9" t="e">
        <f>VLOOKUP(raw[[#This Row],[Song Title]],#REF!,1,FALSE)</f>
        <v>#REF!</v>
      </c>
      <c r="J865">
        <f>SUM(raw[[#This Row],[English]:[Both]])</f>
        <v>1</v>
      </c>
      <c r="K865" s="1" t="b">
        <f>IF(EXACT(raw[[#This Row],[Date]],VLOOKUP(raw[[#This Row],[Song Title]],raw[],2,FALSE)),TRUE,FALSE)</f>
        <v>0</v>
      </c>
      <c r="L865">
        <f>COUNTIFS(raw[Song Title],raw[[#This Row],[Song Title]],raw[Date],CONCATENATE("&lt;",raw[[#This Row],[Date]]))</f>
        <v>1</v>
      </c>
      <c r="M865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865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865" s="2">
        <f>((3*raw[[#This Row],[Count Played W/I Last Year]])+raw[[#This Row],[Count Played W/I 2 years]])/4</f>
        <v>0.25</v>
      </c>
    </row>
    <row r="866" spans="1:15" x14ac:dyDescent="0.2">
      <c r="A866" s="4" t="s">
        <v>230</v>
      </c>
      <c r="B866" s="8">
        <v>41994</v>
      </c>
      <c r="C866" s="8" t="str">
        <f>IF(EXACT(1,raw[[#This Row],[English]]),"English",IF(EXACT(1,raw[[#This Row],[Spanish]]),"Spanish",IF(EXACT(1,raw[[#This Row],[Both]]),"Both","BAD_INPUT")))</f>
        <v>English</v>
      </c>
      <c r="D866" s="10">
        <f>YEAR(raw[[#This Row],[Date]])</f>
        <v>2014</v>
      </c>
      <c r="E866" s="10">
        <f>MONTH(raw[[#This Row],[Date]])</f>
        <v>12</v>
      </c>
      <c r="F866" s="4">
        <v>1</v>
      </c>
      <c r="G866" s="4"/>
      <c r="H866" s="4"/>
      <c r="I866" s="9" t="e">
        <f>VLOOKUP(raw[[#This Row],[Song Title]],#REF!,1,FALSE)</f>
        <v>#REF!</v>
      </c>
      <c r="J866">
        <f>SUM(raw[[#This Row],[English]:[Both]])</f>
        <v>1</v>
      </c>
      <c r="K866" s="1" t="b">
        <f>IF(EXACT(raw[[#This Row],[Date]],VLOOKUP(raw[[#This Row],[Song Title]],raw[],2,FALSE)),TRUE,FALSE)</f>
        <v>1</v>
      </c>
      <c r="L866">
        <f>COUNTIFS(raw[Song Title],raw[[#This Row],[Song Title]],raw[Date],CONCATENATE("&lt;",raw[[#This Row],[Date]]))</f>
        <v>0</v>
      </c>
      <c r="M866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866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866" s="2">
        <f>((3*raw[[#This Row],[Count Played W/I Last Year]])+raw[[#This Row],[Count Played W/I 2 years]])/4</f>
        <v>0</v>
      </c>
    </row>
    <row r="867" spans="1:15" x14ac:dyDescent="0.2">
      <c r="A867" s="4" t="s">
        <v>231</v>
      </c>
      <c r="B867" s="8">
        <v>41994</v>
      </c>
      <c r="C867" s="8" t="str">
        <f>IF(EXACT(1,raw[[#This Row],[English]]),"English",IF(EXACT(1,raw[[#This Row],[Spanish]]),"Spanish",IF(EXACT(1,raw[[#This Row],[Both]]),"Both","BAD_INPUT")))</f>
        <v>English</v>
      </c>
      <c r="D867" s="10">
        <f>YEAR(raw[[#This Row],[Date]])</f>
        <v>2014</v>
      </c>
      <c r="E867" s="10">
        <f>MONTH(raw[[#This Row],[Date]])</f>
        <v>12</v>
      </c>
      <c r="F867" s="4">
        <v>1</v>
      </c>
      <c r="G867" s="4"/>
      <c r="H867" s="4"/>
      <c r="I867" s="9" t="e">
        <f>VLOOKUP(raw[[#This Row],[Song Title]],#REF!,1,FALSE)</f>
        <v>#REF!</v>
      </c>
      <c r="J867">
        <f>SUM(raw[[#This Row],[English]:[Both]])</f>
        <v>1</v>
      </c>
      <c r="K867" s="1" t="b">
        <f>IF(EXACT(raw[[#This Row],[Date]],VLOOKUP(raw[[#This Row],[Song Title]],raw[],2,FALSE)),TRUE,FALSE)</f>
        <v>1</v>
      </c>
      <c r="L867">
        <f>COUNTIFS(raw[Song Title],raw[[#This Row],[Song Title]],raw[Date],CONCATENATE("&lt;",raw[[#This Row],[Date]]))</f>
        <v>0</v>
      </c>
      <c r="M867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867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867" s="2">
        <f>((3*raw[[#This Row],[Count Played W/I Last Year]])+raw[[#This Row],[Count Played W/I 2 years]])/4</f>
        <v>0</v>
      </c>
    </row>
    <row r="868" spans="1:15" x14ac:dyDescent="0.2">
      <c r="A868" s="4" t="s">
        <v>115</v>
      </c>
      <c r="B868" s="8">
        <v>41994</v>
      </c>
      <c r="C868" s="8" t="str">
        <f>IF(EXACT(1,raw[[#This Row],[English]]),"English",IF(EXACT(1,raw[[#This Row],[Spanish]]),"Spanish",IF(EXACT(1,raw[[#This Row],[Both]]),"Both","BAD_INPUT")))</f>
        <v>Both</v>
      </c>
      <c r="D868" s="10">
        <f>YEAR(raw[[#This Row],[Date]])</f>
        <v>2014</v>
      </c>
      <c r="E868" s="10">
        <f>MONTH(raw[[#This Row],[Date]])</f>
        <v>12</v>
      </c>
      <c r="F868" s="4"/>
      <c r="G868" s="4"/>
      <c r="H868" s="4">
        <v>1</v>
      </c>
      <c r="I868" s="9" t="e">
        <f>VLOOKUP(raw[[#This Row],[Song Title]],#REF!,1,FALSE)</f>
        <v>#REF!</v>
      </c>
      <c r="J868">
        <f>SUM(raw[[#This Row],[English]:[Both]])</f>
        <v>1</v>
      </c>
      <c r="K868" s="1" t="b">
        <f>IF(EXACT(raw[[#This Row],[Date]],VLOOKUP(raw[[#This Row],[Song Title]],raw[],2,FALSE)),TRUE,FALSE)</f>
        <v>0</v>
      </c>
      <c r="L868">
        <f>COUNTIFS(raw[Song Title],raw[[#This Row],[Song Title]],raw[Date],CONCATENATE("&lt;",raw[[#This Row],[Date]]))</f>
        <v>8</v>
      </c>
      <c r="M868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868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868" s="2">
        <f>((3*raw[[#This Row],[Count Played W/I Last Year]])+raw[[#This Row],[Count Played W/I 2 years]])/4</f>
        <v>5.5</v>
      </c>
    </row>
    <row r="869" spans="1:15" x14ac:dyDescent="0.2">
      <c r="A869" s="4" t="s">
        <v>229</v>
      </c>
      <c r="B869" s="8">
        <v>41997</v>
      </c>
      <c r="C869" s="8" t="str">
        <f>IF(EXACT(1,raw[[#This Row],[English]]),"English",IF(EXACT(1,raw[[#This Row],[Spanish]]),"Spanish",IF(EXACT(1,raw[[#This Row],[Both]]),"Both","BAD_INPUT")))</f>
        <v>Both</v>
      </c>
      <c r="D869" s="10">
        <f>YEAR(raw[[#This Row],[Date]])</f>
        <v>2014</v>
      </c>
      <c r="E869" s="10">
        <f>MONTH(raw[[#This Row],[Date]])</f>
        <v>12</v>
      </c>
      <c r="F869" s="4"/>
      <c r="G869" s="4"/>
      <c r="H869" s="4">
        <v>1</v>
      </c>
      <c r="I869" s="9" t="e">
        <f>VLOOKUP(raw[[#This Row],[Song Title]],#REF!,1,FALSE)</f>
        <v>#REF!</v>
      </c>
      <c r="J869" s="2">
        <f>SUM(raw[[#This Row],[English]:[Both]])</f>
        <v>1</v>
      </c>
      <c r="K869" s="1" t="b">
        <f>IF(EXACT(raw[[#This Row],[Date]],VLOOKUP(raw[[#This Row],[Song Title]],raw[],2,FALSE)),TRUE,FALSE)</f>
        <v>0</v>
      </c>
      <c r="L869">
        <f>COUNTIFS(raw[Song Title],raw[[#This Row],[Song Title]],raw[Date],CONCATENATE("&lt;",raw[[#This Row],[Date]]))</f>
        <v>2</v>
      </c>
      <c r="M869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869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869" s="2">
        <f>((3*raw[[#This Row],[Count Played W/I Last Year]])+raw[[#This Row],[Count Played W/I 2 years]])/4</f>
        <v>1.25</v>
      </c>
    </row>
    <row r="870" spans="1:15" x14ac:dyDescent="0.2">
      <c r="A870" s="4" t="s">
        <v>226</v>
      </c>
      <c r="B870" s="8">
        <v>41997</v>
      </c>
      <c r="C870" s="8" t="str">
        <f>IF(EXACT(1,raw[[#This Row],[English]]),"English",IF(EXACT(1,raw[[#This Row],[Spanish]]),"Spanish",IF(EXACT(1,raw[[#This Row],[Both]]),"Both","BAD_INPUT")))</f>
        <v>English</v>
      </c>
      <c r="D870" s="10">
        <f>YEAR(raw[[#This Row],[Date]])</f>
        <v>2014</v>
      </c>
      <c r="E870" s="10">
        <f>MONTH(raw[[#This Row],[Date]])</f>
        <v>12</v>
      </c>
      <c r="F870" s="4">
        <v>1</v>
      </c>
      <c r="G870" s="4"/>
      <c r="H870" s="4"/>
      <c r="I870" s="9" t="e">
        <f>VLOOKUP(raw[[#This Row],[Song Title]],#REF!,1,FALSE)</f>
        <v>#REF!</v>
      </c>
      <c r="J870" s="2">
        <f>SUM(raw[[#This Row],[English]:[Both]])</f>
        <v>1</v>
      </c>
      <c r="K870" s="1" t="b">
        <f>IF(EXACT(raw[[#This Row],[Date]],VLOOKUP(raw[[#This Row],[Song Title]],raw[],2,FALSE)),TRUE,FALSE)</f>
        <v>0</v>
      </c>
      <c r="L870">
        <f>COUNTIFS(raw[Song Title],raw[[#This Row],[Song Title]],raw[Date],CONCATENATE("&lt;",raw[[#This Row],[Date]]))</f>
        <v>1</v>
      </c>
      <c r="M870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870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870" s="2">
        <f>((3*raw[[#This Row],[Count Played W/I Last Year]])+raw[[#This Row],[Count Played W/I 2 years]])/4</f>
        <v>1</v>
      </c>
    </row>
    <row r="871" spans="1:15" x14ac:dyDescent="0.2">
      <c r="A871" s="4" t="s">
        <v>299</v>
      </c>
      <c r="B871" s="8">
        <v>41997</v>
      </c>
      <c r="C871" s="8" t="str">
        <f>IF(EXACT(1,raw[[#This Row],[English]]),"English",IF(EXACT(1,raw[[#This Row],[Spanish]]),"Spanish",IF(EXACT(1,raw[[#This Row],[Both]]),"Both","BAD_INPUT")))</f>
        <v>Both</v>
      </c>
      <c r="D871" s="10">
        <f>YEAR(raw[[#This Row],[Date]])</f>
        <v>2014</v>
      </c>
      <c r="E871" s="10">
        <f>MONTH(raw[[#This Row],[Date]])</f>
        <v>12</v>
      </c>
      <c r="F871" s="4"/>
      <c r="G871" s="4"/>
      <c r="H871" s="4">
        <v>1</v>
      </c>
      <c r="I871" s="9" t="e">
        <f>VLOOKUP(raw[[#This Row],[Song Title]],#REF!,1,FALSE)</f>
        <v>#REF!</v>
      </c>
      <c r="J871" s="2">
        <f>SUM(raw[[#This Row],[English]:[Both]])</f>
        <v>1</v>
      </c>
      <c r="K871" s="1" t="b">
        <f>IF(EXACT(raw[[#This Row],[Date]],VLOOKUP(raw[[#This Row],[Song Title]],raw[],2,FALSE)),TRUE,FALSE)</f>
        <v>0</v>
      </c>
      <c r="L871">
        <f>COUNTIFS(raw[Song Title],raw[[#This Row],[Song Title]],raw[Date],CONCATENATE("&lt;",raw[[#This Row],[Date]]))</f>
        <v>2</v>
      </c>
      <c r="M871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871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871" s="2">
        <f>((3*raw[[#This Row],[Count Played W/I Last Year]])+raw[[#This Row],[Count Played W/I 2 years]])/4</f>
        <v>1.25</v>
      </c>
    </row>
    <row r="872" spans="1:15" x14ac:dyDescent="0.2">
      <c r="A872" s="4" t="s">
        <v>300</v>
      </c>
      <c r="B872" s="8">
        <v>41997</v>
      </c>
      <c r="C872" s="8" t="str">
        <f>IF(EXACT(1,raw[[#This Row],[English]]),"English",IF(EXACT(1,raw[[#This Row],[Spanish]]),"Spanish",IF(EXACT(1,raw[[#This Row],[Both]]),"Both","BAD_INPUT")))</f>
        <v>Both</v>
      </c>
      <c r="D872" s="10">
        <f>YEAR(raw[[#This Row],[Date]])</f>
        <v>2014</v>
      </c>
      <c r="E872" s="10">
        <f>MONTH(raw[[#This Row],[Date]])</f>
        <v>12</v>
      </c>
      <c r="F872" s="4"/>
      <c r="G872" s="4"/>
      <c r="H872" s="4">
        <v>1</v>
      </c>
      <c r="I872" s="9" t="e">
        <f>VLOOKUP(raw[[#This Row],[Song Title]],#REF!,1,FALSE)</f>
        <v>#REF!</v>
      </c>
      <c r="J872" s="2">
        <f>SUM(raw[[#This Row],[English]:[Both]])</f>
        <v>1</v>
      </c>
      <c r="K872" s="1" t="b">
        <f>IF(EXACT(raw[[#This Row],[Date]],VLOOKUP(raw[[#This Row],[Song Title]],raw[],2,FALSE)),TRUE,FALSE)</f>
        <v>0</v>
      </c>
      <c r="L872">
        <f>COUNTIFS(raw[Song Title],raw[[#This Row],[Song Title]],raw[Date],CONCATENATE("&lt;",raw[[#This Row],[Date]]))</f>
        <v>2</v>
      </c>
      <c r="M872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872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872" s="2">
        <f>((3*raw[[#This Row],[Count Played W/I Last Year]])+raw[[#This Row],[Count Played W/I 2 years]])/4</f>
        <v>1.25</v>
      </c>
    </row>
    <row r="873" spans="1:15" x14ac:dyDescent="0.2">
      <c r="A873" s="4" t="s">
        <v>232</v>
      </c>
      <c r="B873" s="8">
        <v>42001</v>
      </c>
      <c r="C873" s="8" t="str">
        <f>IF(EXACT(1,raw[[#This Row],[English]]),"English",IF(EXACT(1,raw[[#This Row],[Spanish]]),"Spanish",IF(EXACT(1,raw[[#This Row],[Both]]),"Both","BAD_INPUT")))</f>
        <v>English</v>
      </c>
      <c r="D873" s="10">
        <f>YEAR(raw[[#This Row],[Date]])</f>
        <v>2014</v>
      </c>
      <c r="E873" s="10">
        <f>MONTH(raw[[#This Row],[Date]])</f>
        <v>12</v>
      </c>
      <c r="F873" s="4">
        <v>1</v>
      </c>
      <c r="G873" s="4"/>
      <c r="H873" s="4"/>
      <c r="I873" s="9" t="e">
        <f>VLOOKUP(raw[[#This Row],[Song Title]],#REF!,1,FALSE)</f>
        <v>#REF!</v>
      </c>
      <c r="J873">
        <f>SUM(raw[[#This Row],[English]:[Both]])</f>
        <v>1</v>
      </c>
      <c r="K873" s="1" t="b">
        <f>IF(EXACT(raw[[#This Row],[Date]],VLOOKUP(raw[[#This Row],[Song Title]],raw[],2,FALSE)),TRUE,FALSE)</f>
        <v>0</v>
      </c>
      <c r="L873">
        <f>COUNTIFS(raw[Song Title],raw[[#This Row],[Song Title]],raw[Date],CONCATENATE("&lt;",raw[[#This Row],[Date]]))</f>
        <v>1</v>
      </c>
      <c r="M873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873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873" s="2">
        <f>((3*raw[[#This Row],[Count Played W/I Last Year]])+raw[[#This Row],[Count Played W/I 2 years]])/4</f>
        <v>1</v>
      </c>
    </row>
    <row r="874" spans="1:15" x14ac:dyDescent="0.2">
      <c r="A874" s="4" t="s">
        <v>163</v>
      </c>
      <c r="B874" s="24">
        <v>42001</v>
      </c>
      <c r="C874" s="33" t="str">
        <f>IF(EXACT(1,raw[[#This Row],[English]]),"English",IF(EXACT(1,raw[[#This Row],[Spanish]]),"Spanish",IF(EXACT(1,raw[[#This Row],[Both]]),"Both","BAD_INPUT")))</f>
        <v>Both</v>
      </c>
      <c r="D874" s="10">
        <f>YEAR(raw[[#This Row],[Date]])</f>
        <v>2014</v>
      </c>
      <c r="E874" s="10">
        <f>MONTH(raw[[#This Row],[Date]])</f>
        <v>12</v>
      </c>
      <c r="F874" s="4"/>
      <c r="G874" s="4"/>
      <c r="H874" s="4">
        <v>1</v>
      </c>
      <c r="I874" s="9" t="e">
        <f>VLOOKUP(raw[[#This Row],[Song Title]],#REF!,1,FALSE)</f>
        <v>#REF!</v>
      </c>
      <c r="J874">
        <f>SUM(raw[[#This Row],[English]:[Both]])</f>
        <v>1</v>
      </c>
      <c r="K874" s="1" t="b">
        <f>IF(EXACT(raw[[#This Row],[Date]],VLOOKUP(raw[[#This Row],[Song Title]],raw[],2,FALSE)),TRUE,FALSE)</f>
        <v>0</v>
      </c>
      <c r="L874">
        <f>COUNTIFS(raw[Song Title],raw[[#This Row],[Song Title]],raw[Date],CONCATENATE("&lt;",raw[[#This Row],[Date]]))</f>
        <v>7</v>
      </c>
      <c r="M874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874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874" s="2">
        <f>((3*raw[[#This Row],[Count Played W/I Last Year]])+raw[[#This Row],[Count Played W/I 2 years]])/4</f>
        <v>4</v>
      </c>
    </row>
    <row r="875" spans="1:15" x14ac:dyDescent="0.2">
      <c r="A875" s="4" t="s">
        <v>218</v>
      </c>
      <c r="B875" s="24">
        <v>42001</v>
      </c>
      <c r="C875" s="33" t="str">
        <f>IF(EXACT(1,raw[[#This Row],[English]]),"English",IF(EXACT(1,raw[[#This Row],[Spanish]]),"Spanish",IF(EXACT(1,raw[[#This Row],[Both]]),"Both","BAD_INPUT")))</f>
        <v>Spanish</v>
      </c>
      <c r="D875" s="10">
        <f>YEAR(raw[[#This Row],[Date]])</f>
        <v>2014</v>
      </c>
      <c r="E875" s="10">
        <f>MONTH(raw[[#This Row],[Date]])</f>
        <v>12</v>
      </c>
      <c r="F875" s="4"/>
      <c r="G875" s="4">
        <v>1</v>
      </c>
      <c r="H875" s="4"/>
      <c r="I875" s="9" t="e">
        <f>VLOOKUP(raw[[#This Row],[Song Title]],#REF!,1,FALSE)</f>
        <v>#REF!</v>
      </c>
      <c r="J875">
        <f>SUM(raw[[#This Row],[English]:[Both]])</f>
        <v>1</v>
      </c>
      <c r="K875" s="1" t="b">
        <f>IF(EXACT(raw[[#This Row],[Date]],VLOOKUP(raw[[#This Row],[Song Title]],raw[],2,FALSE)),TRUE,FALSE)</f>
        <v>0</v>
      </c>
      <c r="L875">
        <f>COUNTIFS(raw[Song Title],raw[[#This Row],[Song Title]],raw[Date],CONCATENATE("&lt;",raw[[#This Row],[Date]]))</f>
        <v>1</v>
      </c>
      <c r="M875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875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875" s="2">
        <f>((3*raw[[#This Row],[Count Played W/I Last Year]])+raw[[#This Row],[Count Played W/I 2 years]])/4</f>
        <v>1</v>
      </c>
    </row>
    <row r="876" spans="1:15" x14ac:dyDescent="0.2">
      <c r="A876" s="4" t="s">
        <v>21</v>
      </c>
      <c r="B876" s="24">
        <v>42001</v>
      </c>
      <c r="C876" s="33" t="str">
        <f>IF(EXACT(1,raw[[#This Row],[English]]),"English",IF(EXACT(1,raw[[#This Row],[Spanish]]),"Spanish",IF(EXACT(1,raw[[#This Row],[Both]]),"Both","BAD_INPUT")))</f>
        <v>English</v>
      </c>
      <c r="D876" s="10">
        <f>YEAR(raw[[#This Row],[Date]])</f>
        <v>2014</v>
      </c>
      <c r="E876" s="10">
        <f>MONTH(raw[[#This Row],[Date]])</f>
        <v>12</v>
      </c>
      <c r="F876" s="4">
        <v>1</v>
      </c>
      <c r="G876" s="4"/>
      <c r="H876" s="4"/>
      <c r="I876" s="9" t="e">
        <f>VLOOKUP(raw[[#This Row],[Song Title]],#REF!,1,FALSE)</f>
        <v>#REF!</v>
      </c>
      <c r="J876">
        <f>SUM(raw[[#This Row],[English]:[Both]])</f>
        <v>1</v>
      </c>
      <c r="K876" s="1" t="b">
        <f>IF(EXACT(raw[[#This Row],[Date]],VLOOKUP(raw[[#This Row],[Song Title]],raw[],2,FALSE)),TRUE,FALSE)</f>
        <v>0</v>
      </c>
      <c r="L876">
        <f>COUNTIFS(raw[Song Title],raw[[#This Row],[Song Title]],raw[Date],CONCATENATE("&lt;",raw[[#This Row],[Date]]))</f>
        <v>8</v>
      </c>
      <c r="M876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876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876" s="2">
        <f>((3*raw[[#This Row],[Count Played W/I Last Year]])+raw[[#This Row],[Count Played W/I 2 years]])/4</f>
        <v>1.25</v>
      </c>
    </row>
    <row r="877" spans="1:15" x14ac:dyDescent="0.2">
      <c r="A877" s="4" t="s">
        <v>161</v>
      </c>
      <c r="B877" s="24">
        <v>42001</v>
      </c>
      <c r="C877" s="33" t="str">
        <f>IF(EXACT(1,raw[[#This Row],[English]]),"English",IF(EXACT(1,raw[[#This Row],[Spanish]]),"Spanish",IF(EXACT(1,raw[[#This Row],[Both]]),"Both","BAD_INPUT")))</f>
        <v>Spanish</v>
      </c>
      <c r="D877" s="10">
        <f>YEAR(raw[[#This Row],[Date]])</f>
        <v>2014</v>
      </c>
      <c r="E877" s="10">
        <f>MONTH(raw[[#This Row],[Date]])</f>
        <v>12</v>
      </c>
      <c r="F877" s="4"/>
      <c r="G877" s="4">
        <v>1</v>
      </c>
      <c r="H877" s="4"/>
      <c r="I877" s="9" t="e">
        <f>VLOOKUP(raw[[#This Row],[Song Title]],#REF!,1,FALSE)</f>
        <v>#REF!</v>
      </c>
      <c r="J877">
        <f>SUM(raw[[#This Row],[English]:[Both]])</f>
        <v>1</v>
      </c>
      <c r="K877" s="1" t="b">
        <f>IF(EXACT(raw[[#This Row],[Date]],VLOOKUP(raw[[#This Row],[Song Title]],raw[],2,FALSE)),TRUE,FALSE)</f>
        <v>0</v>
      </c>
      <c r="L877">
        <f>COUNTIFS(raw[Song Title],raw[[#This Row],[Song Title]],raw[Date],CONCATENATE("&lt;",raw[[#This Row],[Date]]))</f>
        <v>8</v>
      </c>
      <c r="M877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877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877" s="2">
        <f>((3*raw[[#This Row],[Count Played W/I Last Year]])+raw[[#This Row],[Count Played W/I 2 years]])/4</f>
        <v>4.25</v>
      </c>
    </row>
    <row r="878" spans="1:15" x14ac:dyDescent="0.2">
      <c r="A878" s="4" t="s">
        <v>157</v>
      </c>
      <c r="B878" s="24">
        <v>42001</v>
      </c>
      <c r="C878" s="33" t="str">
        <f>IF(EXACT(1,raw[[#This Row],[English]]),"English",IF(EXACT(1,raw[[#This Row],[Spanish]]),"Spanish",IF(EXACT(1,raw[[#This Row],[Both]]),"Both","BAD_INPUT")))</f>
        <v>Both</v>
      </c>
      <c r="D878" s="10">
        <f>YEAR(raw[[#This Row],[Date]])</f>
        <v>2014</v>
      </c>
      <c r="E878" s="10">
        <f>MONTH(raw[[#This Row],[Date]])</f>
        <v>12</v>
      </c>
      <c r="F878" s="4"/>
      <c r="G878" s="4"/>
      <c r="H878" s="4">
        <v>1</v>
      </c>
      <c r="I878" s="9" t="e">
        <f>VLOOKUP(raw[[#This Row],[Song Title]],#REF!,1,FALSE)</f>
        <v>#REF!</v>
      </c>
      <c r="J878">
        <f>SUM(raw[[#This Row],[English]:[Both]])</f>
        <v>1</v>
      </c>
      <c r="K878" s="1" t="b">
        <f>IF(EXACT(raw[[#This Row],[Date]],VLOOKUP(raw[[#This Row],[Song Title]],raw[],2,FALSE)),TRUE,FALSE)</f>
        <v>0</v>
      </c>
      <c r="L878">
        <f>COUNTIFS(raw[Song Title],raw[[#This Row],[Song Title]],raw[Date],CONCATENATE("&lt;",raw[[#This Row],[Date]]))</f>
        <v>7</v>
      </c>
      <c r="M878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878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878" s="2">
        <f>((3*raw[[#This Row],[Count Played W/I Last Year]])+raw[[#This Row],[Count Played W/I 2 years]])/4</f>
        <v>4</v>
      </c>
    </row>
    <row r="879" spans="1:15" x14ac:dyDescent="0.2">
      <c r="A879" s="4" t="s">
        <v>223</v>
      </c>
      <c r="B879" s="8">
        <v>42008</v>
      </c>
      <c r="C879" s="8" t="str">
        <f>IF(EXACT(1,raw[[#This Row],[English]]),"English",IF(EXACT(1,raw[[#This Row],[Spanish]]),"Spanish",IF(EXACT(1,raw[[#This Row],[Both]]),"Both","BAD_INPUT")))</f>
        <v>Spanish</v>
      </c>
      <c r="D879" s="10">
        <f>YEAR(raw[[#This Row],[Date]])</f>
        <v>2015</v>
      </c>
      <c r="E879" s="10">
        <f>MONTH(raw[[#This Row],[Date]])</f>
        <v>1</v>
      </c>
      <c r="F879" s="4"/>
      <c r="G879" s="4">
        <v>1</v>
      </c>
      <c r="H879" s="4"/>
      <c r="I879" s="9" t="e">
        <f>VLOOKUP(raw[[#This Row],[Song Title]],#REF!,1,FALSE)</f>
        <v>#REF!</v>
      </c>
      <c r="J879">
        <f>SUM(raw[[#This Row],[English]:[Both]])</f>
        <v>1</v>
      </c>
      <c r="K879" s="1" t="b">
        <f>IF(EXACT(raw[[#This Row],[Date]],VLOOKUP(raw[[#This Row],[Song Title]],raw[],2,FALSE)),TRUE,FALSE)</f>
        <v>0</v>
      </c>
      <c r="L879">
        <f>COUNTIFS(raw[Song Title],raw[[#This Row],[Song Title]],raw[Date],CONCATENATE("&lt;",raw[[#This Row],[Date]]))</f>
        <v>3</v>
      </c>
      <c r="M879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879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879" s="2">
        <f>((3*raw[[#This Row],[Count Played W/I Last Year]])+raw[[#This Row],[Count Played W/I 2 years]])/4</f>
        <v>3</v>
      </c>
    </row>
    <row r="880" spans="1:15" x14ac:dyDescent="0.2">
      <c r="A880" s="4" t="s">
        <v>144</v>
      </c>
      <c r="B880" s="24">
        <v>42008</v>
      </c>
      <c r="C880" s="33" t="str">
        <f>IF(EXACT(1,raw[[#This Row],[English]]),"English",IF(EXACT(1,raw[[#This Row],[Spanish]]),"Spanish",IF(EXACT(1,raw[[#This Row],[Both]]),"Both","BAD_INPUT")))</f>
        <v>Spanish</v>
      </c>
      <c r="D880" s="10">
        <f>YEAR(raw[[#This Row],[Date]])</f>
        <v>2015</v>
      </c>
      <c r="E880" s="10">
        <f>MONTH(raw[[#This Row],[Date]])</f>
        <v>1</v>
      </c>
      <c r="F880" s="4"/>
      <c r="G880" s="4">
        <v>1</v>
      </c>
      <c r="H880" s="4"/>
      <c r="I880" s="9" t="e">
        <f>VLOOKUP(raw[[#This Row],[Song Title]],#REF!,1,FALSE)</f>
        <v>#REF!</v>
      </c>
      <c r="J880">
        <f>SUM(raw[[#This Row],[English]:[Both]])</f>
        <v>1</v>
      </c>
      <c r="K880" s="1" t="b">
        <f>IF(EXACT(raw[[#This Row],[Date]],VLOOKUP(raw[[#This Row],[Song Title]],raw[],2,FALSE)),TRUE,FALSE)</f>
        <v>0</v>
      </c>
      <c r="L880">
        <f>COUNTIFS(raw[Song Title],raw[[#This Row],[Song Title]],raw[Date],CONCATENATE("&lt;",raw[[#This Row],[Date]]))</f>
        <v>9</v>
      </c>
      <c r="M880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880">
        <f>COUNTIFS(raw[Song Title],raw[[#This Row],[Song Title]],raw[Date],CONCATENATE("&lt;",raw[[#This Row],[Date]]),raw[Date],CONCATENATE("&gt;=",DATE(raw[[#This Row],[Year]]-2,raw[[#This Row],[Month]],raw[[#This Row],[English]])))</f>
        <v>9</v>
      </c>
      <c r="O880" s="2">
        <f>((3*raw[[#This Row],[Count Played W/I Last Year]])+raw[[#This Row],[Count Played W/I 2 years]])/4</f>
        <v>6</v>
      </c>
    </row>
    <row r="881" spans="1:15" x14ac:dyDescent="0.2">
      <c r="A881" s="4" t="s">
        <v>201</v>
      </c>
      <c r="B881" s="24">
        <v>42008</v>
      </c>
      <c r="C881" s="33" t="str">
        <f>IF(EXACT(1,raw[[#This Row],[English]]),"English",IF(EXACT(1,raw[[#This Row],[Spanish]]),"Spanish",IF(EXACT(1,raw[[#This Row],[Both]]),"Both","BAD_INPUT")))</f>
        <v>English</v>
      </c>
      <c r="D881" s="10">
        <f>YEAR(raw[[#This Row],[Date]])</f>
        <v>2015</v>
      </c>
      <c r="E881" s="10">
        <f>MONTH(raw[[#This Row],[Date]])</f>
        <v>1</v>
      </c>
      <c r="F881" s="4">
        <v>1</v>
      </c>
      <c r="G881" s="4"/>
      <c r="H881" s="4"/>
      <c r="I881" s="9" t="e">
        <f>VLOOKUP(raw[[#This Row],[Song Title]],#REF!,1,FALSE)</f>
        <v>#REF!</v>
      </c>
      <c r="J881">
        <f>SUM(raw[[#This Row],[English]:[Both]])</f>
        <v>1</v>
      </c>
      <c r="K881" s="1" t="b">
        <f>IF(EXACT(raw[[#This Row],[Date]],VLOOKUP(raw[[#This Row],[Song Title]],raw[],2,FALSE)),TRUE,FALSE)</f>
        <v>0</v>
      </c>
      <c r="L881">
        <f>COUNTIFS(raw[Song Title],raw[[#This Row],[Song Title]],raw[Date],CONCATENATE("&lt;",raw[[#This Row],[Date]]))</f>
        <v>4</v>
      </c>
      <c r="M881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881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881" s="2">
        <f>((3*raw[[#This Row],[Count Played W/I Last Year]])+raw[[#This Row],[Count Played W/I 2 years]])/4</f>
        <v>4</v>
      </c>
    </row>
    <row r="882" spans="1:15" x14ac:dyDescent="0.2">
      <c r="A882" s="4" t="s">
        <v>233</v>
      </c>
      <c r="B882" s="24">
        <v>42008</v>
      </c>
      <c r="C882" s="33" t="str">
        <f>IF(EXACT(1,raw[[#This Row],[English]]),"English",IF(EXACT(1,raw[[#This Row],[Spanish]]),"Spanish",IF(EXACT(1,raw[[#This Row],[Both]]),"Both","BAD_INPUT")))</f>
        <v>English</v>
      </c>
      <c r="D882" s="10">
        <f>YEAR(raw[[#This Row],[Date]])</f>
        <v>2015</v>
      </c>
      <c r="E882" s="10">
        <f>MONTH(raw[[#This Row],[Date]])</f>
        <v>1</v>
      </c>
      <c r="F882" s="4">
        <v>1</v>
      </c>
      <c r="G882" s="4"/>
      <c r="H882" s="4"/>
      <c r="I882" s="9" t="e">
        <f>VLOOKUP(raw[[#This Row],[Song Title]],#REF!,1,FALSE)</f>
        <v>#REF!</v>
      </c>
      <c r="J882">
        <f>SUM(raw[[#This Row],[English]:[Both]])</f>
        <v>1</v>
      </c>
      <c r="K882" s="1" t="b">
        <f>IF(EXACT(raw[[#This Row],[Date]],VLOOKUP(raw[[#This Row],[Song Title]],raw[],2,FALSE)),TRUE,FALSE)</f>
        <v>1</v>
      </c>
      <c r="L882">
        <f>COUNTIFS(raw[Song Title],raw[[#This Row],[Song Title]],raw[Date],CONCATENATE("&lt;",raw[[#This Row],[Date]]))</f>
        <v>0</v>
      </c>
      <c r="M882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882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882" s="2">
        <f>((3*raw[[#This Row],[Count Played W/I Last Year]])+raw[[#This Row],[Count Played W/I 2 years]])/4</f>
        <v>0</v>
      </c>
    </row>
    <row r="883" spans="1:15" x14ac:dyDescent="0.2">
      <c r="A883" s="4" t="s">
        <v>173</v>
      </c>
      <c r="B883" s="24">
        <v>42008</v>
      </c>
      <c r="C883" s="33" t="str">
        <f>IF(EXACT(1,raw[[#This Row],[English]]),"English",IF(EXACT(1,raw[[#This Row],[Spanish]]),"Spanish",IF(EXACT(1,raw[[#This Row],[Both]]),"Both","BAD_INPUT")))</f>
        <v>English</v>
      </c>
      <c r="D883" s="10">
        <f>YEAR(raw[[#This Row],[Date]])</f>
        <v>2015</v>
      </c>
      <c r="E883" s="10">
        <f>MONTH(raw[[#This Row],[Date]])</f>
        <v>1</v>
      </c>
      <c r="F883" s="4">
        <v>1</v>
      </c>
      <c r="G883" s="4"/>
      <c r="H883" s="4"/>
      <c r="I883" s="9" t="e">
        <f>VLOOKUP(raw[[#This Row],[Song Title]],#REF!,1,FALSE)</f>
        <v>#REF!</v>
      </c>
      <c r="J883">
        <f>SUM(raw[[#This Row],[English]:[Both]])</f>
        <v>1</v>
      </c>
      <c r="K883" s="1" t="b">
        <f>IF(EXACT(raw[[#This Row],[Date]],VLOOKUP(raw[[#This Row],[Song Title]],raw[],2,FALSE)),TRUE,FALSE)</f>
        <v>0</v>
      </c>
      <c r="L883">
        <f>COUNTIFS(raw[Song Title],raw[[#This Row],[Song Title]],raw[Date],CONCATENATE("&lt;",raw[[#This Row],[Date]]))</f>
        <v>4</v>
      </c>
      <c r="M883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883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883" s="2">
        <f>((3*raw[[#This Row],[Count Played W/I Last Year]])+raw[[#This Row],[Count Played W/I 2 years]])/4</f>
        <v>2.5</v>
      </c>
    </row>
    <row r="884" spans="1:15" x14ac:dyDescent="0.2">
      <c r="A884" s="4" t="s">
        <v>207</v>
      </c>
      <c r="B884" s="24">
        <v>42008</v>
      </c>
      <c r="C884" s="33" t="str">
        <f>IF(EXACT(1,raw[[#This Row],[English]]),"English",IF(EXACT(1,raw[[#This Row],[Spanish]]),"Spanish",IF(EXACT(1,raw[[#This Row],[Both]]),"Both","BAD_INPUT")))</f>
        <v>Spanish</v>
      </c>
      <c r="D884" s="10">
        <f>YEAR(raw[[#This Row],[Date]])</f>
        <v>2015</v>
      </c>
      <c r="E884" s="10">
        <f>MONTH(raw[[#This Row],[Date]])</f>
        <v>1</v>
      </c>
      <c r="F884" s="4"/>
      <c r="G884" s="4">
        <v>1</v>
      </c>
      <c r="H884" s="4"/>
      <c r="I884" s="9" t="e">
        <f>VLOOKUP(raw[[#This Row],[Song Title]],#REF!,1,FALSE)</f>
        <v>#REF!</v>
      </c>
      <c r="J884">
        <f>SUM(raw[[#This Row],[English]:[Both]])</f>
        <v>1</v>
      </c>
      <c r="K884" s="1" t="b">
        <f>IF(EXACT(raw[[#This Row],[Date]],VLOOKUP(raw[[#This Row],[Song Title]],raw[],2,FALSE)),TRUE,FALSE)</f>
        <v>0</v>
      </c>
      <c r="L884">
        <f>COUNTIFS(raw[Song Title],raw[[#This Row],[Song Title]],raw[Date],CONCATENATE("&lt;",raw[[#This Row],[Date]]))</f>
        <v>4</v>
      </c>
      <c r="M884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884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884" s="2">
        <f>((3*raw[[#This Row],[Count Played W/I Last Year]])+raw[[#This Row],[Count Played W/I 2 years]])/4</f>
        <v>4</v>
      </c>
    </row>
    <row r="885" spans="1:15" x14ac:dyDescent="0.2">
      <c r="A885" s="4" t="s">
        <v>53</v>
      </c>
      <c r="B885" s="8">
        <v>42015</v>
      </c>
      <c r="C885" s="8" t="str">
        <f>IF(EXACT(1,raw[[#This Row],[English]]),"English",IF(EXACT(1,raw[[#This Row],[Spanish]]),"Spanish",IF(EXACT(1,raw[[#This Row],[Both]]),"Both","BAD_INPUT")))</f>
        <v>Spanish</v>
      </c>
      <c r="D885" s="10">
        <f>YEAR(raw[[#This Row],[Date]])</f>
        <v>2015</v>
      </c>
      <c r="E885" s="10">
        <f>MONTH(raw[[#This Row],[Date]])</f>
        <v>1</v>
      </c>
      <c r="F885" s="4"/>
      <c r="G885" s="4">
        <v>1</v>
      </c>
      <c r="H885" s="4"/>
      <c r="I885" s="9" t="e">
        <f>VLOOKUP(raw[[#This Row],[Song Title]],#REF!,1,FALSE)</f>
        <v>#REF!</v>
      </c>
      <c r="J885">
        <f>SUM(raw[[#This Row],[English]:[Both]])</f>
        <v>1</v>
      </c>
      <c r="K885" s="1" t="b">
        <f>IF(EXACT(raw[[#This Row],[Date]],VLOOKUP(raw[[#This Row],[Song Title]],raw[],2,FALSE)),TRUE,FALSE)</f>
        <v>0</v>
      </c>
      <c r="L885">
        <f>COUNTIFS(raw[Song Title],raw[[#This Row],[Song Title]],raw[Date],CONCATENATE("&lt;",raw[[#This Row],[Date]]))</f>
        <v>11</v>
      </c>
      <c r="M885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885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885" s="2">
        <f>((3*raw[[#This Row],[Count Played W/I Last Year]])+raw[[#This Row],[Count Played W/I 2 years]])/4</f>
        <v>2.25</v>
      </c>
    </row>
    <row r="886" spans="1:15" x14ac:dyDescent="0.2">
      <c r="A886" s="4" t="s">
        <v>49</v>
      </c>
      <c r="B886" s="24">
        <v>42015</v>
      </c>
      <c r="C886" s="33" t="str">
        <f>IF(EXACT(1,raw[[#This Row],[English]]),"English",IF(EXACT(1,raw[[#This Row],[Spanish]]),"Spanish",IF(EXACT(1,raw[[#This Row],[Both]]),"Both","BAD_INPUT")))</f>
        <v>Both</v>
      </c>
      <c r="D886" s="10">
        <f>YEAR(raw[[#This Row],[Date]])</f>
        <v>2015</v>
      </c>
      <c r="E886" s="10">
        <f>MONTH(raw[[#This Row],[Date]])</f>
        <v>1</v>
      </c>
      <c r="F886" s="4"/>
      <c r="G886" s="4"/>
      <c r="H886" s="4">
        <v>1</v>
      </c>
      <c r="I886" s="9" t="e">
        <f>VLOOKUP(raw[[#This Row],[Song Title]],#REF!,1,FALSE)</f>
        <v>#REF!</v>
      </c>
      <c r="J886">
        <f>SUM(raw[[#This Row],[English]:[Both]])</f>
        <v>1</v>
      </c>
      <c r="K886" s="1" t="b">
        <f>IF(EXACT(raw[[#This Row],[Date]],VLOOKUP(raw[[#This Row],[Song Title]],raw[],2,FALSE)),TRUE,FALSE)</f>
        <v>0</v>
      </c>
      <c r="L886">
        <f>COUNTIFS(raw[Song Title],raw[[#This Row],[Song Title]],raw[Date],CONCATENATE("&lt;",raw[[#This Row],[Date]]))</f>
        <v>2</v>
      </c>
      <c r="M886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886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886" s="2">
        <f>((3*raw[[#This Row],[Count Played W/I Last Year]])+raw[[#This Row],[Count Played W/I 2 years]])/4</f>
        <v>0.25</v>
      </c>
    </row>
    <row r="887" spans="1:15" x14ac:dyDescent="0.2">
      <c r="A887" s="4" t="s">
        <v>132</v>
      </c>
      <c r="B887" s="24">
        <v>42015</v>
      </c>
      <c r="C887" s="33" t="str">
        <f>IF(EXACT(1,raw[[#This Row],[English]]),"English",IF(EXACT(1,raw[[#This Row],[Spanish]]),"Spanish",IF(EXACT(1,raw[[#This Row],[Both]]),"Both","BAD_INPUT")))</f>
        <v>English</v>
      </c>
      <c r="D887" s="10">
        <f>YEAR(raw[[#This Row],[Date]])</f>
        <v>2015</v>
      </c>
      <c r="E887" s="10">
        <f>MONTH(raw[[#This Row],[Date]])</f>
        <v>1</v>
      </c>
      <c r="F887" s="4">
        <v>1</v>
      </c>
      <c r="G887" s="4"/>
      <c r="H887" s="4"/>
      <c r="I887" s="9" t="e">
        <f>VLOOKUP(raw[[#This Row],[Song Title]],#REF!,1,FALSE)</f>
        <v>#REF!</v>
      </c>
      <c r="J887">
        <f>SUM(raw[[#This Row],[English]:[Both]])</f>
        <v>1</v>
      </c>
      <c r="K887" s="1" t="b">
        <f>IF(EXACT(raw[[#This Row],[Date]],VLOOKUP(raw[[#This Row],[Song Title]],raw[],2,FALSE)),TRUE,FALSE)</f>
        <v>0</v>
      </c>
      <c r="L887">
        <f>COUNTIFS(raw[Song Title],raw[[#This Row],[Song Title]],raw[Date],CONCATENATE("&lt;",raw[[#This Row],[Date]]))</f>
        <v>4</v>
      </c>
      <c r="M887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887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887" s="2">
        <f>((3*raw[[#This Row],[Count Played W/I Last Year]])+raw[[#This Row],[Count Played W/I 2 years]])/4</f>
        <v>3.25</v>
      </c>
    </row>
    <row r="888" spans="1:15" x14ac:dyDescent="0.2">
      <c r="A888" s="4" t="s">
        <v>11</v>
      </c>
      <c r="B888" s="24">
        <v>42015</v>
      </c>
      <c r="C888" s="33" t="str">
        <f>IF(EXACT(1,raw[[#This Row],[English]]),"English",IF(EXACT(1,raw[[#This Row],[Spanish]]),"Spanish",IF(EXACT(1,raw[[#This Row],[Both]]),"Both","BAD_INPUT")))</f>
        <v>English</v>
      </c>
      <c r="D888" s="10">
        <f>YEAR(raw[[#This Row],[Date]])</f>
        <v>2015</v>
      </c>
      <c r="E888" s="10">
        <f>MONTH(raw[[#This Row],[Date]])</f>
        <v>1</v>
      </c>
      <c r="F888" s="4">
        <v>1</v>
      </c>
      <c r="G888" s="4"/>
      <c r="H888" s="4"/>
      <c r="I888" s="9" t="e">
        <f>VLOOKUP(raw[[#This Row],[Song Title]],#REF!,1,FALSE)</f>
        <v>#REF!</v>
      </c>
      <c r="J888">
        <f>SUM(raw[[#This Row],[English]:[Both]])</f>
        <v>1</v>
      </c>
      <c r="K888" s="1" t="b">
        <f>IF(EXACT(raw[[#This Row],[Date]],VLOOKUP(raw[[#This Row],[Song Title]],raw[],2,FALSE)),TRUE,FALSE)</f>
        <v>0</v>
      </c>
      <c r="L888">
        <f>COUNTIFS(raw[Song Title],raw[[#This Row],[Song Title]],raw[Date],CONCATENATE("&lt;",raw[[#This Row],[Date]]))</f>
        <v>7</v>
      </c>
      <c r="M888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888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888" s="2">
        <f>((3*raw[[#This Row],[Count Played W/I Last Year]])+raw[[#This Row],[Count Played W/I 2 years]])/4</f>
        <v>2.25</v>
      </c>
    </row>
    <row r="889" spans="1:15" x14ac:dyDescent="0.2">
      <c r="A889" s="4" t="s">
        <v>104</v>
      </c>
      <c r="B889" s="24">
        <v>42015</v>
      </c>
      <c r="C889" s="33" t="str">
        <f>IF(EXACT(1,raw[[#This Row],[English]]),"English",IF(EXACT(1,raw[[#This Row],[Spanish]]),"Spanish",IF(EXACT(1,raw[[#This Row],[Both]]),"Both","BAD_INPUT")))</f>
        <v>Spanish</v>
      </c>
      <c r="D889" s="10">
        <f>YEAR(raw[[#This Row],[Date]])</f>
        <v>2015</v>
      </c>
      <c r="E889" s="10">
        <f>MONTH(raw[[#This Row],[Date]])</f>
        <v>1</v>
      </c>
      <c r="F889" s="4"/>
      <c r="G889" s="4">
        <v>1</v>
      </c>
      <c r="H889" s="4"/>
      <c r="I889" s="9" t="e">
        <f>VLOOKUP(raw[[#This Row],[Song Title]],#REF!,1,FALSE)</f>
        <v>#REF!</v>
      </c>
      <c r="J889">
        <f>SUM(raw[[#This Row],[English]:[Both]])</f>
        <v>1</v>
      </c>
      <c r="K889" s="1" t="b">
        <f>IF(EXACT(raw[[#This Row],[Date]],VLOOKUP(raw[[#This Row],[Song Title]],raw[],2,FALSE)),TRUE,FALSE)</f>
        <v>0</v>
      </c>
      <c r="L889">
        <f>COUNTIFS(raw[Song Title],raw[[#This Row],[Song Title]],raw[Date],CONCATENATE("&lt;",raw[[#This Row],[Date]]))</f>
        <v>8</v>
      </c>
      <c r="M889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889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889" s="2">
        <f>((3*raw[[#This Row],[Count Played W/I Last Year]])+raw[[#This Row],[Count Played W/I 2 years]])/4</f>
        <v>4</v>
      </c>
    </row>
    <row r="890" spans="1:15" x14ac:dyDescent="0.2">
      <c r="A890" s="4" t="s">
        <v>234</v>
      </c>
      <c r="B890" s="24">
        <v>42015</v>
      </c>
      <c r="C890" s="33" t="str">
        <f>IF(EXACT(1,raw[[#This Row],[English]]),"English",IF(EXACT(1,raw[[#This Row],[Spanish]]),"Spanish",IF(EXACT(1,raw[[#This Row],[Both]]),"Both","BAD_INPUT")))</f>
        <v>English</v>
      </c>
      <c r="D890" s="10">
        <f>YEAR(raw[[#This Row],[Date]])</f>
        <v>2015</v>
      </c>
      <c r="E890" s="10">
        <f>MONTH(raw[[#This Row],[Date]])</f>
        <v>1</v>
      </c>
      <c r="F890" s="4">
        <v>1</v>
      </c>
      <c r="G890" s="4"/>
      <c r="H890" s="4"/>
      <c r="I890" s="9" t="e">
        <f>VLOOKUP(raw[[#This Row],[Song Title]],#REF!,1,FALSE)</f>
        <v>#REF!</v>
      </c>
      <c r="J890">
        <f>SUM(raw[[#This Row],[English]:[Both]])</f>
        <v>1</v>
      </c>
      <c r="K890" s="1" t="b">
        <f>IF(EXACT(raw[[#This Row],[Date]],VLOOKUP(raw[[#This Row],[Song Title]],raw[],2,FALSE)),TRUE,FALSE)</f>
        <v>0</v>
      </c>
      <c r="L890">
        <f>COUNTIFS(raw[Song Title],raw[[#This Row],[Song Title]],raw[Date],CONCATENATE("&lt;",raw[[#This Row],[Date]]))</f>
        <v>2</v>
      </c>
      <c r="M890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890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890" s="2">
        <f>((3*raw[[#This Row],[Count Played W/I Last Year]])+raw[[#This Row],[Count Played W/I 2 years]])/4</f>
        <v>2</v>
      </c>
    </row>
    <row r="891" spans="1:15" x14ac:dyDescent="0.2">
      <c r="A891" s="4" t="s">
        <v>205</v>
      </c>
      <c r="B891" s="8">
        <v>42022</v>
      </c>
      <c r="C891" s="8" t="str">
        <f>IF(EXACT(1,raw[[#This Row],[English]]),"English",IF(EXACT(1,raw[[#This Row],[Spanish]]),"Spanish",IF(EXACT(1,raw[[#This Row],[Both]]),"Both","BAD_INPUT")))</f>
        <v>Both</v>
      </c>
      <c r="D891" s="10">
        <f>YEAR(raw[[#This Row],[Date]])</f>
        <v>2015</v>
      </c>
      <c r="E891" s="10">
        <f>MONTH(raw[[#This Row],[Date]])</f>
        <v>1</v>
      </c>
      <c r="F891" s="4"/>
      <c r="G891" s="4"/>
      <c r="H891" s="4">
        <v>1</v>
      </c>
      <c r="I891" s="9" t="e">
        <f>VLOOKUP(raw[[#This Row],[Song Title]],#REF!,1,FALSE)</f>
        <v>#REF!</v>
      </c>
      <c r="J891">
        <f>SUM(raw[[#This Row],[English]:[Both]])</f>
        <v>1</v>
      </c>
      <c r="K891" s="1" t="b">
        <f>IF(EXACT(raw[[#This Row],[Date]],VLOOKUP(raw[[#This Row],[Song Title]],raw[],2,FALSE)),TRUE,FALSE)</f>
        <v>0</v>
      </c>
      <c r="L891">
        <f>COUNTIFS(raw[Song Title],raw[[#This Row],[Song Title]],raw[Date],CONCATENATE("&lt;",raw[[#This Row],[Date]]))</f>
        <v>6</v>
      </c>
      <c r="M891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891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891" s="2">
        <f>((3*raw[[#This Row],[Count Played W/I Last Year]])+raw[[#This Row],[Count Played W/I 2 years]])/4</f>
        <v>6</v>
      </c>
    </row>
    <row r="892" spans="1:15" x14ac:dyDescent="0.2">
      <c r="A892" s="4" t="s">
        <v>215</v>
      </c>
      <c r="B892" s="24">
        <v>42022</v>
      </c>
      <c r="C892" s="33" t="str">
        <f>IF(EXACT(1,raw[[#This Row],[English]]),"English",IF(EXACT(1,raw[[#This Row],[Spanish]]),"Spanish",IF(EXACT(1,raw[[#This Row],[Both]]),"Both","BAD_INPUT")))</f>
        <v>Both</v>
      </c>
      <c r="D892" s="10">
        <f>YEAR(raw[[#This Row],[Date]])</f>
        <v>2015</v>
      </c>
      <c r="E892" s="10">
        <f>MONTH(raw[[#This Row],[Date]])</f>
        <v>1</v>
      </c>
      <c r="F892" s="4"/>
      <c r="G892" s="4"/>
      <c r="H892" s="4">
        <v>1</v>
      </c>
      <c r="I892" s="9" t="e">
        <f>VLOOKUP(raw[[#This Row],[Song Title]],#REF!,1,FALSE)</f>
        <v>#REF!</v>
      </c>
      <c r="J892">
        <f>SUM(raw[[#This Row],[English]:[Both]])</f>
        <v>1</v>
      </c>
      <c r="K892" s="1" t="b">
        <f>IF(EXACT(raw[[#This Row],[Date]],VLOOKUP(raw[[#This Row],[Song Title]],raw[],2,FALSE)),TRUE,FALSE)</f>
        <v>0</v>
      </c>
      <c r="L892">
        <f>COUNTIFS(raw[Song Title],raw[[#This Row],[Song Title]],raw[Date],CONCATENATE("&lt;",raw[[#This Row],[Date]]))</f>
        <v>5</v>
      </c>
      <c r="M892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892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892" s="2">
        <f>((3*raw[[#This Row],[Count Played W/I Last Year]])+raw[[#This Row],[Count Played W/I 2 years]])/4</f>
        <v>5</v>
      </c>
    </row>
    <row r="893" spans="1:15" x14ac:dyDescent="0.2">
      <c r="A893" s="4" t="s">
        <v>235</v>
      </c>
      <c r="B893" s="24">
        <v>42022</v>
      </c>
      <c r="C893" s="33" t="str">
        <f>IF(EXACT(1,raw[[#This Row],[English]]),"English",IF(EXACT(1,raw[[#This Row],[Spanish]]),"Spanish",IF(EXACT(1,raw[[#This Row],[Both]]),"Both","BAD_INPUT")))</f>
        <v>English</v>
      </c>
      <c r="D893" s="10">
        <f>YEAR(raw[[#This Row],[Date]])</f>
        <v>2015</v>
      </c>
      <c r="E893" s="10">
        <f>MONTH(raw[[#This Row],[Date]])</f>
        <v>1</v>
      </c>
      <c r="F893" s="4">
        <v>1</v>
      </c>
      <c r="G893" s="4"/>
      <c r="H893" s="4"/>
      <c r="I893" s="9" t="e">
        <f>VLOOKUP(raw[[#This Row],[Song Title]],#REF!,1,FALSE)</f>
        <v>#REF!</v>
      </c>
      <c r="J893">
        <f>SUM(raw[[#This Row],[English]:[Both]])</f>
        <v>1</v>
      </c>
      <c r="K893" s="1" t="b">
        <f>IF(EXACT(raw[[#This Row],[Date]],VLOOKUP(raw[[#This Row],[Song Title]],raw[],2,FALSE)),TRUE,FALSE)</f>
        <v>1</v>
      </c>
      <c r="L893">
        <f>COUNTIFS(raw[Song Title],raw[[#This Row],[Song Title]],raw[Date],CONCATENATE("&lt;",raw[[#This Row],[Date]]))</f>
        <v>0</v>
      </c>
      <c r="M893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893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893" s="2">
        <f>((3*raw[[#This Row],[Count Played W/I Last Year]])+raw[[#This Row],[Count Played W/I 2 years]])/4</f>
        <v>0</v>
      </c>
    </row>
    <row r="894" spans="1:15" x14ac:dyDescent="0.2">
      <c r="A894" s="4" t="s">
        <v>211</v>
      </c>
      <c r="B894" s="24">
        <v>42022</v>
      </c>
      <c r="C894" s="33" t="str">
        <f>IF(EXACT(1,raw[[#This Row],[English]]),"English",IF(EXACT(1,raw[[#This Row],[Spanish]]),"Spanish",IF(EXACT(1,raw[[#This Row],[Both]]),"Both","BAD_INPUT")))</f>
        <v>Spanish</v>
      </c>
      <c r="D894" s="10">
        <f>YEAR(raw[[#This Row],[Date]])</f>
        <v>2015</v>
      </c>
      <c r="E894" s="10">
        <f>MONTH(raw[[#This Row],[Date]])</f>
        <v>1</v>
      </c>
      <c r="F894" s="4"/>
      <c r="G894" s="4">
        <v>1</v>
      </c>
      <c r="H894" s="4"/>
      <c r="I894" s="9" t="e">
        <f>VLOOKUP(raw[[#This Row],[Song Title]],#REF!,1,FALSE)</f>
        <v>#REF!</v>
      </c>
      <c r="J894">
        <f>SUM(raw[[#This Row],[English]:[Both]])</f>
        <v>1</v>
      </c>
      <c r="K894" s="1" t="b">
        <f>IF(EXACT(raw[[#This Row],[Date]],VLOOKUP(raw[[#This Row],[Song Title]],raw[],2,FALSE)),TRUE,FALSE)</f>
        <v>0</v>
      </c>
      <c r="L894">
        <f>COUNTIFS(raw[Song Title],raw[[#This Row],[Song Title]],raw[Date],CONCATENATE("&lt;",raw[[#This Row],[Date]]))</f>
        <v>5</v>
      </c>
      <c r="M894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894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894" s="2">
        <f>((3*raw[[#This Row],[Count Played W/I Last Year]])+raw[[#This Row],[Count Played W/I 2 years]])/4</f>
        <v>5</v>
      </c>
    </row>
    <row r="895" spans="1:15" x14ac:dyDescent="0.2">
      <c r="A895" s="4" t="s">
        <v>143</v>
      </c>
      <c r="B895" s="24">
        <v>42022</v>
      </c>
      <c r="C895" s="33" t="str">
        <f>IF(EXACT(1,raw[[#This Row],[English]]),"English",IF(EXACT(1,raw[[#This Row],[Spanish]]),"Spanish",IF(EXACT(1,raw[[#This Row],[Both]]),"Both","BAD_INPUT")))</f>
        <v>Spanish</v>
      </c>
      <c r="D895" s="10">
        <f>YEAR(raw[[#This Row],[Date]])</f>
        <v>2015</v>
      </c>
      <c r="E895" s="10">
        <f>MONTH(raw[[#This Row],[Date]])</f>
        <v>1</v>
      </c>
      <c r="F895" s="4"/>
      <c r="G895" s="4">
        <v>1</v>
      </c>
      <c r="H895" s="4"/>
      <c r="I895" s="9" t="e">
        <f>VLOOKUP(raw[[#This Row],[Song Title]],#REF!,1,FALSE)</f>
        <v>#REF!</v>
      </c>
      <c r="J895">
        <f>SUM(raw[[#This Row],[English]:[Both]])</f>
        <v>1</v>
      </c>
      <c r="K895" s="1" t="b">
        <f>IF(EXACT(raw[[#This Row],[Date]],VLOOKUP(raw[[#This Row],[Song Title]],raw[],2,FALSE)),TRUE,FALSE)</f>
        <v>0</v>
      </c>
      <c r="L895">
        <f>COUNTIFS(raw[Song Title],raw[[#This Row],[Song Title]],raw[Date],CONCATENATE("&lt;",raw[[#This Row],[Date]]))</f>
        <v>8</v>
      </c>
      <c r="M895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895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895" s="2">
        <f>((3*raw[[#This Row],[Count Played W/I Last Year]])+raw[[#This Row],[Count Played W/I 2 years]])/4</f>
        <v>3.5</v>
      </c>
    </row>
    <row r="896" spans="1:15" x14ac:dyDescent="0.2">
      <c r="A896" s="4" t="s">
        <v>87</v>
      </c>
      <c r="B896" s="24">
        <v>42022</v>
      </c>
      <c r="C896" s="33" t="str">
        <f>IF(EXACT(1,raw[[#This Row],[English]]),"English",IF(EXACT(1,raw[[#This Row],[Spanish]]),"Spanish",IF(EXACT(1,raw[[#This Row],[Both]]),"Both","BAD_INPUT")))</f>
        <v>English</v>
      </c>
      <c r="D896" s="10">
        <f>YEAR(raw[[#This Row],[Date]])</f>
        <v>2015</v>
      </c>
      <c r="E896" s="10">
        <f>MONTH(raw[[#This Row],[Date]])</f>
        <v>1</v>
      </c>
      <c r="F896" s="4">
        <v>1</v>
      </c>
      <c r="G896" s="4"/>
      <c r="H896" s="4"/>
      <c r="I896" s="9" t="e">
        <f>VLOOKUP(raw[[#This Row],[Song Title]],#REF!,1,FALSE)</f>
        <v>#REF!</v>
      </c>
      <c r="J896">
        <f>SUM(raw[[#This Row],[English]:[Both]])</f>
        <v>1</v>
      </c>
      <c r="K896" s="1" t="b">
        <f>IF(EXACT(raw[[#This Row],[Date]],VLOOKUP(raw[[#This Row],[Song Title]],raw[],2,FALSE)),TRUE,FALSE)</f>
        <v>0</v>
      </c>
      <c r="L896">
        <f>COUNTIFS(raw[Song Title],raw[[#This Row],[Song Title]],raw[Date],CONCATENATE("&lt;",raw[[#This Row],[Date]]))</f>
        <v>8</v>
      </c>
      <c r="M896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896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896" s="2">
        <f>((3*raw[[#This Row],[Count Played W/I Last Year]])+raw[[#This Row],[Count Played W/I 2 years]])/4</f>
        <v>3.25</v>
      </c>
    </row>
    <row r="897" spans="1:15" x14ac:dyDescent="0.2">
      <c r="A897" s="4" t="s">
        <v>236</v>
      </c>
      <c r="B897" s="8">
        <v>42029</v>
      </c>
      <c r="C897" s="8" t="str">
        <f>IF(EXACT(1,raw[[#This Row],[English]]),"English",IF(EXACT(1,raw[[#This Row],[Spanish]]),"Spanish",IF(EXACT(1,raw[[#This Row],[Both]]),"Both","BAD_INPUT")))</f>
        <v>Spanish</v>
      </c>
      <c r="D897" s="10">
        <f>YEAR(raw[[#This Row],[Date]])</f>
        <v>2015</v>
      </c>
      <c r="E897" s="10">
        <f>MONTH(raw[[#This Row],[Date]])</f>
        <v>1</v>
      </c>
      <c r="F897" s="4"/>
      <c r="G897" s="4">
        <v>1</v>
      </c>
      <c r="H897" s="4"/>
      <c r="I897" s="9" t="e">
        <f>VLOOKUP(raw[[#This Row],[Song Title]],#REF!,1,FALSE)</f>
        <v>#REF!</v>
      </c>
      <c r="J897">
        <f>SUM(raw[[#This Row],[English]:[Both]])</f>
        <v>1</v>
      </c>
      <c r="K897" s="1" t="b">
        <f>IF(EXACT(raw[[#This Row],[Date]],VLOOKUP(raw[[#This Row],[Song Title]],raw[],2,FALSE)),TRUE,FALSE)</f>
        <v>1</v>
      </c>
      <c r="L897">
        <f>COUNTIFS(raw[Song Title],raw[[#This Row],[Song Title]],raw[Date],CONCATENATE("&lt;",raw[[#This Row],[Date]]))</f>
        <v>0</v>
      </c>
      <c r="M897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897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897" s="2">
        <f>((3*raw[[#This Row],[Count Played W/I Last Year]])+raw[[#This Row],[Count Played W/I 2 years]])/4</f>
        <v>0</v>
      </c>
    </row>
    <row r="898" spans="1:15" x14ac:dyDescent="0.2">
      <c r="A898" s="4" t="s">
        <v>39</v>
      </c>
      <c r="B898" s="24">
        <v>42029</v>
      </c>
      <c r="C898" s="33" t="str">
        <f>IF(EXACT(1,raw[[#This Row],[English]]),"English",IF(EXACT(1,raw[[#This Row],[Spanish]]),"Spanish",IF(EXACT(1,raw[[#This Row],[Both]]),"Both","BAD_INPUT")))</f>
        <v>Both</v>
      </c>
      <c r="D898" s="10">
        <f>YEAR(raw[[#This Row],[Date]])</f>
        <v>2015</v>
      </c>
      <c r="E898" s="10">
        <f>MONTH(raw[[#This Row],[Date]])</f>
        <v>1</v>
      </c>
      <c r="F898" s="4"/>
      <c r="G898" s="4"/>
      <c r="H898" s="4">
        <v>1</v>
      </c>
      <c r="I898" s="9" t="e">
        <f>VLOOKUP(raw[[#This Row],[Song Title]],#REF!,1,FALSE)</f>
        <v>#REF!</v>
      </c>
      <c r="J898">
        <f>SUM(raw[[#This Row],[English]:[Both]])</f>
        <v>1</v>
      </c>
      <c r="K898" s="1" t="b">
        <f>IF(EXACT(raw[[#This Row],[Date]],VLOOKUP(raw[[#This Row],[Song Title]],raw[],2,FALSE)),TRUE,FALSE)</f>
        <v>0</v>
      </c>
      <c r="L898">
        <f>COUNTIFS(raw[Song Title],raw[[#This Row],[Song Title]],raw[Date],CONCATENATE("&lt;",raw[[#This Row],[Date]]))</f>
        <v>7</v>
      </c>
      <c r="M898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898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898" s="2">
        <f>((3*raw[[#This Row],[Count Played W/I Last Year]])+raw[[#This Row],[Count Played W/I 2 years]])/4</f>
        <v>1.75</v>
      </c>
    </row>
    <row r="899" spans="1:15" x14ac:dyDescent="0.2">
      <c r="A899" s="4" t="s">
        <v>235</v>
      </c>
      <c r="B899" s="24">
        <v>42029</v>
      </c>
      <c r="C899" s="33" t="str">
        <f>IF(EXACT(1,raw[[#This Row],[English]]),"English",IF(EXACT(1,raw[[#This Row],[Spanish]]),"Spanish",IF(EXACT(1,raw[[#This Row],[Both]]),"Both","BAD_INPUT")))</f>
        <v>English</v>
      </c>
      <c r="D899" s="10">
        <f>YEAR(raw[[#This Row],[Date]])</f>
        <v>2015</v>
      </c>
      <c r="E899" s="10">
        <f>MONTH(raw[[#This Row],[Date]])</f>
        <v>1</v>
      </c>
      <c r="F899" s="4">
        <v>1</v>
      </c>
      <c r="G899" s="4"/>
      <c r="H899" s="4"/>
      <c r="I899" s="9" t="e">
        <f>VLOOKUP(raw[[#This Row],[Song Title]],#REF!,1,FALSE)</f>
        <v>#REF!</v>
      </c>
      <c r="J899">
        <f>SUM(raw[[#This Row],[English]:[Both]])</f>
        <v>1</v>
      </c>
      <c r="K899" s="1" t="b">
        <f>IF(EXACT(raw[[#This Row],[Date]],VLOOKUP(raw[[#This Row],[Song Title]],raw[],2,FALSE)),TRUE,FALSE)</f>
        <v>0</v>
      </c>
      <c r="L899">
        <f>COUNTIFS(raw[Song Title],raw[[#This Row],[Song Title]],raw[Date],CONCATENATE("&lt;",raw[[#This Row],[Date]]))</f>
        <v>1</v>
      </c>
      <c r="M899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899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899" s="2">
        <f>((3*raw[[#This Row],[Count Played W/I Last Year]])+raw[[#This Row],[Count Played W/I 2 years]])/4</f>
        <v>1</v>
      </c>
    </row>
    <row r="900" spans="1:15" x14ac:dyDescent="0.2">
      <c r="A900" s="4" t="s">
        <v>207</v>
      </c>
      <c r="B900" s="24">
        <v>42029</v>
      </c>
      <c r="C900" s="33" t="str">
        <f>IF(EXACT(1,raw[[#This Row],[English]]),"English",IF(EXACT(1,raw[[#This Row],[Spanish]]),"Spanish",IF(EXACT(1,raw[[#This Row],[Both]]),"Both","BAD_INPUT")))</f>
        <v>Spanish</v>
      </c>
      <c r="D900" s="10">
        <f>YEAR(raw[[#This Row],[Date]])</f>
        <v>2015</v>
      </c>
      <c r="E900" s="10">
        <f>MONTH(raw[[#This Row],[Date]])</f>
        <v>1</v>
      </c>
      <c r="F900" s="4"/>
      <c r="G900" s="4">
        <v>1</v>
      </c>
      <c r="H900" s="4"/>
      <c r="I900" s="9" t="e">
        <f>VLOOKUP(raw[[#This Row],[Song Title]],#REF!,1,FALSE)</f>
        <v>#REF!</v>
      </c>
      <c r="J900">
        <f>SUM(raw[[#This Row],[English]:[Both]])</f>
        <v>1</v>
      </c>
      <c r="K900" s="1" t="b">
        <f>IF(EXACT(raw[[#This Row],[Date]],VLOOKUP(raw[[#This Row],[Song Title]],raw[],2,FALSE)),TRUE,FALSE)</f>
        <v>0</v>
      </c>
      <c r="L900">
        <f>COUNTIFS(raw[Song Title],raw[[#This Row],[Song Title]],raw[Date],CONCATENATE("&lt;",raw[[#This Row],[Date]]))</f>
        <v>5</v>
      </c>
      <c r="M900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900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900" s="2">
        <f>((3*raw[[#This Row],[Count Played W/I Last Year]])+raw[[#This Row],[Count Played W/I 2 years]])/4</f>
        <v>5</v>
      </c>
    </row>
    <row r="901" spans="1:15" x14ac:dyDescent="0.2">
      <c r="A901" s="4" t="s">
        <v>237</v>
      </c>
      <c r="B901" s="24">
        <v>42029</v>
      </c>
      <c r="C901" s="33" t="str">
        <f>IF(EXACT(1,raw[[#This Row],[English]]),"English",IF(EXACT(1,raw[[#This Row],[Spanish]]),"Spanish",IF(EXACT(1,raw[[#This Row],[Both]]),"Both","BAD_INPUT")))</f>
        <v>English</v>
      </c>
      <c r="D901" s="10">
        <f>YEAR(raw[[#This Row],[Date]])</f>
        <v>2015</v>
      </c>
      <c r="E901" s="10">
        <f>MONTH(raw[[#This Row],[Date]])</f>
        <v>1</v>
      </c>
      <c r="F901" s="4">
        <v>1</v>
      </c>
      <c r="G901" s="4"/>
      <c r="H901" s="4"/>
      <c r="I901" s="9" t="e">
        <f>VLOOKUP(raw[[#This Row],[Song Title]],#REF!,1,FALSE)</f>
        <v>#REF!</v>
      </c>
      <c r="J901">
        <f>SUM(raw[[#This Row],[English]:[Both]])</f>
        <v>1</v>
      </c>
      <c r="K901" s="1" t="b">
        <f>IF(EXACT(raw[[#This Row],[Date]],VLOOKUP(raw[[#This Row],[Song Title]],raw[],2,FALSE)),TRUE,FALSE)</f>
        <v>1</v>
      </c>
      <c r="L901">
        <f>COUNTIFS(raw[Song Title],raw[[#This Row],[Song Title]],raw[Date],CONCATENATE("&lt;",raw[[#This Row],[Date]]))</f>
        <v>0</v>
      </c>
      <c r="M901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901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901" s="2">
        <f>((3*raw[[#This Row],[Count Played W/I Last Year]])+raw[[#This Row],[Count Played W/I 2 years]])/4</f>
        <v>0</v>
      </c>
    </row>
    <row r="902" spans="1:15" x14ac:dyDescent="0.2">
      <c r="A902" s="4" t="s">
        <v>214</v>
      </c>
      <c r="B902" s="24">
        <v>42029</v>
      </c>
      <c r="C902" s="33" t="str">
        <f>IF(EXACT(1,raw[[#This Row],[English]]),"English",IF(EXACT(1,raw[[#This Row],[Spanish]]),"Spanish",IF(EXACT(1,raw[[#This Row],[Both]]),"Both","BAD_INPUT")))</f>
        <v>Spanish</v>
      </c>
      <c r="D902" s="10">
        <f>YEAR(raw[[#This Row],[Date]])</f>
        <v>2015</v>
      </c>
      <c r="E902" s="10">
        <f>MONTH(raw[[#This Row],[Date]])</f>
        <v>1</v>
      </c>
      <c r="F902" s="4"/>
      <c r="G902" s="4">
        <v>1</v>
      </c>
      <c r="H902" s="4"/>
      <c r="I902" s="9" t="e">
        <f>VLOOKUP(raw[[#This Row],[Song Title]],#REF!,1,FALSE)</f>
        <v>#REF!</v>
      </c>
      <c r="J902">
        <f>SUM(raw[[#This Row],[English]:[Both]])</f>
        <v>1</v>
      </c>
      <c r="K902" s="1" t="b">
        <f>IF(EXACT(raw[[#This Row],[Date]],VLOOKUP(raw[[#This Row],[Song Title]],raw[],2,FALSE)),TRUE,FALSE)</f>
        <v>0</v>
      </c>
      <c r="L902">
        <f>COUNTIFS(raw[Song Title],raw[[#This Row],[Song Title]],raw[Date],CONCATENATE("&lt;",raw[[#This Row],[Date]]))</f>
        <v>6</v>
      </c>
      <c r="M902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902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902" s="2">
        <f>((3*raw[[#This Row],[Count Played W/I Last Year]])+raw[[#This Row],[Count Played W/I 2 years]])/4</f>
        <v>6</v>
      </c>
    </row>
    <row r="903" spans="1:15" x14ac:dyDescent="0.2">
      <c r="A903" s="4" t="s">
        <v>236</v>
      </c>
      <c r="B903" s="8">
        <v>42036</v>
      </c>
      <c r="C903" s="8" t="str">
        <f>IF(EXACT(1,raw[[#This Row],[English]]),"English",IF(EXACT(1,raw[[#This Row],[Spanish]]),"Spanish",IF(EXACT(1,raw[[#This Row],[Both]]),"Both","BAD_INPUT")))</f>
        <v>Spanish</v>
      </c>
      <c r="D903" s="10">
        <f>YEAR(raw[[#This Row],[Date]])</f>
        <v>2015</v>
      </c>
      <c r="E903" s="10">
        <f>MONTH(raw[[#This Row],[Date]])</f>
        <v>2</v>
      </c>
      <c r="F903" s="4"/>
      <c r="G903" s="4">
        <v>1</v>
      </c>
      <c r="H903" s="4"/>
      <c r="I903" s="9" t="e">
        <f>VLOOKUP(raw[[#This Row],[Song Title]],#REF!,1,FALSE)</f>
        <v>#REF!</v>
      </c>
      <c r="J903">
        <f>SUM(raw[[#This Row],[English]:[Both]])</f>
        <v>1</v>
      </c>
      <c r="K903" s="1" t="b">
        <f>IF(EXACT(raw[[#This Row],[Date]],VLOOKUP(raw[[#This Row],[Song Title]],raw[],2,FALSE)),TRUE,FALSE)</f>
        <v>0</v>
      </c>
      <c r="L903">
        <f>COUNTIFS(raw[Song Title],raw[[#This Row],[Song Title]],raw[Date],CONCATENATE("&lt;",raw[[#This Row],[Date]]))</f>
        <v>1</v>
      </c>
      <c r="M903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903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903" s="2">
        <f>((3*raw[[#This Row],[Count Played W/I Last Year]])+raw[[#This Row],[Count Played W/I 2 years]])/4</f>
        <v>1</v>
      </c>
    </row>
    <row r="904" spans="1:15" x14ac:dyDescent="0.2">
      <c r="A904" s="4" t="s">
        <v>204</v>
      </c>
      <c r="B904" s="24">
        <v>42036</v>
      </c>
      <c r="C904" s="33" t="str">
        <f>IF(EXACT(1,raw[[#This Row],[English]]),"English",IF(EXACT(1,raw[[#This Row],[Spanish]]),"Spanish",IF(EXACT(1,raw[[#This Row],[Both]]),"Both","BAD_INPUT")))</f>
        <v>Both</v>
      </c>
      <c r="D904" s="10">
        <f>YEAR(raw[[#This Row],[Date]])</f>
        <v>2015</v>
      </c>
      <c r="E904" s="10">
        <f>MONTH(raw[[#This Row],[Date]])</f>
        <v>2</v>
      </c>
      <c r="F904" s="4"/>
      <c r="G904" s="4"/>
      <c r="H904" s="4">
        <v>1</v>
      </c>
      <c r="I904" s="9" t="e">
        <f>VLOOKUP(raw[[#This Row],[Song Title]],#REF!,1,FALSE)</f>
        <v>#REF!</v>
      </c>
      <c r="J904">
        <f>SUM(raw[[#This Row],[English]:[Both]])</f>
        <v>1</v>
      </c>
      <c r="K904" s="1" t="b">
        <f>IF(EXACT(raw[[#This Row],[Date]],VLOOKUP(raw[[#This Row],[Song Title]],raw[],2,FALSE)),TRUE,FALSE)</f>
        <v>0</v>
      </c>
      <c r="L904">
        <f>COUNTIFS(raw[Song Title],raw[[#This Row],[Song Title]],raw[Date],CONCATENATE("&lt;",raw[[#This Row],[Date]]))</f>
        <v>6</v>
      </c>
      <c r="M904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904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904" s="2">
        <f>((3*raw[[#This Row],[Count Played W/I Last Year]])+raw[[#This Row],[Count Played W/I 2 years]])/4</f>
        <v>6</v>
      </c>
    </row>
    <row r="905" spans="1:15" x14ac:dyDescent="0.2">
      <c r="A905" s="4" t="s">
        <v>234</v>
      </c>
      <c r="B905" s="24">
        <v>42036</v>
      </c>
      <c r="C905" s="33" t="str">
        <f>IF(EXACT(1,raw[[#This Row],[English]]),"English",IF(EXACT(1,raw[[#This Row],[Spanish]]),"Spanish",IF(EXACT(1,raw[[#This Row],[Both]]),"Both","BAD_INPUT")))</f>
        <v>English</v>
      </c>
      <c r="D905" s="10">
        <f>YEAR(raw[[#This Row],[Date]])</f>
        <v>2015</v>
      </c>
      <c r="E905" s="10">
        <f>MONTH(raw[[#This Row],[Date]])</f>
        <v>2</v>
      </c>
      <c r="F905" s="4">
        <v>1</v>
      </c>
      <c r="G905" s="4"/>
      <c r="H905" s="4"/>
      <c r="I905" s="9" t="e">
        <f>VLOOKUP(raw[[#This Row],[Song Title]],#REF!,1,FALSE)</f>
        <v>#REF!</v>
      </c>
      <c r="J905">
        <f>SUM(raw[[#This Row],[English]:[Both]])</f>
        <v>1</v>
      </c>
      <c r="K905" s="1" t="b">
        <f>IF(EXACT(raw[[#This Row],[Date]],VLOOKUP(raw[[#This Row],[Song Title]],raw[],2,FALSE)),TRUE,FALSE)</f>
        <v>0</v>
      </c>
      <c r="L905">
        <f>COUNTIFS(raw[Song Title],raw[[#This Row],[Song Title]],raw[Date],CONCATENATE("&lt;",raw[[#This Row],[Date]]))</f>
        <v>3</v>
      </c>
      <c r="M905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905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905" s="2">
        <f>((3*raw[[#This Row],[Count Played W/I Last Year]])+raw[[#This Row],[Count Played W/I 2 years]])/4</f>
        <v>3</v>
      </c>
    </row>
    <row r="906" spans="1:15" x14ac:dyDescent="0.2">
      <c r="A906" s="4" t="s">
        <v>221</v>
      </c>
      <c r="B906" s="24">
        <v>42036</v>
      </c>
      <c r="C906" s="33" t="str">
        <f>IF(EXACT(1,raw[[#This Row],[English]]),"English",IF(EXACT(1,raw[[#This Row],[Spanish]]),"Spanish",IF(EXACT(1,raw[[#This Row],[Both]]),"Both","BAD_INPUT")))</f>
        <v>Spanish</v>
      </c>
      <c r="D906" s="10">
        <f>YEAR(raw[[#This Row],[Date]])</f>
        <v>2015</v>
      </c>
      <c r="E906" s="10">
        <f>MONTH(raw[[#This Row],[Date]])</f>
        <v>2</v>
      </c>
      <c r="F906" s="4"/>
      <c r="G906" s="4">
        <v>1</v>
      </c>
      <c r="H906" s="4"/>
      <c r="I906" s="9" t="e">
        <f>VLOOKUP(raw[[#This Row],[Song Title]],#REF!,1,FALSE)</f>
        <v>#REF!</v>
      </c>
      <c r="J906">
        <f>SUM(raw[[#This Row],[English]:[Both]])</f>
        <v>1</v>
      </c>
      <c r="K906" s="1" t="b">
        <f>IF(EXACT(raw[[#This Row],[Date]],VLOOKUP(raw[[#This Row],[Song Title]],raw[],2,FALSE)),TRUE,FALSE)</f>
        <v>0</v>
      </c>
      <c r="L906">
        <f>COUNTIFS(raw[Song Title],raw[[#This Row],[Song Title]],raw[Date],CONCATENATE("&lt;",raw[[#This Row],[Date]]))</f>
        <v>3</v>
      </c>
      <c r="M906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906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906" s="2">
        <f>((3*raw[[#This Row],[Count Played W/I Last Year]])+raw[[#This Row],[Count Played W/I 2 years]])/4</f>
        <v>3</v>
      </c>
    </row>
    <row r="907" spans="1:15" x14ac:dyDescent="0.2">
      <c r="A907" s="4" t="s">
        <v>238</v>
      </c>
      <c r="B907" s="24">
        <v>42036</v>
      </c>
      <c r="C907" s="33" t="str">
        <f>IF(EXACT(1,raw[[#This Row],[English]]),"English",IF(EXACT(1,raw[[#This Row],[Spanish]]),"Spanish",IF(EXACT(1,raw[[#This Row],[Both]]),"Both","BAD_INPUT")))</f>
        <v>English</v>
      </c>
      <c r="D907" s="10">
        <f>YEAR(raw[[#This Row],[Date]])</f>
        <v>2015</v>
      </c>
      <c r="E907" s="10">
        <f>MONTH(raw[[#This Row],[Date]])</f>
        <v>2</v>
      </c>
      <c r="F907" s="4">
        <v>1</v>
      </c>
      <c r="G907" s="4"/>
      <c r="H907" s="4"/>
      <c r="I907" s="9" t="e">
        <f>VLOOKUP(raw[[#This Row],[Song Title]],#REF!,1,FALSE)</f>
        <v>#REF!</v>
      </c>
      <c r="J907">
        <f>SUM(raw[[#This Row],[English]:[Both]])</f>
        <v>1</v>
      </c>
      <c r="K907" s="1" t="b">
        <f>IF(EXACT(raw[[#This Row],[Date]],VLOOKUP(raw[[#This Row],[Song Title]],raw[],2,FALSE)),TRUE,FALSE)</f>
        <v>1</v>
      </c>
      <c r="L907">
        <f>COUNTIFS(raw[Song Title],raw[[#This Row],[Song Title]],raw[Date],CONCATENATE("&lt;",raw[[#This Row],[Date]]))</f>
        <v>0</v>
      </c>
      <c r="M907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907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907" s="2">
        <f>((3*raw[[#This Row],[Count Played W/I Last Year]])+raw[[#This Row],[Count Played W/I 2 years]])/4</f>
        <v>0</v>
      </c>
    </row>
    <row r="908" spans="1:15" x14ac:dyDescent="0.2">
      <c r="A908" s="4" t="s">
        <v>200</v>
      </c>
      <c r="B908" s="24">
        <v>42036</v>
      </c>
      <c r="C908" s="33" t="str">
        <f>IF(EXACT(1,raw[[#This Row],[English]]),"English",IF(EXACT(1,raw[[#This Row],[Spanish]]),"Spanish",IF(EXACT(1,raw[[#This Row],[Both]]),"Both","BAD_INPUT")))</f>
        <v>English</v>
      </c>
      <c r="D908" s="10">
        <f>YEAR(raw[[#This Row],[Date]])</f>
        <v>2015</v>
      </c>
      <c r="E908" s="10">
        <f>MONTH(raw[[#This Row],[Date]])</f>
        <v>2</v>
      </c>
      <c r="F908" s="4">
        <v>1</v>
      </c>
      <c r="G908" s="4"/>
      <c r="H908" s="4"/>
      <c r="I908" s="9" t="e">
        <f>VLOOKUP(raw[[#This Row],[Song Title]],#REF!,1,FALSE)</f>
        <v>#REF!</v>
      </c>
      <c r="J908">
        <f>SUM(raw[[#This Row],[English]:[Both]])</f>
        <v>1</v>
      </c>
      <c r="K908" s="1" t="b">
        <f>IF(EXACT(raw[[#This Row],[Date]],VLOOKUP(raw[[#This Row],[Song Title]],raw[],2,FALSE)),TRUE,FALSE)</f>
        <v>0</v>
      </c>
      <c r="L908">
        <f>COUNTIFS(raw[Song Title],raw[[#This Row],[Song Title]],raw[Date],CONCATENATE("&lt;",raw[[#This Row],[Date]]))</f>
        <v>5</v>
      </c>
      <c r="M908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908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908" s="2">
        <f>((3*raw[[#This Row],[Count Played W/I Last Year]])+raw[[#This Row],[Count Played W/I 2 years]])/4</f>
        <v>5</v>
      </c>
    </row>
    <row r="909" spans="1:15" x14ac:dyDescent="0.2">
      <c r="A909" s="4" t="s">
        <v>238</v>
      </c>
      <c r="B909" s="8">
        <v>42043</v>
      </c>
      <c r="C909" s="8" t="str">
        <f>IF(EXACT(1,raw[[#This Row],[English]]),"English",IF(EXACT(1,raw[[#This Row],[Spanish]]),"Spanish",IF(EXACT(1,raw[[#This Row],[Both]]),"Both","BAD_INPUT")))</f>
        <v>English</v>
      </c>
      <c r="D909" s="10">
        <f>YEAR(raw[[#This Row],[Date]])</f>
        <v>2015</v>
      </c>
      <c r="E909" s="10">
        <f>MONTH(raw[[#This Row],[Date]])</f>
        <v>2</v>
      </c>
      <c r="F909" s="4">
        <v>1</v>
      </c>
      <c r="G909" s="4"/>
      <c r="H909" s="4"/>
      <c r="I909" s="9" t="e">
        <f>VLOOKUP(raw[[#This Row],[Song Title]],#REF!,1,FALSE)</f>
        <v>#REF!</v>
      </c>
      <c r="J909">
        <f>SUM(raw[[#This Row],[English]:[Both]])</f>
        <v>1</v>
      </c>
      <c r="K909" s="1" t="b">
        <f>IF(EXACT(raw[[#This Row],[Date]],VLOOKUP(raw[[#This Row],[Song Title]],raw[],2,FALSE)),TRUE,FALSE)</f>
        <v>0</v>
      </c>
      <c r="L909">
        <f>COUNTIFS(raw[Song Title],raw[[#This Row],[Song Title]],raw[Date],CONCATENATE("&lt;",raw[[#This Row],[Date]]))</f>
        <v>1</v>
      </c>
      <c r="M909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909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909" s="2">
        <f>((3*raw[[#This Row],[Count Played W/I Last Year]])+raw[[#This Row],[Count Played W/I 2 years]])/4</f>
        <v>1</v>
      </c>
    </row>
    <row r="910" spans="1:15" x14ac:dyDescent="0.2">
      <c r="A910" s="4" t="s">
        <v>218</v>
      </c>
      <c r="B910" s="24">
        <v>42043</v>
      </c>
      <c r="C910" s="33" t="str">
        <f>IF(EXACT(1,raw[[#This Row],[English]]),"English",IF(EXACT(1,raw[[#This Row],[Spanish]]),"Spanish",IF(EXACT(1,raw[[#This Row],[Both]]),"Both","BAD_INPUT")))</f>
        <v>Spanish</v>
      </c>
      <c r="D910" s="10">
        <f>YEAR(raw[[#This Row],[Date]])</f>
        <v>2015</v>
      </c>
      <c r="E910" s="10">
        <f>MONTH(raw[[#This Row],[Date]])</f>
        <v>2</v>
      </c>
      <c r="F910" s="4"/>
      <c r="G910" s="4">
        <v>1</v>
      </c>
      <c r="H910" s="4"/>
      <c r="I910" s="9" t="e">
        <f>VLOOKUP(raw[[#This Row],[Song Title]],#REF!,1,FALSE)</f>
        <v>#REF!</v>
      </c>
      <c r="J910">
        <f>SUM(raw[[#This Row],[English]:[Both]])</f>
        <v>1</v>
      </c>
      <c r="K910" s="1" t="b">
        <f>IF(EXACT(raw[[#This Row],[Date]],VLOOKUP(raw[[#This Row],[Song Title]],raw[],2,FALSE)),TRUE,FALSE)</f>
        <v>0</v>
      </c>
      <c r="L910">
        <f>COUNTIFS(raw[Song Title],raw[[#This Row],[Song Title]],raw[Date],CONCATENATE("&lt;",raw[[#This Row],[Date]]))</f>
        <v>2</v>
      </c>
      <c r="M910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910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910" s="2">
        <f>((3*raw[[#This Row],[Count Played W/I Last Year]])+raw[[#This Row],[Count Played W/I 2 years]])/4</f>
        <v>2</v>
      </c>
    </row>
    <row r="911" spans="1:15" x14ac:dyDescent="0.2">
      <c r="A911" s="4" t="s">
        <v>239</v>
      </c>
      <c r="B911" s="24">
        <v>42043</v>
      </c>
      <c r="C911" s="33" t="str">
        <f>IF(EXACT(1,raw[[#This Row],[English]]),"English",IF(EXACT(1,raw[[#This Row],[Spanish]]),"Spanish",IF(EXACT(1,raw[[#This Row],[Both]]),"Both","BAD_INPUT")))</f>
        <v>Both</v>
      </c>
      <c r="D911" s="10">
        <f>YEAR(raw[[#This Row],[Date]])</f>
        <v>2015</v>
      </c>
      <c r="E911" s="10">
        <f>MONTH(raw[[#This Row],[Date]])</f>
        <v>2</v>
      </c>
      <c r="F911" s="4"/>
      <c r="G911" s="4"/>
      <c r="H911" s="4">
        <v>1</v>
      </c>
      <c r="I911" s="9" t="e">
        <f>VLOOKUP(raw[[#This Row],[Song Title]],#REF!,1,FALSE)</f>
        <v>#REF!</v>
      </c>
      <c r="J911">
        <f>SUM(raw[[#This Row],[English]:[Both]])</f>
        <v>1</v>
      </c>
      <c r="K911" s="1" t="b">
        <f>IF(EXACT(raw[[#This Row],[Date]],VLOOKUP(raw[[#This Row],[Song Title]],raw[],2,FALSE)),TRUE,FALSE)</f>
        <v>0</v>
      </c>
      <c r="L911">
        <f>COUNTIFS(raw[Song Title],raw[[#This Row],[Song Title]],raw[Date],CONCATENATE("&lt;",raw[[#This Row],[Date]]))</f>
        <v>4</v>
      </c>
      <c r="M911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911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911" s="2">
        <f>((3*raw[[#This Row],[Count Played W/I Last Year]])+raw[[#This Row],[Count Played W/I 2 years]])/4</f>
        <v>2.5</v>
      </c>
    </row>
    <row r="912" spans="1:15" x14ac:dyDescent="0.2">
      <c r="A912" s="4" t="s">
        <v>233</v>
      </c>
      <c r="B912" s="24">
        <v>42043</v>
      </c>
      <c r="C912" s="33" t="str">
        <f>IF(EXACT(1,raw[[#This Row],[English]]),"English",IF(EXACT(1,raw[[#This Row],[Spanish]]),"Spanish",IF(EXACT(1,raw[[#This Row],[Both]]),"Both","BAD_INPUT")))</f>
        <v>English</v>
      </c>
      <c r="D912" s="10">
        <f>YEAR(raw[[#This Row],[Date]])</f>
        <v>2015</v>
      </c>
      <c r="E912" s="10">
        <f>MONTH(raw[[#This Row],[Date]])</f>
        <v>2</v>
      </c>
      <c r="F912" s="4">
        <v>1</v>
      </c>
      <c r="G912" s="4"/>
      <c r="H912" s="4"/>
      <c r="I912" s="9" t="e">
        <f>VLOOKUP(raw[[#This Row],[Song Title]],#REF!,1,FALSE)</f>
        <v>#REF!</v>
      </c>
      <c r="J912">
        <f>SUM(raw[[#This Row],[English]:[Both]])</f>
        <v>1</v>
      </c>
      <c r="K912" s="1" t="b">
        <f>IF(EXACT(raw[[#This Row],[Date]],VLOOKUP(raw[[#This Row],[Song Title]],raw[],2,FALSE)),TRUE,FALSE)</f>
        <v>0</v>
      </c>
      <c r="L912">
        <f>COUNTIFS(raw[Song Title],raw[[#This Row],[Song Title]],raw[Date],CONCATENATE("&lt;",raw[[#This Row],[Date]]))</f>
        <v>1</v>
      </c>
      <c r="M912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912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912" s="2">
        <f>((3*raw[[#This Row],[Count Played W/I Last Year]])+raw[[#This Row],[Count Played W/I 2 years]])/4</f>
        <v>1</v>
      </c>
    </row>
    <row r="913" spans="1:15" x14ac:dyDescent="0.2">
      <c r="A913" s="4" t="s">
        <v>240</v>
      </c>
      <c r="B913" s="24">
        <v>42043</v>
      </c>
      <c r="C913" s="33" t="str">
        <f>IF(EXACT(1,raw[[#This Row],[English]]),"English",IF(EXACT(1,raw[[#This Row],[Spanish]]),"Spanish",IF(EXACT(1,raw[[#This Row],[Both]]),"Both","BAD_INPUT")))</f>
        <v>Spanish</v>
      </c>
      <c r="D913" s="10">
        <f>YEAR(raw[[#This Row],[Date]])</f>
        <v>2015</v>
      </c>
      <c r="E913" s="10">
        <f>MONTH(raw[[#This Row],[Date]])</f>
        <v>2</v>
      </c>
      <c r="F913" s="4"/>
      <c r="G913" s="4">
        <v>1</v>
      </c>
      <c r="H913" s="4"/>
      <c r="I913" s="9" t="e">
        <f>VLOOKUP(raw[[#This Row],[Song Title]],#REF!,1,FALSE)</f>
        <v>#REF!</v>
      </c>
      <c r="J913">
        <f>SUM(raw[[#This Row],[English]:[Both]])</f>
        <v>1</v>
      </c>
      <c r="K913" s="1" t="b">
        <f>IF(EXACT(raw[[#This Row],[Date]],VLOOKUP(raw[[#This Row],[Song Title]],raw[],2,FALSE)),TRUE,FALSE)</f>
        <v>0</v>
      </c>
      <c r="L913">
        <f>COUNTIFS(raw[Song Title],raw[[#This Row],[Song Title]],raw[Date],CONCATENATE("&lt;",raw[[#This Row],[Date]]))</f>
        <v>1</v>
      </c>
      <c r="M913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913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913" s="2">
        <f>((3*raw[[#This Row],[Count Played W/I Last Year]])+raw[[#This Row],[Count Played W/I 2 years]])/4</f>
        <v>1</v>
      </c>
    </row>
    <row r="914" spans="1:15" x14ac:dyDescent="0.2">
      <c r="A914" s="4" t="s">
        <v>77</v>
      </c>
      <c r="B914" s="24">
        <v>42043</v>
      </c>
      <c r="C914" s="33" t="str">
        <f>IF(EXACT(1,raw[[#This Row],[English]]),"English",IF(EXACT(1,raw[[#This Row],[Spanish]]),"Spanish",IF(EXACT(1,raw[[#This Row],[Both]]),"Both","BAD_INPUT")))</f>
        <v>English</v>
      </c>
      <c r="D914" s="10">
        <f>YEAR(raw[[#This Row],[Date]])</f>
        <v>2015</v>
      </c>
      <c r="E914" s="10">
        <f>MONTH(raw[[#This Row],[Date]])</f>
        <v>2</v>
      </c>
      <c r="F914" s="4">
        <v>1</v>
      </c>
      <c r="G914" s="4"/>
      <c r="H914" s="4"/>
      <c r="I914" s="9" t="e">
        <f>VLOOKUP(raw[[#This Row],[Song Title]],#REF!,1,FALSE)</f>
        <v>#REF!</v>
      </c>
      <c r="J914">
        <f>SUM(raw[[#This Row],[English]:[Both]])</f>
        <v>1</v>
      </c>
      <c r="K914" s="1" t="b">
        <f>IF(EXACT(raw[[#This Row],[Date]],VLOOKUP(raw[[#This Row],[Song Title]],raw[],2,FALSE)),TRUE,FALSE)</f>
        <v>0</v>
      </c>
      <c r="L914">
        <f>COUNTIFS(raw[Song Title],raw[[#This Row],[Song Title]],raw[Date],CONCATENATE("&lt;",raw[[#This Row],[Date]]))</f>
        <v>4</v>
      </c>
      <c r="M914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914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914" s="2">
        <f>((3*raw[[#This Row],[Count Played W/I Last Year]])+raw[[#This Row],[Count Played W/I 2 years]])/4</f>
        <v>1.5</v>
      </c>
    </row>
    <row r="915" spans="1:15" x14ac:dyDescent="0.2">
      <c r="A915" s="4" t="s">
        <v>237</v>
      </c>
      <c r="B915" s="8">
        <v>42050</v>
      </c>
      <c r="C915" s="8" t="str">
        <f>IF(EXACT(1,raw[[#This Row],[English]]),"English",IF(EXACT(1,raw[[#This Row],[Spanish]]),"Spanish",IF(EXACT(1,raw[[#This Row],[Both]]),"Both","BAD_INPUT")))</f>
        <v>English</v>
      </c>
      <c r="D915" s="10">
        <f>YEAR(raw[[#This Row],[Date]])</f>
        <v>2015</v>
      </c>
      <c r="E915" s="10">
        <f>MONTH(raw[[#This Row],[Date]])</f>
        <v>2</v>
      </c>
      <c r="F915" s="4">
        <v>1</v>
      </c>
      <c r="G915" s="4"/>
      <c r="H915" s="4"/>
      <c r="I915" s="9" t="e">
        <f>VLOOKUP(raw[[#This Row],[Song Title]],#REF!,1,FALSE)</f>
        <v>#REF!</v>
      </c>
      <c r="J915">
        <f>SUM(raw[[#This Row],[English]:[Both]])</f>
        <v>1</v>
      </c>
      <c r="K915" s="1" t="b">
        <f>IF(EXACT(raw[[#This Row],[Date]],VLOOKUP(raw[[#This Row],[Song Title]],raw[],2,FALSE)),TRUE,FALSE)</f>
        <v>0</v>
      </c>
      <c r="L915">
        <f>COUNTIFS(raw[Song Title],raw[[#This Row],[Song Title]],raw[Date],CONCATENATE("&lt;",raw[[#This Row],[Date]]))</f>
        <v>1</v>
      </c>
      <c r="M915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915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915" s="2">
        <f>((3*raw[[#This Row],[Count Played W/I Last Year]])+raw[[#This Row],[Count Played W/I 2 years]])/4</f>
        <v>1</v>
      </c>
    </row>
    <row r="916" spans="1:15" x14ac:dyDescent="0.2">
      <c r="A916" s="4" t="s">
        <v>96</v>
      </c>
      <c r="B916" s="24">
        <v>42050</v>
      </c>
      <c r="C916" s="33" t="str">
        <f>IF(EXACT(1,raw[[#This Row],[English]]),"English",IF(EXACT(1,raw[[#This Row],[Spanish]]),"Spanish",IF(EXACT(1,raw[[#This Row],[Both]]),"Both","BAD_INPUT")))</f>
        <v>Spanish</v>
      </c>
      <c r="D916" s="10">
        <f>YEAR(raw[[#This Row],[Date]])</f>
        <v>2015</v>
      </c>
      <c r="E916" s="10">
        <f>MONTH(raw[[#This Row],[Date]])</f>
        <v>2</v>
      </c>
      <c r="F916" s="4"/>
      <c r="G916" s="4">
        <v>1</v>
      </c>
      <c r="H916" s="4"/>
      <c r="I916" s="9" t="e">
        <f>VLOOKUP(raw[[#This Row],[Song Title]],#REF!,1,FALSE)</f>
        <v>#REF!</v>
      </c>
      <c r="J916">
        <f>SUM(raw[[#This Row],[English]:[Both]])</f>
        <v>1</v>
      </c>
      <c r="K916" s="1" t="b">
        <f>IF(EXACT(raw[[#This Row],[Date]],VLOOKUP(raw[[#This Row],[Song Title]],raw[],2,FALSE)),TRUE,FALSE)</f>
        <v>0</v>
      </c>
      <c r="L916">
        <f>COUNTIFS(raw[Song Title],raw[[#This Row],[Song Title]],raw[Date],CONCATENATE("&lt;",raw[[#This Row],[Date]]))</f>
        <v>9</v>
      </c>
      <c r="M916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916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916" s="2">
        <f>((3*raw[[#This Row],[Count Played W/I Last Year]])+raw[[#This Row],[Count Played W/I 2 years]])/4</f>
        <v>3.5</v>
      </c>
    </row>
    <row r="917" spans="1:15" x14ac:dyDescent="0.2">
      <c r="A917" s="4" t="s">
        <v>236</v>
      </c>
      <c r="B917" s="24">
        <v>42050</v>
      </c>
      <c r="C917" s="33" t="str">
        <f>IF(EXACT(1,raw[[#This Row],[English]]),"English",IF(EXACT(1,raw[[#This Row],[Spanish]]),"Spanish",IF(EXACT(1,raw[[#This Row],[Both]]),"Both","BAD_INPUT")))</f>
        <v>Spanish</v>
      </c>
      <c r="D917" s="10">
        <f>YEAR(raw[[#This Row],[Date]])</f>
        <v>2015</v>
      </c>
      <c r="E917" s="10">
        <f>MONTH(raw[[#This Row],[Date]])</f>
        <v>2</v>
      </c>
      <c r="F917" s="4"/>
      <c r="G917" s="4">
        <v>1</v>
      </c>
      <c r="H917" s="4"/>
      <c r="I917" s="9" t="e">
        <f>VLOOKUP(raw[[#This Row],[Song Title]],#REF!,1,FALSE)</f>
        <v>#REF!</v>
      </c>
      <c r="J917">
        <f>SUM(raw[[#This Row],[English]:[Both]])</f>
        <v>1</v>
      </c>
      <c r="K917" s="1" t="b">
        <f>IF(EXACT(raw[[#This Row],[Date]],VLOOKUP(raw[[#This Row],[Song Title]],raw[],2,FALSE)),TRUE,FALSE)</f>
        <v>0</v>
      </c>
      <c r="L917">
        <f>COUNTIFS(raw[Song Title],raw[[#This Row],[Song Title]],raw[Date],CONCATENATE("&lt;",raw[[#This Row],[Date]]))</f>
        <v>2</v>
      </c>
      <c r="M917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917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917" s="2">
        <f>((3*raw[[#This Row],[Count Played W/I Last Year]])+raw[[#This Row],[Count Played W/I 2 years]])/4</f>
        <v>2</v>
      </c>
    </row>
    <row r="918" spans="1:15" x14ac:dyDescent="0.2">
      <c r="A918" s="4" t="s">
        <v>48</v>
      </c>
      <c r="B918" s="24">
        <v>42050</v>
      </c>
      <c r="C918" s="33" t="str">
        <f>IF(EXACT(1,raw[[#This Row],[English]]),"English",IF(EXACT(1,raw[[#This Row],[Spanish]]),"Spanish",IF(EXACT(1,raw[[#This Row],[Both]]),"Both","BAD_INPUT")))</f>
        <v>English</v>
      </c>
      <c r="D918" s="10">
        <f>YEAR(raw[[#This Row],[Date]])</f>
        <v>2015</v>
      </c>
      <c r="E918" s="10">
        <f>MONTH(raw[[#This Row],[Date]])</f>
        <v>2</v>
      </c>
      <c r="F918" s="4">
        <v>1</v>
      </c>
      <c r="G918" s="4"/>
      <c r="H918" s="4"/>
      <c r="I918" s="9" t="e">
        <f>VLOOKUP(raw[[#This Row],[Song Title]],#REF!,1,FALSE)</f>
        <v>#REF!</v>
      </c>
      <c r="J918">
        <f>SUM(raw[[#This Row],[English]:[Both]])</f>
        <v>1</v>
      </c>
      <c r="K918" s="1" t="b">
        <f>IF(EXACT(raw[[#This Row],[Date]],VLOOKUP(raw[[#This Row],[Song Title]],raw[],2,FALSE)),TRUE,FALSE)</f>
        <v>0</v>
      </c>
      <c r="L918">
        <f>COUNTIFS(raw[Song Title],raw[[#This Row],[Song Title]],raw[Date],CONCATENATE("&lt;",raw[[#This Row],[Date]]))</f>
        <v>3</v>
      </c>
      <c r="M918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918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918" s="2">
        <f>((3*raw[[#This Row],[Count Played W/I Last Year]])+raw[[#This Row],[Count Played W/I 2 years]])/4</f>
        <v>1.25</v>
      </c>
    </row>
    <row r="919" spans="1:15" x14ac:dyDescent="0.2">
      <c r="A919" s="4" t="s">
        <v>94</v>
      </c>
      <c r="B919" s="24">
        <v>42050</v>
      </c>
      <c r="C919" s="33" t="str">
        <f>IF(EXACT(1,raw[[#This Row],[English]]),"English",IF(EXACT(1,raw[[#This Row],[Spanish]]),"Spanish",IF(EXACT(1,raw[[#This Row],[Both]]),"Both","BAD_INPUT")))</f>
        <v>Spanish</v>
      </c>
      <c r="D919" s="10">
        <f>YEAR(raw[[#This Row],[Date]])</f>
        <v>2015</v>
      </c>
      <c r="E919" s="10">
        <f>MONTH(raw[[#This Row],[Date]])</f>
        <v>2</v>
      </c>
      <c r="F919" s="4"/>
      <c r="G919" s="4">
        <v>1</v>
      </c>
      <c r="H919" s="4"/>
      <c r="I919" s="9" t="e">
        <f>VLOOKUP(raw[[#This Row],[Song Title]],#REF!,1,FALSE)</f>
        <v>#REF!</v>
      </c>
      <c r="J919">
        <f>SUM(raw[[#This Row],[English]:[Both]])</f>
        <v>1</v>
      </c>
      <c r="K919" s="1" t="b">
        <f>IF(EXACT(raw[[#This Row],[Date]],VLOOKUP(raw[[#This Row],[Song Title]],raw[],2,FALSE)),TRUE,FALSE)</f>
        <v>0</v>
      </c>
      <c r="L919">
        <f>COUNTIFS(raw[Song Title],raw[[#This Row],[Song Title]],raw[Date],CONCATENATE("&lt;",raw[[#This Row],[Date]]))</f>
        <v>9</v>
      </c>
      <c r="M919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919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919" s="2">
        <f>((3*raw[[#This Row],[Count Played W/I Last Year]])+raw[[#This Row],[Count Played W/I 2 years]])/4</f>
        <v>4.5</v>
      </c>
    </row>
    <row r="920" spans="1:15" x14ac:dyDescent="0.2">
      <c r="A920" s="4" t="s">
        <v>79</v>
      </c>
      <c r="B920" s="24">
        <v>42050</v>
      </c>
      <c r="C920" s="33" t="str">
        <f>IF(EXACT(1,raw[[#This Row],[English]]),"English",IF(EXACT(1,raw[[#This Row],[Spanish]]),"Spanish",IF(EXACT(1,raw[[#This Row],[Both]]),"Both","BAD_INPUT")))</f>
        <v>English</v>
      </c>
      <c r="D920" s="10">
        <f>YEAR(raw[[#This Row],[Date]])</f>
        <v>2015</v>
      </c>
      <c r="E920" s="10">
        <f>MONTH(raw[[#This Row],[Date]])</f>
        <v>2</v>
      </c>
      <c r="F920" s="4">
        <v>1</v>
      </c>
      <c r="G920" s="4"/>
      <c r="H920" s="4"/>
      <c r="I920" s="9" t="e">
        <f>VLOOKUP(raw[[#This Row],[Song Title]],#REF!,1,FALSE)</f>
        <v>#REF!</v>
      </c>
      <c r="J920">
        <f>SUM(raw[[#This Row],[English]:[Both]])</f>
        <v>1</v>
      </c>
      <c r="K920" s="1" t="b">
        <f>IF(EXACT(raw[[#This Row],[Date]],VLOOKUP(raw[[#This Row],[Song Title]],raw[],2,FALSE)),TRUE,FALSE)</f>
        <v>0</v>
      </c>
      <c r="L920">
        <f>COUNTIFS(raw[Song Title],raw[[#This Row],[Song Title]],raw[Date],CONCATENATE("&lt;",raw[[#This Row],[Date]]))</f>
        <v>13</v>
      </c>
      <c r="M920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920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920" s="2">
        <f>((3*raw[[#This Row],[Count Played W/I Last Year]])+raw[[#This Row],[Count Played W/I 2 years]])/4</f>
        <v>3.75</v>
      </c>
    </row>
    <row r="921" spans="1:15" x14ac:dyDescent="0.2">
      <c r="A921" s="4" t="s">
        <v>59</v>
      </c>
      <c r="B921" s="8">
        <v>42057</v>
      </c>
      <c r="C921" s="8" t="str">
        <f>IF(EXACT(1,raw[[#This Row],[English]]),"English",IF(EXACT(1,raw[[#This Row],[Spanish]]),"Spanish",IF(EXACT(1,raw[[#This Row],[Both]]),"Both","BAD_INPUT")))</f>
        <v>Spanish</v>
      </c>
      <c r="D921" s="10">
        <f>YEAR(raw[[#This Row],[Date]])</f>
        <v>2015</v>
      </c>
      <c r="E921" s="10">
        <f>MONTH(raw[[#This Row],[Date]])</f>
        <v>2</v>
      </c>
      <c r="F921" s="4"/>
      <c r="G921" s="4">
        <v>1</v>
      </c>
      <c r="H921" s="4"/>
      <c r="I921" s="9" t="e">
        <f>VLOOKUP(raw[[#This Row],[Song Title]],#REF!,1,FALSE)</f>
        <v>#REF!</v>
      </c>
      <c r="J921">
        <f>SUM(raw[[#This Row],[English]:[Both]])</f>
        <v>1</v>
      </c>
      <c r="K921" s="1" t="b">
        <f>IF(EXACT(raw[[#This Row],[Date]],VLOOKUP(raw[[#This Row],[Song Title]],raw[],2,FALSE)),TRUE,FALSE)</f>
        <v>0</v>
      </c>
      <c r="L921">
        <f>COUNTIFS(raw[Song Title],raw[[#This Row],[Song Title]],raw[Date],CONCATENATE("&lt;",raw[[#This Row],[Date]]))</f>
        <v>3</v>
      </c>
      <c r="M921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921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921" s="2">
        <f>((3*raw[[#This Row],[Count Played W/I Last Year]])+raw[[#This Row],[Count Played W/I 2 years]])/4</f>
        <v>0.25</v>
      </c>
    </row>
    <row r="922" spans="1:15" x14ac:dyDescent="0.2">
      <c r="A922" s="4" t="s">
        <v>129</v>
      </c>
      <c r="B922" s="24">
        <v>42057</v>
      </c>
      <c r="C922" s="33" t="str">
        <f>IF(EXACT(1,raw[[#This Row],[English]]),"English",IF(EXACT(1,raw[[#This Row],[Spanish]]),"Spanish",IF(EXACT(1,raw[[#This Row],[Both]]),"Both","BAD_INPUT")))</f>
        <v>Spanish</v>
      </c>
      <c r="D922" s="10">
        <f>YEAR(raw[[#This Row],[Date]])</f>
        <v>2015</v>
      </c>
      <c r="E922" s="10">
        <f>MONTH(raw[[#This Row],[Date]])</f>
        <v>2</v>
      </c>
      <c r="F922" s="4"/>
      <c r="G922" s="4">
        <v>1</v>
      </c>
      <c r="H922" s="4"/>
      <c r="I922" s="9" t="e">
        <f>VLOOKUP(raw[[#This Row],[Song Title]],#REF!,1,FALSE)</f>
        <v>#REF!</v>
      </c>
      <c r="J922">
        <f>SUM(raw[[#This Row],[English]:[Both]])</f>
        <v>1</v>
      </c>
      <c r="K922" s="1" t="b">
        <f>IF(EXACT(raw[[#This Row],[Date]],VLOOKUP(raw[[#This Row],[Song Title]],raw[],2,FALSE)),TRUE,FALSE)</f>
        <v>0</v>
      </c>
      <c r="L922">
        <f>COUNTIFS(raw[Song Title],raw[[#This Row],[Song Title]],raw[Date],CONCATENATE("&lt;",raw[[#This Row],[Date]]))</f>
        <v>5</v>
      </c>
      <c r="M922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922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922" s="2">
        <f>((3*raw[[#This Row],[Count Played W/I Last Year]])+raw[[#This Row],[Count Played W/I 2 years]])/4</f>
        <v>2.25</v>
      </c>
    </row>
    <row r="923" spans="1:15" x14ac:dyDescent="0.2">
      <c r="A923" s="4" t="s">
        <v>201</v>
      </c>
      <c r="B923" s="24">
        <v>42057</v>
      </c>
      <c r="C923" s="33" t="str">
        <f>IF(EXACT(1,raw[[#This Row],[English]]),"English",IF(EXACT(1,raw[[#This Row],[Spanish]]),"Spanish",IF(EXACT(1,raw[[#This Row],[Both]]),"Both","BAD_INPUT")))</f>
        <v>English</v>
      </c>
      <c r="D923" s="10">
        <f>YEAR(raw[[#This Row],[Date]])</f>
        <v>2015</v>
      </c>
      <c r="E923" s="10">
        <f>MONTH(raw[[#This Row],[Date]])</f>
        <v>2</v>
      </c>
      <c r="F923" s="4">
        <v>1</v>
      </c>
      <c r="G923" s="4"/>
      <c r="H923" s="4"/>
      <c r="I923" s="9" t="e">
        <f>VLOOKUP(raw[[#This Row],[Song Title]],#REF!,1,FALSE)</f>
        <v>#REF!</v>
      </c>
      <c r="J923">
        <f>SUM(raw[[#This Row],[English]:[Both]])</f>
        <v>1</v>
      </c>
      <c r="K923" s="1" t="b">
        <f>IF(EXACT(raw[[#This Row],[Date]],VLOOKUP(raw[[#This Row],[Song Title]],raw[],2,FALSE)),TRUE,FALSE)</f>
        <v>0</v>
      </c>
      <c r="L923">
        <f>COUNTIFS(raw[Song Title],raw[[#This Row],[Song Title]],raw[Date],CONCATENATE("&lt;",raw[[#This Row],[Date]]))</f>
        <v>5</v>
      </c>
      <c r="M923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923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923" s="2">
        <f>((3*raw[[#This Row],[Count Played W/I Last Year]])+raw[[#This Row],[Count Played W/I 2 years]])/4</f>
        <v>5</v>
      </c>
    </row>
    <row r="924" spans="1:15" x14ac:dyDescent="0.2">
      <c r="A924" s="4" t="s">
        <v>216</v>
      </c>
      <c r="B924" s="24">
        <v>42057</v>
      </c>
      <c r="C924" s="33" t="str">
        <f>IF(EXACT(1,raw[[#This Row],[English]]),"English",IF(EXACT(1,raw[[#This Row],[Spanish]]),"Spanish",IF(EXACT(1,raw[[#This Row],[Both]]),"Both","BAD_INPUT")))</f>
        <v>English</v>
      </c>
      <c r="D924" s="10">
        <f>YEAR(raw[[#This Row],[Date]])</f>
        <v>2015</v>
      </c>
      <c r="E924" s="10">
        <f>MONTH(raw[[#This Row],[Date]])</f>
        <v>2</v>
      </c>
      <c r="F924" s="4">
        <v>1</v>
      </c>
      <c r="G924" s="4"/>
      <c r="H924" s="4"/>
      <c r="I924" s="9" t="e">
        <f>VLOOKUP(raw[[#This Row],[Song Title]],#REF!,1,FALSE)</f>
        <v>#REF!</v>
      </c>
      <c r="J924">
        <f>SUM(raw[[#This Row],[English]:[Both]])</f>
        <v>1</v>
      </c>
      <c r="K924" s="1" t="b">
        <f>IF(EXACT(raw[[#This Row],[Date]],VLOOKUP(raw[[#This Row],[Song Title]],raw[],2,FALSE)),TRUE,FALSE)</f>
        <v>0</v>
      </c>
      <c r="L924">
        <f>COUNTIFS(raw[Song Title],raw[[#This Row],[Song Title]],raw[Date],CONCATENATE("&lt;",raw[[#This Row],[Date]]))</f>
        <v>3</v>
      </c>
      <c r="M924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924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924" s="2">
        <f>((3*raw[[#This Row],[Count Played W/I Last Year]])+raw[[#This Row],[Count Played W/I 2 years]])/4</f>
        <v>3</v>
      </c>
    </row>
    <row r="925" spans="1:15" x14ac:dyDescent="0.2">
      <c r="A925" s="4" t="s">
        <v>240</v>
      </c>
      <c r="B925" s="24">
        <v>42057</v>
      </c>
      <c r="C925" s="33" t="str">
        <f>IF(EXACT(1,raw[[#This Row],[English]]),"English",IF(EXACT(1,raw[[#This Row],[Spanish]]),"Spanish",IF(EXACT(1,raw[[#This Row],[Both]]),"Both","BAD_INPUT")))</f>
        <v>Spanish</v>
      </c>
      <c r="D925" s="10">
        <f>YEAR(raw[[#This Row],[Date]])</f>
        <v>2015</v>
      </c>
      <c r="E925" s="10">
        <f>MONTH(raw[[#This Row],[Date]])</f>
        <v>2</v>
      </c>
      <c r="F925" s="4"/>
      <c r="G925" s="4">
        <v>1</v>
      </c>
      <c r="H925" s="4"/>
      <c r="I925" s="9" t="e">
        <f>VLOOKUP(raw[[#This Row],[Song Title]],#REF!,1,FALSE)</f>
        <v>#REF!</v>
      </c>
      <c r="J925">
        <f>SUM(raw[[#This Row],[English]:[Both]])</f>
        <v>1</v>
      </c>
      <c r="K925" s="1" t="b">
        <f>IF(EXACT(raw[[#This Row],[Date]],VLOOKUP(raw[[#This Row],[Song Title]],raw[],2,FALSE)),TRUE,FALSE)</f>
        <v>0</v>
      </c>
      <c r="L925">
        <f>COUNTIFS(raw[Song Title],raw[[#This Row],[Song Title]],raw[Date],CONCATENATE("&lt;",raw[[#This Row],[Date]]))</f>
        <v>2</v>
      </c>
      <c r="M925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925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925" s="2">
        <f>((3*raw[[#This Row],[Count Played W/I Last Year]])+raw[[#This Row],[Count Played W/I 2 years]])/4</f>
        <v>2</v>
      </c>
    </row>
    <row r="926" spans="1:15" x14ac:dyDescent="0.2">
      <c r="A926" s="4" t="s">
        <v>166</v>
      </c>
      <c r="B926" s="24">
        <v>42057</v>
      </c>
      <c r="C926" s="33" t="str">
        <f>IF(EXACT(1,raw[[#This Row],[English]]),"English",IF(EXACT(1,raw[[#This Row],[Spanish]]),"Spanish",IF(EXACT(1,raw[[#This Row],[Both]]),"Both","BAD_INPUT")))</f>
        <v>English</v>
      </c>
      <c r="D926" s="10">
        <f>YEAR(raw[[#This Row],[Date]])</f>
        <v>2015</v>
      </c>
      <c r="E926" s="10">
        <f>MONTH(raw[[#This Row],[Date]])</f>
        <v>2</v>
      </c>
      <c r="F926" s="4">
        <v>1</v>
      </c>
      <c r="G926" s="4"/>
      <c r="H926" s="4"/>
      <c r="I926" s="9" t="e">
        <f>VLOOKUP(raw[[#This Row],[Song Title]],#REF!,1,FALSE)</f>
        <v>#REF!</v>
      </c>
      <c r="J926">
        <f>SUM(raw[[#This Row],[English]:[Both]])</f>
        <v>1</v>
      </c>
      <c r="K926" s="1" t="b">
        <f>IF(EXACT(raw[[#This Row],[Date]],VLOOKUP(raw[[#This Row],[Song Title]],raw[],2,FALSE)),TRUE,FALSE)</f>
        <v>0</v>
      </c>
      <c r="L926">
        <f>COUNTIFS(raw[Song Title],raw[[#This Row],[Song Title]],raw[Date],CONCATENATE("&lt;",raw[[#This Row],[Date]]))</f>
        <v>4</v>
      </c>
      <c r="M926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926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926" s="2">
        <f>((3*raw[[#This Row],[Count Played W/I Last Year]])+raw[[#This Row],[Count Played W/I 2 years]])/4</f>
        <v>2.5</v>
      </c>
    </row>
    <row r="927" spans="1:15" x14ac:dyDescent="0.2">
      <c r="A927" s="4" t="s">
        <v>223</v>
      </c>
      <c r="B927" s="8">
        <v>42064</v>
      </c>
      <c r="C927" s="8" t="str">
        <f>IF(EXACT(1,raw[[#This Row],[English]]),"English",IF(EXACT(1,raw[[#This Row],[Spanish]]),"Spanish",IF(EXACT(1,raw[[#This Row],[Both]]),"Both","BAD_INPUT")))</f>
        <v>Spanish</v>
      </c>
      <c r="D927" s="10">
        <f>YEAR(raw[[#This Row],[Date]])</f>
        <v>2015</v>
      </c>
      <c r="E927" s="10">
        <f>MONTH(raw[[#This Row],[Date]])</f>
        <v>3</v>
      </c>
      <c r="F927" s="4"/>
      <c r="G927" s="4">
        <v>1</v>
      </c>
      <c r="H927" s="4"/>
      <c r="I927" s="9" t="e">
        <f>VLOOKUP(raw[[#This Row],[Song Title]],#REF!,1,FALSE)</f>
        <v>#REF!</v>
      </c>
      <c r="J927">
        <f>SUM(raw[[#This Row],[English]:[Both]])</f>
        <v>1</v>
      </c>
      <c r="K927" s="1" t="b">
        <f>IF(EXACT(raw[[#This Row],[Date]],VLOOKUP(raw[[#This Row],[Song Title]],raw[],2,FALSE)),TRUE,FALSE)</f>
        <v>0</v>
      </c>
      <c r="L927">
        <f>COUNTIFS(raw[Song Title],raw[[#This Row],[Song Title]],raw[Date],CONCATENATE("&lt;",raw[[#This Row],[Date]]))</f>
        <v>4</v>
      </c>
      <c r="M927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927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927" s="2">
        <f>((3*raw[[#This Row],[Count Played W/I Last Year]])+raw[[#This Row],[Count Played W/I 2 years]])/4</f>
        <v>4</v>
      </c>
    </row>
    <row r="928" spans="1:15" x14ac:dyDescent="0.2">
      <c r="A928" s="4" t="s">
        <v>157</v>
      </c>
      <c r="B928" s="24">
        <v>42064</v>
      </c>
      <c r="C928" s="33" t="str">
        <f>IF(EXACT(1,raw[[#This Row],[English]]),"English",IF(EXACT(1,raw[[#This Row],[Spanish]]),"Spanish",IF(EXACT(1,raw[[#This Row],[Both]]),"Both","BAD_INPUT")))</f>
        <v>Both</v>
      </c>
      <c r="D928" s="10">
        <f>YEAR(raw[[#This Row],[Date]])</f>
        <v>2015</v>
      </c>
      <c r="E928" s="10">
        <f>MONTH(raw[[#This Row],[Date]])</f>
        <v>3</v>
      </c>
      <c r="F928" s="4"/>
      <c r="G928" s="4"/>
      <c r="H928" s="4">
        <v>1</v>
      </c>
      <c r="I928" s="9" t="e">
        <f>VLOOKUP(raw[[#This Row],[Song Title]],#REF!,1,FALSE)</f>
        <v>#REF!</v>
      </c>
      <c r="J928">
        <f>SUM(raw[[#This Row],[English]:[Both]])</f>
        <v>1</v>
      </c>
      <c r="K928" s="1" t="b">
        <f>IF(EXACT(raw[[#This Row],[Date]],VLOOKUP(raw[[#This Row],[Song Title]],raw[],2,FALSE)),TRUE,FALSE)</f>
        <v>0</v>
      </c>
      <c r="L928">
        <f>COUNTIFS(raw[Song Title],raw[[#This Row],[Song Title]],raw[Date],CONCATENATE("&lt;",raw[[#This Row],[Date]]))</f>
        <v>8</v>
      </c>
      <c r="M928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928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928" s="2">
        <f>((3*raw[[#This Row],[Count Played W/I Last Year]])+raw[[#This Row],[Count Played W/I 2 years]])/4</f>
        <v>4.25</v>
      </c>
    </row>
    <row r="929" spans="1:15" x14ac:dyDescent="0.2">
      <c r="A929" s="4" t="s">
        <v>235</v>
      </c>
      <c r="B929" s="24">
        <v>42064</v>
      </c>
      <c r="C929" s="33" t="str">
        <f>IF(EXACT(1,raw[[#This Row],[English]]),"English",IF(EXACT(1,raw[[#This Row],[Spanish]]),"Spanish",IF(EXACT(1,raw[[#This Row],[Both]]),"Both","BAD_INPUT")))</f>
        <v>English</v>
      </c>
      <c r="D929" s="10">
        <f>YEAR(raw[[#This Row],[Date]])</f>
        <v>2015</v>
      </c>
      <c r="E929" s="10">
        <f>MONTH(raw[[#This Row],[Date]])</f>
        <v>3</v>
      </c>
      <c r="F929" s="4">
        <v>1</v>
      </c>
      <c r="G929" s="4"/>
      <c r="H929" s="4"/>
      <c r="I929" s="9" t="e">
        <f>VLOOKUP(raw[[#This Row],[Song Title]],#REF!,1,FALSE)</f>
        <v>#REF!</v>
      </c>
      <c r="J929">
        <f>SUM(raw[[#This Row],[English]:[Both]])</f>
        <v>1</v>
      </c>
      <c r="K929" s="1" t="b">
        <f>IF(EXACT(raw[[#This Row],[Date]],VLOOKUP(raw[[#This Row],[Song Title]],raw[],2,FALSE)),TRUE,FALSE)</f>
        <v>0</v>
      </c>
      <c r="L929">
        <f>COUNTIFS(raw[Song Title],raw[[#This Row],[Song Title]],raw[Date],CONCATENATE("&lt;",raw[[#This Row],[Date]]))</f>
        <v>2</v>
      </c>
      <c r="M929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929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929" s="2">
        <f>((3*raw[[#This Row],[Count Played W/I Last Year]])+raw[[#This Row],[Count Played W/I 2 years]])/4</f>
        <v>2</v>
      </c>
    </row>
    <row r="930" spans="1:15" x14ac:dyDescent="0.2">
      <c r="A930" s="4" t="s">
        <v>233</v>
      </c>
      <c r="B930" s="24">
        <v>42064</v>
      </c>
      <c r="C930" s="33" t="str">
        <f>IF(EXACT(1,raw[[#This Row],[English]]),"English",IF(EXACT(1,raw[[#This Row],[Spanish]]),"Spanish",IF(EXACT(1,raw[[#This Row],[Both]]),"Both","BAD_INPUT")))</f>
        <v>English</v>
      </c>
      <c r="D930" s="10">
        <f>YEAR(raw[[#This Row],[Date]])</f>
        <v>2015</v>
      </c>
      <c r="E930" s="10">
        <f>MONTH(raw[[#This Row],[Date]])</f>
        <v>3</v>
      </c>
      <c r="F930" s="4">
        <v>1</v>
      </c>
      <c r="G930" s="4"/>
      <c r="H930" s="4"/>
      <c r="I930" s="9" t="e">
        <f>VLOOKUP(raw[[#This Row],[Song Title]],#REF!,1,FALSE)</f>
        <v>#REF!</v>
      </c>
      <c r="J930">
        <f>SUM(raw[[#This Row],[English]:[Both]])</f>
        <v>1</v>
      </c>
      <c r="K930" s="1" t="b">
        <f>IF(EXACT(raw[[#This Row],[Date]],VLOOKUP(raw[[#This Row],[Song Title]],raw[],2,FALSE)),TRUE,FALSE)</f>
        <v>0</v>
      </c>
      <c r="L930">
        <f>COUNTIFS(raw[Song Title],raw[[#This Row],[Song Title]],raw[Date],CONCATENATE("&lt;",raw[[#This Row],[Date]]))</f>
        <v>2</v>
      </c>
      <c r="M930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930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930" s="2">
        <f>((3*raw[[#This Row],[Count Played W/I Last Year]])+raw[[#This Row],[Count Played W/I 2 years]])/4</f>
        <v>2</v>
      </c>
    </row>
    <row r="931" spans="1:15" x14ac:dyDescent="0.2">
      <c r="A931" s="4" t="s">
        <v>38</v>
      </c>
      <c r="B931" s="24">
        <v>42064</v>
      </c>
      <c r="C931" s="33" t="str">
        <f>IF(EXACT(1,raw[[#This Row],[English]]),"English",IF(EXACT(1,raw[[#This Row],[Spanish]]),"Spanish",IF(EXACT(1,raw[[#This Row],[Both]]),"Both","BAD_INPUT")))</f>
        <v>Spanish</v>
      </c>
      <c r="D931" s="10">
        <f>YEAR(raw[[#This Row],[Date]])</f>
        <v>2015</v>
      </c>
      <c r="E931" s="10">
        <f>MONTH(raw[[#This Row],[Date]])</f>
        <v>3</v>
      </c>
      <c r="F931" s="4"/>
      <c r="G931" s="4">
        <v>1</v>
      </c>
      <c r="H931" s="4"/>
      <c r="I931" s="9" t="e">
        <f>VLOOKUP(raw[[#This Row],[Song Title]],#REF!,1,FALSE)</f>
        <v>#REF!</v>
      </c>
      <c r="J931">
        <f>SUM(raw[[#This Row],[English]:[Both]])</f>
        <v>1</v>
      </c>
      <c r="K931" s="1" t="b">
        <f>IF(EXACT(raw[[#This Row],[Date]],VLOOKUP(raw[[#This Row],[Song Title]],raw[],2,FALSE)),TRUE,FALSE)</f>
        <v>0</v>
      </c>
      <c r="L931">
        <f>COUNTIFS(raw[Song Title],raw[[#This Row],[Song Title]],raw[Date],CONCATENATE("&lt;",raw[[#This Row],[Date]]))</f>
        <v>9</v>
      </c>
      <c r="M931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931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931" s="2">
        <f>((3*raw[[#This Row],[Count Played W/I Last Year]])+raw[[#This Row],[Count Played W/I 2 years]])/4</f>
        <v>2.75</v>
      </c>
    </row>
    <row r="932" spans="1:15" x14ac:dyDescent="0.2">
      <c r="A932" s="4" t="s">
        <v>172</v>
      </c>
      <c r="B932" s="24">
        <v>42064</v>
      </c>
      <c r="C932" s="33" t="str">
        <f>IF(EXACT(1,raw[[#This Row],[English]]),"English",IF(EXACT(1,raw[[#This Row],[Spanish]]),"Spanish",IF(EXACT(1,raw[[#This Row],[Both]]),"Both","BAD_INPUT")))</f>
        <v>English</v>
      </c>
      <c r="D932" s="10">
        <f>YEAR(raw[[#This Row],[Date]])</f>
        <v>2015</v>
      </c>
      <c r="E932" s="10">
        <f>MONTH(raw[[#This Row],[Date]])</f>
        <v>3</v>
      </c>
      <c r="F932" s="4">
        <v>1</v>
      </c>
      <c r="G932" s="4"/>
      <c r="H932" s="4"/>
      <c r="I932" s="9" t="e">
        <f>VLOOKUP(raw[[#This Row],[Song Title]],#REF!,1,FALSE)</f>
        <v>#REF!</v>
      </c>
      <c r="J932">
        <f>SUM(raw[[#This Row],[English]:[Both]])</f>
        <v>1</v>
      </c>
      <c r="K932" s="1" t="b">
        <f>IF(EXACT(raw[[#This Row],[Date]],VLOOKUP(raw[[#This Row],[Song Title]],raw[],2,FALSE)),TRUE,FALSE)</f>
        <v>0</v>
      </c>
      <c r="L932">
        <f>COUNTIFS(raw[Song Title],raw[[#This Row],[Song Title]],raw[Date],CONCATENATE("&lt;",raw[[#This Row],[Date]]))</f>
        <v>1</v>
      </c>
      <c r="M932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932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932" s="2">
        <f>((3*raw[[#This Row],[Count Played W/I Last Year]])+raw[[#This Row],[Count Played W/I 2 years]])/4</f>
        <v>0.25</v>
      </c>
    </row>
    <row r="933" spans="1:15" x14ac:dyDescent="0.2">
      <c r="A933" s="4" t="s">
        <v>113</v>
      </c>
      <c r="B933" s="8">
        <v>42071</v>
      </c>
      <c r="C933" s="8" t="str">
        <f>IF(EXACT(1,raw[[#This Row],[English]]),"English",IF(EXACT(1,raw[[#This Row],[Spanish]]),"Spanish",IF(EXACT(1,raw[[#This Row],[Both]]),"Both","BAD_INPUT")))</f>
        <v>English</v>
      </c>
      <c r="D933" s="10">
        <f>YEAR(raw[[#This Row],[Date]])</f>
        <v>2015</v>
      </c>
      <c r="E933" s="10">
        <f>MONTH(raw[[#This Row],[Date]])</f>
        <v>3</v>
      </c>
      <c r="F933" s="4">
        <v>1</v>
      </c>
      <c r="G933" s="4"/>
      <c r="H933" s="4"/>
      <c r="I933" s="9" t="e">
        <f>VLOOKUP(raw[[#This Row],[Song Title]],#REF!,1,FALSE)</f>
        <v>#REF!</v>
      </c>
      <c r="J933">
        <f>SUM(raw[[#This Row],[English]:[Both]])</f>
        <v>1</v>
      </c>
      <c r="K933" s="1" t="b">
        <f>IF(EXACT(raw[[#This Row],[Date]],VLOOKUP(raw[[#This Row],[Song Title]],raw[],2,FALSE)),TRUE,FALSE)</f>
        <v>0</v>
      </c>
      <c r="L933">
        <f>COUNTIFS(raw[Song Title],raw[[#This Row],[Song Title]],raw[Date],CONCATENATE("&lt;",raw[[#This Row],[Date]]))</f>
        <v>3</v>
      </c>
      <c r="M933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933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933" s="2">
        <f>((3*raw[[#This Row],[Count Played W/I Last Year]])+raw[[#This Row],[Count Played W/I 2 years]])/4</f>
        <v>0.25</v>
      </c>
    </row>
    <row r="934" spans="1:15" x14ac:dyDescent="0.2">
      <c r="A934" s="4" t="s">
        <v>53</v>
      </c>
      <c r="B934" s="24">
        <v>42071</v>
      </c>
      <c r="C934" s="33" t="str">
        <f>IF(EXACT(1,raw[[#This Row],[English]]),"English",IF(EXACT(1,raw[[#This Row],[Spanish]]),"Spanish",IF(EXACT(1,raw[[#This Row],[Both]]),"Both","BAD_INPUT")))</f>
        <v>Spanish</v>
      </c>
      <c r="D934" s="10">
        <f>YEAR(raw[[#This Row],[Date]])</f>
        <v>2015</v>
      </c>
      <c r="E934" s="10">
        <f>MONTH(raw[[#This Row],[Date]])</f>
        <v>3</v>
      </c>
      <c r="F934" s="4"/>
      <c r="G934" s="4">
        <v>1</v>
      </c>
      <c r="H934" s="4"/>
      <c r="I934" s="9" t="e">
        <f>VLOOKUP(raw[[#This Row],[Song Title]],#REF!,1,FALSE)</f>
        <v>#REF!</v>
      </c>
      <c r="J934">
        <f>SUM(raw[[#This Row],[English]:[Both]])</f>
        <v>1</v>
      </c>
      <c r="K934" s="1" t="b">
        <f>IF(EXACT(raw[[#This Row],[Date]],VLOOKUP(raw[[#This Row],[Song Title]],raw[],2,FALSE)),TRUE,FALSE)</f>
        <v>0</v>
      </c>
      <c r="L934">
        <f>COUNTIFS(raw[Song Title],raw[[#This Row],[Song Title]],raw[Date],CONCATENATE("&lt;",raw[[#This Row],[Date]]))</f>
        <v>12</v>
      </c>
      <c r="M934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934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934" s="2">
        <f>((3*raw[[#This Row],[Count Played W/I Last Year]])+raw[[#This Row],[Count Played W/I 2 years]])/4</f>
        <v>2</v>
      </c>
    </row>
    <row r="935" spans="1:15" x14ac:dyDescent="0.2">
      <c r="A935" s="4" t="s">
        <v>18</v>
      </c>
      <c r="B935" s="24">
        <v>42071</v>
      </c>
      <c r="C935" s="33" t="str">
        <f>IF(EXACT(1,raw[[#This Row],[English]]),"English",IF(EXACT(1,raw[[#This Row],[Spanish]]),"Spanish",IF(EXACT(1,raw[[#This Row],[Both]]),"Both","BAD_INPUT")))</f>
        <v>Spanish</v>
      </c>
      <c r="D935" s="10">
        <f>YEAR(raw[[#This Row],[Date]])</f>
        <v>2015</v>
      </c>
      <c r="E935" s="10">
        <f>MONTH(raw[[#This Row],[Date]])</f>
        <v>3</v>
      </c>
      <c r="F935" s="4"/>
      <c r="G935" s="4">
        <v>1</v>
      </c>
      <c r="H935" s="4"/>
      <c r="I935" s="9" t="e">
        <f>VLOOKUP(raw[[#This Row],[Song Title]],#REF!,1,FALSE)</f>
        <v>#REF!</v>
      </c>
      <c r="J935">
        <f>SUM(raw[[#This Row],[English]:[Both]])</f>
        <v>1</v>
      </c>
      <c r="K935" s="1" t="b">
        <f>IF(EXACT(raw[[#This Row],[Date]],VLOOKUP(raw[[#This Row],[Song Title]],raw[],2,FALSE)),TRUE,FALSE)</f>
        <v>0</v>
      </c>
      <c r="L935">
        <f>COUNTIFS(raw[Song Title],raw[[#This Row],[Song Title]],raw[Date],CONCATENATE("&lt;",raw[[#This Row],[Date]]))</f>
        <v>6</v>
      </c>
      <c r="M935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935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935" s="2">
        <f>((3*raw[[#This Row],[Count Played W/I Last Year]])+raw[[#This Row],[Count Played W/I 2 years]])/4</f>
        <v>0.25</v>
      </c>
    </row>
    <row r="936" spans="1:15" x14ac:dyDescent="0.2">
      <c r="A936" s="4" t="s">
        <v>241</v>
      </c>
      <c r="B936" s="24">
        <v>42071</v>
      </c>
      <c r="C936" s="33" t="str">
        <f>IF(EXACT(1,raw[[#This Row],[English]]),"English",IF(EXACT(1,raw[[#This Row],[Spanish]]),"Spanish",IF(EXACT(1,raw[[#This Row],[Both]]),"Both","BAD_INPUT")))</f>
        <v>English</v>
      </c>
      <c r="D936" s="10">
        <f>YEAR(raw[[#This Row],[Date]])</f>
        <v>2015</v>
      </c>
      <c r="E936" s="10">
        <f>MONTH(raw[[#This Row],[Date]])</f>
        <v>3</v>
      </c>
      <c r="F936" s="4">
        <v>1</v>
      </c>
      <c r="G936" s="4"/>
      <c r="H936" s="4"/>
      <c r="I936" s="9" t="e">
        <f>VLOOKUP(raw[[#This Row],[Song Title]],#REF!,1,FALSE)</f>
        <v>#REF!</v>
      </c>
      <c r="J936">
        <f>SUM(raw[[#This Row],[English]:[Both]])</f>
        <v>1</v>
      </c>
      <c r="K936" s="1" t="b">
        <f>IF(EXACT(raw[[#This Row],[Date]],VLOOKUP(raw[[#This Row],[Song Title]],raw[],2,FALSE)),TRUE,FALSE)</f>
        <v>1</v>
      </c>
      <c r="L936">
        <f>COUNTIFS(raw[Song Title],raw[[#This Row],[Song Title]],raw[Date],CONCATENATE("&lt;",raw[[#This Row],[Date]]))</f>
        <v>0</v>
      </c>
      <c r="M936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936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936" s="2">
        <f>((3*raw[[#This Row],[Count Played W/I Last Year]])+raw[[#This Row],[Count Played W/I 2 years]])/4</f>
        <v>0</v>
      </c>
    </row>
    <row r="937" spans="1:15" x14ac:dyDescent="0.2">
      <c r="A937" s="4" t="s">
        <v>137</v>
      </c>
      <c r="B937" s="24">
        <v>42071</v>
      </c>
      <c r="C937" s="33" t="str">
        <f>IF(EXACT(1,raw[[#This Row],[English]]),"English",IF(EXACT(1,raw[[#This Row],[Spanish]]),"Spanish",IF(EXACT(1,raw[[#This Row],[Both]]),"Both","BAD_INPUT")))</f>
        <v>English</v>
      </c>
      <c r="D937" s="10">
        <f>YEAR(raw[[#This Row],[Date]])</f>
        <v>2015</v>
      </c>
      <c r="E937" s="10">
        <f>MONTH(raw[[#This Row],[Date]])</f>
        <v>3</v>
      </c>
      <c r="F937" s="4">
        <v>1</v>
      </c>
      <c r="G937" s="4"/>
      <c r="H937" s="4"/>
      <c r="I937" s="9" t="e">
        <f>VLOOKUP(raw[[#This Row],[Song Title]],#REF!,1,FALSE)</f>
        <v>#REF!</v>
      </c>
      <c r="J937">
        <f>SUM(raw[[#This Row],[English]:[Both]])</f>
        <v>1</v>
      </c>
      <c r="K937" s="1" t="b">
        <f>IF(EXACT(raw[[#This Row],[Date]],VLOOKUP(raw[[#This Row],[Song Title]],raw[],2,FALSE)),TRUE,FALSE)</f>
        <v>0</v>
      </c>
      <c r="L937">
        <f>COUNTIFS(raw[Song Title],raw[[#This Row],[Song Title]],raw[Date],CONCATENATE("&lt;",raw[[#This Row],[Date]]))</f>
        <v>1</v>
      </c>
      <c r="M937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937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937" s="2">
        <f>((3*raw[[#This Row],[Count Played W/I Last Year]])+raw[[#This Row],[Count Played W/I 2 years]])/4</f>
        <v>0</v>
      </c>
    </row>
    <row r="938" spans="1:15" x14ac:dyDescent="0.2">
      <c r="A938" s="4" t="s">
        <v>76</v>
      </c>
      <c r="B938" s="24">
        <v>42071</v>
      </c>
      <c r="C938" s="33" t="str">
        <f>IF(EXACT(1,raw[[#This Row],[English]]),"English",IF(EXACT(1,raw[[#This Row],[Spanish]]),"Spanish",IF(EXACT(1,raw[[#This Row],[Both]]),"Both","BAD_INPUT")))</f>
        <v>Both</v>
      </c>
      <c r="D938" s="10">
        <f>YEAR(raw[[#This Row],[Date]])</f>
        <v>2015</v>
      </c>
      <c r="E938" s="10">
        <f>MONTH(raw[[#This Row],[Date]])</f>
        <v>3</v>
      </c>
      <c r="F938" s="4"/>
      <c r="G938" s="4"/>
      <c r="H938" s="4">
        <v>1</v>
      </c>
      <c r="I938" s="9" t="e">
        <f>VLOOKUP(raw[[#This Row],[Song Title]],#REF!,1,FALSE)</f>
        <v>#REF!</v>
      </c>
      <c r="J938">
        <f>SUM(raw[[#This Row],[English]:[Both]])</f>
        <v>1</v>
      </c>
      <c r="K938" s="1" t="b">
        <f>IF(EXACT(raw[[#This Row],[Date]],VLOOKUP(raw[[#This Row],[Song Title]],raw[],2,FALSE)),TRUE,FALSE)</f>
        <v>0</v>
      </c>
      <c r="L938">
        <f>COUNTIFS(raw[Song Title],raw[[#This Row],[Song Title]],raw[Date],CONCATENATE("&lt;",raw[[#This Row],[Date]]))</f>
        <v>3</v>
      </c>
      <c r="M938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938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938" s="2">
        <f>((3*raw[[#This Row],[Count Played W/I Last Year]])+raw[[#This Row],[Count Played W/I 2 years]])/4</f>
        <v>0.25</v>
      </c>
    </row>
    <row r="939" spans="1:15" x14ac:dyDescent="0.2">
      <c r="A939" t="s">
        <v>75</v>
      </c>
      <c r="B939" s="8">
        <v>42078</v>
      </c>
      <c r="C939" s="8" t="str">
        <f>IF(EXACT(1,raw[[#This Row],[English]]),"English",IF(EXACT(1,raw[[#This Row],[Spanish]]),"Spanish",IF(EXACT(1,raw[[#This Row],[Both]]),"Both","BAD_INPUT")))</f>
        <v>Spanish</v>
      </c>
      <c r="D939" s="11">
        <f>YEAR(raw[[#This Row],[Date]])</f>
        <v>2015</v>
      </c>
      <c r="E939" s="11">
        <f>MONTH(raw[[#This Row],[Date]])</f>
        <v>3</v>
      </c>
      <c r="G939">
        <v>1</v>
      </c>
      <c r="I939" s="2" t="e">
        <f>VLOOKUP(raw[[#This Row],[Song Title]],#REF!,1,FALSE)</f>
        <v>#REF!</v>
      </c>
      <c r="J939">
        <f>SUM(raw[[#This Row],[English]:[Both]])</f>
        <v>1</v>
      </c>
      <c r="K939" s="1" t="b">
        <f>IF(EXACT(raw[[#This Row],[Date]],VLOOKUP(raw[[#This Row],[Song Title]],raw[],2,FALSE)),TRUE,FALSE)</f>
        <v>0</v>
      </c>
      <c r="L939">
        <f>COUNTIFS(raw[Song Title],raw[[#This Row],[Song Title]],raw[Date],CONCATENATE("&lt;",raw[[#This Row],[Date]]))</f>
        <v>7</v>
      </c>
      <c r="M939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939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939" s="2">
        <f>((3*raw[[#This Row],[Count Played W/I Last Year]])+raw[[#This Row],[Count Played W/I 2 years]])/4</f>
        <v>2</v>
      </c>
    </row>
    <row r="940" spans="1:15" x14ac:dyDescent="0.2">
      <c r="A940" t="s">
        <v>26</v>
      </c>
      <c r="B940" s="7">
        <v>42078</v>
      </c>
      <c r="C940" s="7" t="str">
        <f>IF(EXACT(1,raw[[#This Row],[English]]),"English",IF(EXACT(1,raw[[#This Row],[Spanish]]),"Spanish",IF(EXACT(1,raw[[#This Row],[Both]]),"Both","BAD_INPUT")))</f>
        <v>Spanish</v>
      </c>
      <c r="D940" s="11">
        <f>YEAR(raw[[#This Row],[Date]])</f>
        <v>2015</v>
      </c>
      <c r="E940" s="11">
        <f>MONTH(raw[[#This Row],[Date]])</f>
        <v>3</v>
      </c>
      <c r="G940">
        <v>1</v>
      </c>
      <c r="I940" s="2" t="e">
        <f>VLOOKUP(raw[[#This Row],[Song Title]],#REF!,1,FALSE)</f>
        <v>#REF!</v>
      </c>
      <c r="J940">
        <f>SUM(raw[[#This Row],[English]:[Both]])</f>
        <v>1</v>
      </c>
      <c r="K940" s="1" t="b">
        <f>IF(EXACT(raw[[#This Row],[Date]],VLOOKUP(raw[[#This Row],[Song Title]],raw[],2,FALSE)),TRUE,FALSE)</f>
        <v>0</v>
      </c>
      <c r="L940">
        <f>COUNTIFS(raw[Song Title],raw[[#This Row],[Song Title]],raw[Date],CONCATENATE("&lt;",raw[[#This Row],[Date]]))</f>
        <v>3</v>
      </c>
      <c r="M940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940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940" s="2">
        <f>((3*raw[[#This Row],[Count Played W/I Last Year]])+raw[[#This Row],[Count Played W/I 2 years]])/4</f>
        <v>0.5</v>
      </c>
    </row>
    <row r="941" spans="1:15" x14ac:dyDescent="0.2">
      <c r="A941" t="s">
        <v>81</v>
      </c>
      <c r="B941" s="7">
        <v>42078</v>
      </c>
      <c r="C941" s="7" t="str">
        <f>IF(EXACT(1,raw[[#This Row],[English]]),"English",IF(EXACT(1,raw[[#This Row],[Spanish]]),"Spanish",IF(EXACT(1,raw[[#This Row],[Both]]),"Both","BAD_INPUT")))</f>
        <v>English</v>
      </c>
      <c r="D941" s="11">
        <f>YEAR(raw[[#This Row],[Date]])</f>
        <v>2015</v>
      </c>
      <c r="E941" s="11">
        <f>MONTH(raw[[#This Row],[Date]])</f>
        <v>3</v>
      </c>
      <c r="F941">
        <v>1</v>
      </c>
      <c r="I941" s="2" t="e">
        <f>VLOOKUP(raw[[#This Row],[Song Title]],#REF!,1,FALSE)</f>
        <v>#REF!</v>
      </c>
      <c r="J941">
        <f>SUM(raw[[#This Row],[English]:[Both]])</f>
        <v>1</v>
      </c>
      <c r="K941" s="1" t="b">
        <f>IF(EXACT(raw[[#This Row],[Date]],VLOOKUP(raw[[#This Row],[Song Title]],raw[],2,FALSE)),TRUE,FALSE)</f>
        <v>0</v>
      </c>
      <c r="L941">
        <f>COUNTIFS(raw[Song Title],raw[[#This Row],[Song Title]],raw[Date],CONCATENATE("&lt;",raw[[#This Row],[Date]]))</f>
        <v>7</v>
      </c>
      <c r="M941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941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941" s="2">
        <f>((3*raw[[#This Row],[Count Played W/I Last Year]])+raw[[#This Row],[Count Played W/I 2 years]])/4</f>
        <v>2.5</v>
      </c>
    </row>
    <row r="942" spans="1:15" x14ac:dyDescent="0.2">
      <c r="A942" t="s">
        <v>237</v>
      </c>
      <c r="B942" s="7">
        <v>42078</v>
      </c>
      <c r="C942" s="7" t="str">
        <f>IF(EXACT(1,raw[[#This Row],[English]]),"English",IF(EXACT(1,raw[[#This Row],[Spanish]]),"Spanish",IF(EXACT(1,raw[[#This Row],[Both]]),"Both","BAD_INPUT")))</f>
        <v>English</v>
      </c>
      <c r="D942" s="11">
        <f>YEAR(raw[[#This Row],[Date]])</f>
        <v>2015</v>
      </c>
      <c r="E942" s="11">
        <f>MONTH(raw[[#This Row],[Date]])</f>
        <v>3</v>
      </c>
      <c r="F942">
        <v>1</v>
      </c>
      <c r="I942" s="2" t="e">
        <f>VLOOKUP(raw[[#This Row],[Song Title]],#REF!,1,FALSE)</f>
        <v>#REF!</v>
      </c>
      <c r="J942">
        <f>SUM(raw[[#This Row],[English]:[Both]])</f>
        <v>1</v>
      </c>
      <c r="K942" s="1" t="b">
        <f>IF(EXACT(raw[[#This Row],[Date]],VLOOKUP(raw[[#This Row],[Song Title]],raw[],2,FALSE)),TRUE,FALSE)</f>
        <v>0</v>
      </c>
      <c r="L942">
        <f>COUNTIFS(raw[Song Title],raw[[#This Row],[Song Title]],raw[Date],CONCATENATE("&lt;",raw[[#This Row],[Date]]))</f>
        <v>2</v>
      </c>
      <c r="M942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942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942" s="2">
        <f>((3*raw[[#This Row],[Count Played W/I Last Year]])+raw[[#This Row],[Count Played W/I 2 years]])/4</f>
        <v>2</v>
      </c>
    </row>
    <row r="943" spans="1:15" x14ac:dyDescent="0.2">
      <c r="A943" t="s">
        <v>13</v>
      </c>
      <c r="B943" s="7">
        <v>42078</v>
      </c>
      <c r="C943" s="7" t="str">
        <f>IF(EXACT(1,raw[[#This Row],[English]]),"English",IF(EXACT(1,raw[[#This Row],[Spanish]]),"Spanish",IF(EXACT(1,raw[[#This Row],[Both]]),"Both","BAD_INPUT")))</f>
        <v>Spanish</v>
      </c>
      <c r="D943" s="11">
        <f>YEAR(raw[[#This Row],[Date]])</f>
        <v>2015</v>
      </c>
      <c r="E943" s="11">
        <f>MONTH(raw[[#This Row],[Date]])</f>
        <v>3</v>
      </c>
      <c r="G943">
        <v>1</v>
      </c>
      <c r="I943" s="2" t="e">
        <f>VLOOKUP(raw[[#This Row],[Song Title]],#REF!,1,FALSE)</f>
        <v>#REF!</v>
      </c>
      <c r="J943">
        <f>SUM(raw[[#This Row],[English]:[Both]])</f>
        <v>1</v>
      </c>
      <c r="K943" s="1" t="b">
        <f>IF(EXACT(raw[[#This Row],[Date]],VLOOKUP(raw[[#This Row],[Song Title]],raw[],2,FALSE)),TRUE,FALSE)</f>
        <v>0</v>
      </c>
      <c r="L943">
        <f>COUNTIFS(raw[Song Title],raw[[#This Row],[Song Title]],raw[Date],CONCATENATE("&lt;",raw[[#This Row],[Date]]))</f>
        <v>8</v>
      </c>
      <c r="M943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943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943" s="2">
        <f>((3*raw[[#This Row],[Count Played W/I Last Year]])+raw[[#This Row],[Count Played W/I 2 years]])/4</f>
        <v>1.75</v>
      </c>
    </row>
    <row r="944" spans="1:15" x14ac:dyDescent="0.2">
      <c r="A944" t="s">
        <v>60</v>
      </c>
      <c r="B944" s="7">
        <v>42078</v>
      </c>
      <c r="C944" s="7" t="str">
        <f>IF(EXACT(1,raw[[#This Row],[English]]),"English",IF(EXACT(1,raw[[#This Row],[Spanish]]),"Spanish",IF(EXACT(1,raw[[#This Row],[Both]]),"Both","BAD_INPUT")))</f>
        <v>English</v>
      </c>
      <c r="D944" s="11">
        <f>YEAR(raw[[#This Row],[Date]])</f>
        <v>2015</v>
      </c>
      <c r="E944" s="11">
        <f>MONTH(raw[[#This Row],[Date]])</f>
        <v>3</v>
      </c>
      <c r="F944">
        <v>1</v>
      </c>
      <c r="I944" s="2" t="e">
        <f>VLOOKUP(raw[[#This Row],[Song Title]],#REF!,1,FALSE)</f>
        <v>#REF!</v>
      </c>
      <c r="J944">
        <f>SUM(raw[[#This Row],[English]:[Both]])</f>
        <v>1</v>
      </c>
      <c r="K944" s="1" t="b">
        <f>IF(EXACT(raw[[#This Row],[Date]],VLOOKUP(raw[[#This Row],[Song Title]],raw[],2,FALSE)),TRUE,FALSE)</f>
        <v>0</v>
      </c>
      <c r="L944">
        <f>COUNTIFS(raw[Song Title],raw[[#This Row],[Song Title]],raw[Date],CONCATENATE("&lt;",raw[[#This Row],[Date]]))</f>
        <v>5</v>
      </c>
      <c r="M944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944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944" s="2">
        <f>((3*raw[[#This Row],[Count Played W/I Last Year]])+raw[[#This Row],[Count Played W/I 2 years]])/4</f>
        <v>1.25</v>
      </c>
    </row>
    <row r="945" spans="1:15" x14ac:dyDescent="0.2">
      <c r="A945" t="s">
        <v>149</v>
      </c>
      <c r="B945" s="7">
        <v>42085</v>
      </c>
      <c r="C945" s="7" t="str">
        <f>IF(EXACT(1,raw[[#This Row],[English]]),"English",IF(EXACT(1,raw[[#This Row],[Spanish]]),"Spanish",IF(EXACT(1,raw[[#This Row],[Both]]),"Both","BAD_INPUT")))</f>
        <v>Spanish</v>
      </c>
      <c r="D945" s="11">
        <f>YEAR(raw[[#This Row],[Date]])</f>
        <v>2015</v>
      </c>
      <c r="E945" s="11">
        <f>MONTH(raw[[#This Row],[Date]])</f>
        <v>3</v>
      </c>
      <c r="G945">
        <v>1</v>
      </c>
      <c r="I945" s="2" t="e">
        <f>VLOOKUP(raw[[#This Row],[Song Title]],#REF!,1,FALSE)</f>
        <v>#REF!</v>
      </c>
      <c r="J945">
        <f>SUM(raw[[#This Row],[English]:[Both]])</f>
        <v>1</v>
      </c>
      <c r="K945" s="1" t="b">
        <f>IF(EXACT(raw[[#This Row],[Date]],VLOOKUP(raw[[#This Row],[Song Title]],raw[],2,FALSE)),TRUE,FALSE)</f>
        <v>0</v>
      </c>
      <c r="L945">
        <f>COUNTIFS(raw[Song Title],raw[[#This Row],[Song Title]],raw[Date],CONCATENATE("&lt;",raw[[#This Row],[Date]]))</f>
        <v>10</v>
      </c>
      <c r="M945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945">
        <f>COUNTIFS(raw[Song Title],raw[[#This Row],[Song Title]],raw[Date],CONCATENATE("&lt;",raw[[#This Row],[Date]]),raw[Date],CONCATENATE("&gt;=",DATE(raw[[#This Row],[Year]]-2,raw[[#This Row],[Month]],raw[[#This Row],[English]])))</f>
        <v>10</v>
      </c>
      <c r="O945" s="2">
        <f>((3*raw[[#This Row],[Count Played W/I Last Year]])+raw[[#This Row],[Count Played W/I 2 years]])/4</f>
        <v>4.75</v>
      </c>
    </row>
    <row r="946" spans="1:15" x14ac:dyDescent="0.2">
      <c r="A946" t="s">
        <v>238</v>
      </c>
      <c r="B946" s="7">
        <v>42085</v>
      </c>
      <c r="C946" s="7" t="str">
        <f>IF(EXACT(1,raw[[#This Row],[English]]),"English",IF(EXACT(1,raw[[#This Row],[Spanish]]),"Spanish",IF(EXACT(1,raw[[#This Row],[Both]]),"Both","BAD_INPUT")))</f>
        <v>Both</v>
      </c>
      <c r="D946" s="11">
        <f>YEAR(raw[[#This Row],[Date]])</f>
        <v>2015</v>
      </c>
      <c r="E946" s="11">
        <f>MONTH(raw[[#This Row],[Date]])</f>
        <v>3</v>
      </c>
      <c r="H946">
        <v>1</v>
      </c>
      <c r="I946" s="2" t="e">
        <f>VLOOKUP(raw[[#This Row],[Song Title]],#REF!,1,FALSE)</f>
        <v>#REF!</v>
      </c>
      <c r="J946">
        <f>SUM(raw[[#This Row],[English]:[Both]])</f>
        <v>1</v>
      </c>
      <c r="K946" s="1" t="b">
        <f>IF(EXACT(raw[[#This Row],[Date]],VLOOKUP(raw[[#This Row],[Song Title]],raw[],2,FALSE)),TRUE,FALSE)</f>
        <v>0</v>
      </c>
      <c r="L946">
        <f>COUNTIFS(raw[Song Title],raw[[#This Row],[Song Title]],raw[Date],CONCATENATE("&lt;",raw[[#This Row],[Date]]))</f>
        <v>2</v>
      </c>
      <c r="M946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946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946" s="2">
        <f>((3*raw[[#This Row],[Count Played W/I Last Year]])+raw[[#This Row],[Count Played W/I 2 years]])/4</f>
        <v>2</v>
      </c>
    </row>
    <row r="947" spans="1:15" x14ac:dyDescent="0.2">
      <c r="A947" t="s">
        <v>241</v>
      </c>
      <c r="B947" s="7">
        <v>42085</v>
      </c>
      <c r="C947" s="7" t="str">
        <f>IF(EXACT(1,raw[[#This Row],[English]]),"English",IF(EXACT(1,raw[[#This Row],[Spanish]]),"Spanish",IF(EXACT(1,raw[[#This Row],[Both]]),"Both","BAD_INPUT")))</f>
        <v>English</v>
      </c>
      <c r="D947" s="11">
        <f>YEAR(raw[[#This Row],[Date]])</f>
        <v>2015</v>
      </c>
      <c r="E947" s="11">
        <f>MONTH(raw[[#This Row],[Date]])</f>
        <v>3</v>
      </c>
      <c r="F947">
        <v>1</v>
      </c>
      <c r="I947" s="2" t="e">
        <f>VLOOKUP(raw[[#This Row],[Song Title]],#REF!,1,FALSE)</f>
        <v>#REF!</v>
      </c>
      <c r="J947">
        <f>SUM(raw[[#This Row],[English]:[Both]])</f>
        <v>1</v>
      </c>
      <c r="K947" s="1" t="b">
        <f>IF(EXACT(raw[[#This Row],[Date]],VLOOKUP(raw[[#This Row],[Song Title]],raw[],2,FALSE)),TRUE,FALSE)</f>
        <v>0</v>
      </c>
      <c r="L947">
        <f>COUNTIFS(raw[Song Title],raw[[#This Row],[Song Title]],raw[Date],CONCATENATE("&lt;",raw[[#This Row],[Date]]))</f>
        <v>1</v>
      </c>
      <c r="M947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947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947" s="2">
        <f>((3*raw[[#This Row],[Count Played W/I Last Year]])+raw[[#This Row],[Count Played W/I 2 years]])/4</f>
        <v>1</v>
      </c>
    </row>
    <row r="948" spans="1:15" x14ac:dyDescent="0.2">
      <c r="A948" t="s">
        <v>242</v>
      </c>
      <c r="B948" s="7">
        <v>42085</v>
      </c>
      <c r="C948" s="7" t="str">
        <f>IF(EXACT(1,raw[[#This Row],[English]]),"English",IF(EXACT(1,raw[[#This Row],[Spanish]]),"Spanish",IF(EXACT(1,raw[[#This Row],[Both]]),"Both","BAD_INPUT")))</f>
        <v>Spanish</v>
      </c>
      <c r="D948" s="11">
        <f>YEAR(raw[[#This Row],[Date]])</f>
        <v>2015</v>
      </c>
      <c r="E948" s="11">
        <f>MONTH(raw[[#This Row],[Date]])</f>
        <v>3</v>
      </c>
      <c r="G948">
        <v>1</v>
      </c>
      <c r="I948" s="2" t="e">
        <f>VLOOKUP(raw[[#This Row],[Song Title]],#REF!,1,FALSE)</f>
        <v>#REF!</v>
      </c>
      <c r="J948">
        <f>SUM(raw[[#This Row],[English]:[Both]])</f>
        <v>1</v>
      </c>
      <c r="K948" s="1" t="b">
        <f>IF(EXACT(raw[[#This Row],[Date]],VLOOKUP(raw[[#This Row],[Song Title]],raw[],2,FALSE)),TRUE,FALSE)</f>
        <v>1</v>
      </c>
      <c r="L948">
        <f>COUNTIFS(raw[Song Title],raw[[#This Row],[Song Title]],raw[Date],CONCATENATE("&lt;",raw[[#This Row],[Date]]))</f>
        <v>0</v>
      </c>
      <c r="M948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948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948" s="2">
        <f>((3*raw[[#This Row],[Count Played W/I Last Year]])+raw[[#This Row],[Count Played W/I 2 years]])/4</f>
        <v>0</v>
      </c>
    </row>
    <row r="949" spans="1:15" x14ac:dyDescent="0.2">
      <c r="A949" t="s">
        <v>198</v>
      </c>
      <c r="B949" s="7">
        <v>42085</v>
      </c>
      <c r="C949" s="7" t="str">
        <f>IF(EXACT(1,raw[[#This Row],[English]]),"English",IF(EXACT(1,raw[[#This Row],[Spanish]]),"Spanish",IF(EXACT(1,raw[[#This Row],[Both]]),"Both","BAD_INPUT")))</f>
        <v>English</v>
      </c>
      <c r="D949" s="11">
        <f>YEAR(raw[[#This Row],[Date]])</f>
        <v>2015</v>
      </c>
      <c r="E949" s="11">
        <f>MONTH(raw[[#This Row],[Date]])</f>
        <v>3</v>
      </c>
      <c r="F949">
        <v>1</v>
      </c>
      <c r="I949" s="2" t="e">
        <f>VLOOKUP(raw[[#This Row],[Song Title]],#REF!,1,FALSE)</f>
        <v>#REF!</v>
      </c>
      <c r="J949">
        <f>SUM(raw[[#This Row],[English]:[Both]])</f>
        <v>1</v>
      </c>
      <c r="K949" s="1" t="b">
        <f>IF(EXACT(raw[[#This Row],[Date]],VLOOKUP(raw[[#This Row],[Song Title]],raw[],2,FALSE)),TRUE,FALSE)</f>
        <v>0</v>
      </c>
      <c r="L949">
        <f>COUNTIFS(raw[Song Title],raw[[#This Row],[Song Title]],raw[Date],CONCATENATE("&lt;",raw[[#This Row],[Date]]))</f>
        <v>2</v>
      </c>
      <c r="M949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949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949" s="2">
        <f>((3*raw[[#This Row],[Count Played W/I Last Year]])+raw[[#This Row],[Count Played W/I 2 years]])/4</f>
        <v>2</v>
      </c>
    </row>
    <row r="950" spans="1:15" x14ac:dyDescent="0.2">
      <c r="A950" t="s">
        <v>203</v>
      </c>
      <c r="B950" s="7">
        <v>42085</v>
      </c>
      <c r="C950" s="7" t="str">
        <f>IF(EXACT(1,raw[[#This Row],[English]]),"English",IF(EXACT(1,raw[[#This Row],[Spanish]]),"Spanish",IF(EXACT(1,raw[[#This Row],[Both]]),"Both","BAD_INPUT")))</f>
        <v>English</v>
      </c>
      <c r="D950" s="11">
        <f>YEAR(raw[[#This Row],[Date]])</f>
        <v>2015</v>
      </c>
      <c r="E950" s="11">
        <f>MONTH(raw[[#This Row],[Date]])</f>
        <v>3</v>
      </c>
      <c r="F950">
        <v>1</v>
      </c>
      <c r="I950" s="2" t="e">
        <f>VLOOKUP(raw[[#This Row],[Song Title]],#REF!,1,FALSE)</f>
        <v>#REF!</v>
      </c>
      <c r="J950">
        <f>SUM(raw[[#This Row],[English]:[Both]])</f>
        <v>1</v>
      </c>
      <c r="K950" s="1" t="b">
        <f>IF(EXACT(raw[[#This Row],[Date]],VLOOKUP(raw[[#This Row],[Song Title]],raw[],2,FALSE)),TRUE,FALSE)</f>
        <v>0</v>
      </c>
      <c r="L950">
        <f>COUNTIFS(raw[Song Title],raw[[#This Row],[Song Title]],raw[Date],CONCATENATE("&lt;",raw[[#This Row],[Date]]))</f>
        <v>3</v>
      </c>
      <c r="M950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950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950" s="2">
        <f>((3*raw[[#This Row],[Count Played W/I Last Year]])+raw[[#This Row],[Count Played W/I 2 years]])/4</f>
        <v>3</v>
      </c>
    </row>
    <row r="951" spans="1:15" x14ac:dyDescent="0.2">
      <c r="A951" t="s">
        <v>173</v>
      </c>
      <c r="B951" s="7">
        <v>42092</v>
      </c>
      <c r="C951" s="7" t="str">
        <f>IF(EXACT(1,raw[[#This Row],[English]]),"English",IF(EXACT(1,raw[[#This Row],[Spanish]]),"Spanish",IF(EXACT(1,raw[[#This Row],[Both]]),"Both","BAD_INPUT")))</f>
        <v>English</v>
      </c>
      <c r="D951" s="11">
        <f>YEAR(raw[[#This Row],[Date]])</f>
        <v>2015</v>
      </c>
      <c r="E951" s="11">
        <f>MONTH(raw[[#This Row],[Date]])</f>
        <v>3</v>
      </c>
      <c r="F951">
        <v>1</v>
      </c>
      <c r="I951" s="2" t="e">
        <f>VLOOKUP(raw[[#This Row],[Song Title]],#REF!,1,FALSE)</f>
        <v>#REF!</v>
      </c>
      <c r="J951">
        <f>SUM(raw[[#This Row],[English]:[Both]])</f>
        <v>1</v>
      </c>
      <c r="K951" s="1" t="b">
        <f>IF(EXACT(raw[[#This Row],[Date]],VLOOKUP(raw[[#This Row],[Song Title]],raw[],2,FALSE)),TRUE,FALSE)</f>
        <v>0</v>
      </c>
      <c r="L951">
        <f>COUNTIFS(raw[Song Title],raw[[#This Row],[Song Title]],raw[Date],CONCATENATE("&lt;",raw[[#This Row],[Date]]))</f>
        <v>5</v>
      </c>
      <c r="M951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951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951" s="2">
        <f>((3*raw[[#This Row],[Count Played W/I Last Year]])+raw[[#This Row],[Count Played W/I 2 years]])/4</f>
        <v>2.75</v>
      </c>
    </row>
    <row r="952" spans="1:15" x14ac:dyDescent="0.2">
      <c r="A952" t="s">
        <v>224</v>
      </c>
      <c r="B952" s="7">
        <v>42092</v>
      </c>
      <c r="C952" s="7" t="str">
        <f>IF(EXACT(1,raw[[#This Row],[English]]),"English",IF(EXACT(1,raw[[#This Row],[Spanish]]),"Spanish",IF(EXACT(1,raw[[#This Row],[Both]]),"Both","BAD_INPUT")))</f>
        <v>Spanish</v>
      </c>
      <c r="D952" s="11">
        <f>YEAR(raw[[#This Row],[Date]])</f>
        <v>2015</v>
      </c>
      <c r="E952" s="11">
        <f>MONTH(raw[[#This Row],[Date]])</f>
        <v>3</v>
      </c>
      <c r="G952">
        <v>1</v>
      </c>
      <c r="I952" s="2" t="e">
        <f>VLOOKUP(raw[[#This Row],[Song Title]],#REF!,1,FALSE)</f>
        <v>#REF!</v>
      </c>
      <c r="J952">
        <f>SUM(raw[[#This Row],[English]:[Both]])</f>
        <v>1</v>
      </c>
      <c r="K952" s="1" t="b">
        <f>IF(EXACT(raw[[#This Row],[Date]],VLOOKUP(raw[[#This Row],[Song Title]],raw[],2,FALSE)),TRUE,FALSE)</f>
        <v>0</v>
      </c>
      <c r="L952">
        <f>COUNTIFS(raw[Song Title],raw[[#This Row],[Song Title]],raw[Date],CONCATENATE("&lt;",raw[[#This Row],[Date]]))</f>
        <v>3</v>
      </c>
      <c r="M952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952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952" s="2">
        <f>((3*raw[[#This Row],[Count Played W/I Last Year]])+raw[[#This Row],[Count Played W/I 2 years]])/4</f>
        <v>3</v>
      </c>
    </row>
    <row r="953" spans="1:15" x14ac:dyDescent="0.2">
      <c r="A953" t="s">
        <v>243</v>
      </c>
      <c r="B953" s="7">
        <v>42092</v>
      </c>
      <c r="C953" s="7" t="str">
        <f>IF(EXACT(1,raw[[#This Row],[English]]),"English",IF(EXACT(1,raw[[#This Row],[Spanish]]),"Spanish",IF(EXACT(1,raw[[#This Row],[Both]]),"Both","BAD_INPUT")))</f>
        <v>Spanish</v>
      </c>
      <c r="D953" s="11">
        <f>YEAR(raw[[#This Row],[Date]])</f>
        <v>2015</v>
      </c>
      <c r="E953" s="11">
        <f>MONTH(raw[[#This Row],[Date]])</f>
        <v>3</v>
      </c>
      <c r="G953">
        <v>1</v>
      </c>
      <c r="I953" s="2" t="e">
        <f>VLOOKUP(raw[[#This Row],[Song Title]],#REF!,1,FALSE)</f>
        <v>#REF!</v>
      </c>
      <c r="J953">
        <f>SUM(raw[[#This Row],[English]:[Both]])</f>
        <v>1</v>
      </c>
      <c r="K953" s="1" t="b">
        <f>IF(EXACT(raw[[#This Row],[Date]],VLOOKUP(raw[[#This Row],[Song Title]],raw[],2,FALSE)),TRUE,FALSE)</f>
        <v>0</v>
      </c>
      <c r="L953">
        <f>COUNTIFS(raw[Song Title],raw[[#This Row],[Song Title]],raw[Date],CONCATENATE("&lt;",raw[[#This Row],[Date]]))</f>
        <v>6</v>
      </c>
      <c r="M953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953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953" s="2">
        <f>((3*raw[[#This Row],[Count Played W/I Last Year]])+raw[[#This Row],[Count Played W/I 2 years]])/4</f>
        <v>6</v>
      </c>
    </row>
    <row r="954" spans="1:15" x14ac:dyDescent="0.2">
      <c r="A954" t="s">
        <v>40</v>
      </c>
      <c r="B954" s="7">
        <v>42092</v>
      </c>
      <c r="C954" s="7" t="str">
        <f>IF(EXACT(1,raw[[#This Row],[English]]),"English",IF(EXACT(1,raw[[#This Row],[Spanish]]),"Spanish",IF(EXACT(1,raw[[#This Row],[Both]]),"Both","BAD_INPUT")))</f>
        <v>Spanish</v>
      </c>
      <c r="D954" s="11">
        <f>YEAR(raw[[#This Row],[Date]])</f>
        <v>2015</v>
      </c>
      <c r="E954" s="11">
        <f>MONTH(raw[[#This Row],[Date]])</f>
        <v>3</v>
      </c>
      <c r="G954">
        <v>1</v>
      </c>
      <c r="I954" s="2" t="e">
        <f>VLOOKUP(raw[[#This Row],[Song Title]],#REF!,1,FALSE)</f>
        <v>#REF!</v>
      </c>
      <c r="J954">
        <f>SUM(raw[[#This Row],[English]:[Both]])</f>
        <v>1</v>
      </c>
      <c r="K954" s="1" t="b">
        <f>IF(EXACT(raw[[#This Row],[Date]],VLOOKUP(raw[[#This Row],[Song Title]],raw[],2,FALSE)),TRUE,FALSE)</f>
        <v>0</v>
      </c>
      <c r="L954">
        <f>COUNTIFS(raw[Song Title],raw[[#This Row],[Song Title]],raw[Date],CONCATENATE("&lt;",raw[[#This Row],[Date]]))</f>
        <v>6</v>
      </c>
      <c r="M954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954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954" s="2">
        <f>((3*raw[[#This Row],[Count Played W/I Last Year]])+raw[[#This Row],[Count Played W/I 2 years]])/4</f>
        <v>1.5</v>
      </c>
    </row>
    <row r="955" spans="1:15" x14ac:dyDescent="0.2">
      <c r="A955" t="s">
        <v>244</v>
      </c>
      <c r="B955" s="7">
        <v>42092</v>
      </c>
      <c r="C955" s="7" t="str">
        <f>IF(EXACT(1,raw[[#This Row],[English]]),"English",IF(EXACT(1,raw[[#This Row],[Spanish]]),"Spanish",IF(EXACT(1,raw[[#This Row],[Both]]),"Both","BAD_INPUT")))</f>
        <v>English</v>
      </c>
      <c r="D955" s="11">
        <f>YEAR(raw[[#This Row],[Date]])</f>
        <v>2015</v>
      </c>
      <c r="E955" s="11">
        <f>MONTH(raw[[#This Row],[Date]])</f>
        <v>3</v>
      </c>
      <c r="F955">
        <v>1</v>
      </c>
      <c r="I955" s="2" t="e">
        <f>VLOOKUP(raw[[#This Row],[Song Title]],#REF!,1,FALSE)</f>
        <v>#REF!</v>
      </c>
      <c r="J955">
        <f>SUM(raw[[#This Row],[English]:[Both]])</f>
        <v>1</v>
      </c>
      <c r="K955" s="1" t="b">
        <f>IF(EXACT(raw[[#This Row],[Date]],VLOOKUP(raw[[#This Row],[Song Title]],raw[],2,FALSE)),TRUE,FALSE)</f>
        <v>1</v>
      </c>
      <c r="L955">
        <f>COUNTIFS(raw[Song Title],raw[[#This Row],[Song Title]],raw[Date],CONCATENATE("&lt;",raw[[#This Row],[Date]]))</f>
        <v>0</v>
      </c>
      <c r="M955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955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955" s="2">
        <f>((3*raw[[#This Row],[Count Played W/I Last Year]])+raw[[#This Row],[Count Played W/I 2 years]])/4</f>
        <v>0</v>
      </c>
    </row>
    <row r="956" spans="1:15" x14ac:dyDescent="0.2">
      <c r="A956" t="s">
        <v>87</v>
      </c>
      <c r="B956" s="7">
        <v>42092</v>
      </c>
      <c r="C956" s="7" t="str">
        <f>IF(EXACT(1,raw[[#This Row],[English]]),"English",IF(EXACT(1,raw[[#This Row],[Spanish]]),"Spanish",IF(EXACT(1,raw[[#This Row],[Both]]),"Both","BAD_INPUT")))</f>
        <v>Both</v>
      </c>
      <c r="D956" s="11">
        <f>YEAR(raw[[#This Row],[Date]])</f>
        <v>2015</v>
      </c>
      <c r="E956" s="11">
        <f>MONTH(raw[[#This Row],[Date]])</f>
        <v>3</v>
      </c>
      <c r="H956">
        <v>1</v>
      </c>
      <c r="I956" s="2" t="e">
        <f>VLOOKUP(raw[[#This Row],[Song Title]],#REF!,1,FALSE)</f>
        <v>#REF!</v>
      </c>
      <c r="J956">
        <f>SUM(raw[[#This Row],[English]:[Both]])</f>
        <v>1</v>
      </c>
      <c r="K956" s="1" t="b">
        <f>IF(EXACT(raw[[#This Row],[Date]],VLOOKUP(raw[[#This Row],[Song Title]],raw[],2,FALSE)),TRUE,FALSE)</f>
        <v>0</v>
      </c>
      <c r="L956">
        <f>COUNTIFS(raw[Song Title],raw[[#This Row],[Song Title]],raw[Date],CONCATENATE("&lt;",raw[[#This Row],[Date]]))</f>
        <v>9</v>
      </c>
      <c r="M956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956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956" s="2">
        <f>((3*raw[[#This Row],[Count Played W/I Last Year]])+raw[[#This Row],[Count Played W/I 2 years]])/4</f>
        <v>4.25</v>
      </c>
    </row>
    <row r="957" spans="1:15" x14ac:dyDescent="0.2">
      <c r="A957" t="s">
        <v>274</v>
      </c>
      <c r="B957" s="7">
        <v>42096</v>
      </c>
      <c r="C957" s="7" t="str">
        <f>IF(EXACT(1,raw[[#This Row],[English]]),"English",IF(EXACT(1,raw[[#This Row],[Spanish]]),"Spanish",IF(EXACT(1,raw[[#This Row],[Both]]),"Both","BAD_INPUT")))</f>
        <v>English</v>
      </c>
      <c r="D957" s="11">
        <f>YEAR(raw[[#This Row],[Date]])</f>
        <v>2015</v>
      </c>
      <c r="E957" s="11">
        <f>MONTH(raw[[#This Row],[Date]])</f>
        <v>4</v>
      </c>
      <c r="F957">
        <v>1</v>
      </c>
      <c r="I957" s="2" t="e">
        <f>VLOOKUP(raw[[#This Row],[Song Title]],#REF!,1,FALSE)</f>
        <v>#REF!</v>
      </c>
      <c r="J957">
        <f>SUM(raw[[#This Row],[English]:[Both]])</f>
        <v>1</v>
      </c>
      <c r="K957" s="1" t="b">
        <f>IF(EXACT(raw[[#This Row],[Date]],VLOOKUP(raw[[#This Row],[Song Title]],raw[],2,FALSE)),TRUE,FALSE)</f>
        <v>1</v>
      </c>
      <c r="L957">
        <f>COUNTIFS(raw[Song Title],raw[[#This Row],[Song Title]],raw[Date],CONCATENATE("&lt;",raw[[#This Row],[Date]]))</f>
        <v>0</v>
      </c>
      <c r="M957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957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957" s="2">
        <f>((3*raw[[#This Row],[Count Played W/I Last Year]])+raw[[#This Row],[Count Played W/I 2 years]])/4</f>
        <v>0</v>
      </c>
    </row>
    <row r="958" spans="1:15" x14ac:dyDescent="0.2">
      <c r="A958" t="s">
        <v>254</v>
      </c>
      <c r="B958" s="7">
        <v>42096</v>
      </c>
      <c r="C958" s="7" t="str">
        <f>IF(EXACT(1,raw[[#This Row],[English]]),"English",IF(EXACT(1,raw[[#This Row],[Spanish]]),"Spanish",IF(EXACT(1,raw[[#This Row],[Both]]),"Both","BAD_INPUT")))</f>
        <v>English</v>
      </c>
      <c r="D958" s="11">
        <f>YEAR(raw[[#This Row],[Date]])</f>
        <v>2015</v>
      </c>
      <c r="E958" s="11">
        <f>MONTH(raw[[#This Row],[Date]])</f>
        <v>4</v>
      </c>
      <c r="F958">
        <v>1</v>
      </c>
      <c r="I958" s="2" t="e">
        <f>VLOOKUP(raw[[#This Row],[Song Title]],#REF!,1,FALSE)</f>
        <v>#REF!</v>
      </c>
      <c r="J958">
        <f>SUM(raw[[#This Row],[English]:[Both]])</f>
        <v>1</v>
      </c>
      <c r="K958" s="1" t="b">
        <f>IF(EXACT(raw[[#This Row],[Date]],VLOOKUP(raw[[#This Row],[Song Title]],raw[],2,FALSE)),TRUE,FALSE)</f>
        <v>0</v>
      </c>
      <c r="L958">
        <f>COUNTIFS(raw[Song Title],raw[[#This Row],[Song Title]],raw[Date],CONCATENATE("&lt;",raw[[#This Row],[Date]]))</f>
        <v>2</v>
      </c>
      <c r="M958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958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958" s="2">
        <f>((3*raw[[#This Row],[Count Played W/I Last Year]])+raw[[#This Row],[Count Played W/I 2 years]])/4</f>
        <v>2</v>
      </c>
    </row>
    <row r="959" spans="1:15" x14ac:dyDescent="0.2">
      <c r="A959" t="s">
        <v>54</v>
      </c>
      <c r="B959" s="7">
        <v>42096</v>
      </c>
      <c r="C959" s="7" t="str">
        <f>IF(EXACT(1,raw[[#This Row],[English]]),"English",IF(EXACT(1,raw[[#This Row],[Spanish]]),"Spanish",IF(EXACT(1,raw[[#This Row],[Both]]),"Both","BAD_INPUT")))</f>
        <v>Spanish</v>
      </c>
      <c r="D959" s="11">
        <f>YEAR(raw[[#This Row],[Date]])</f>
        <v>2015</v>
      </c>
      <c r="E959" s="11">
        <f>MONTH(raw[[#This Row],[Date]])</f>
        <v>4</v>
      </c>
      <c r="G959">
        <v>1</v>
      </c>
      <c r="I959" s="2" t="e">
        <f>VLOOKUP(raw[[#This Row],[Song Title]],#REF!,1,FALSE)</f>
        <v>#REF!</v>
      </c>
      <c r="J959">
        <f>SUM(raw[[#This Row],[English]:[Both]])</f>
        <v>1</v>
      </c>
      <c r="K959" s="1" t="b">
        <f>IF(EXACT(raw[[#This Row],[Date]],VLOOKUP(raw[[#This Row],[Song Title]],raw[],2,FALSE)),TRUE,FALSE)</f>
        <v>0</v>
      </c>
      <c r="L959">
        <f>COUNTIFS(raw[Song Title],raw[[#This Row],[Song Title]],raw[Date],CONCATENATE("&lt;",raw[[#This Row],[Date]]))</f>
        <v>2</v>
      </c>
      <c r="M959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959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959" s="2">
        <f>((3*raw[[#This Row],[Count Played W/I Last Year]])+raw[[#This Row],[Count Played W/I 2 years]])/4</f>
        <v>0</v>
      </c>
    </row>
    <row r="960" spans="1:15" x14ac:dyDescent="0.2">
      <c r="A960" t="s">
        <v>274</v>
      </c>
      <c r="B960" s="7">
        <v>42097</v>
      </c>
      <c r="C960" s="7" t="str">
        <f>IF(EXACT(1,raw[[#This Row],[English]]),"English",IF(EXACT(1,raw[[#This Row],[Spanish]]),"Spanish",IF(EXACT(1,raw[[#This Row],[Both]]),"Both","BAD_INPUT")))</f>
        <v>English</v>
      </c>
      <c r="D960" s="11">
        <f>YEAR(raw[[#This Row],[Date]])</f>
        <v>2015</v>
      </c>
      <c r="E960" s="11">
        <f>MONTH(raw[[#This Row],[Date]])</f>
        <v>4</v>
      </c>
      <c r="F960">
        <v>1</v>
      </c>
      <c r="I960" s="2" t="e">
        <f>VLOOKUP(raw[[#This Row],[Song Title]],#REF!,1,FALSE)</f>
        <v>#REF!</v>
      </c>
      <c r="J960">
        <f>SUM(raw[[#This Row],[English]:[Both]])</f>
        <v>1</v>
      </c>
      <c r="K960" s="1" t="b">
        <f>IF(EXACT(raw[[#This Row],[Date]],VLOOKUP(raw[[#This Row],[Song Title]],raw[],2,FALSE)),TRUE,FALSE)</f>
        <v>0</v>
      </c>
      <c r="L960">
        <f>COUNTIFS(raw[Song Title],raw[[#This Row],[Song Title]],raw[Date],CONCATENATE("&lt;",raw[[#This Row],[Date]]))</f>
        <v>1</v>
      </c>
      <c r="M960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960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960" s="2">
        <f>((3*raw[[#This Row],[Count Played W/I Last Year]])+raw[[#This Row],[Count Played W/I 2 years]])/4</f>
        <v>1</v>
      </c>
    </row>
    <row r="961" spans="1:15" x14ac:dyDescent="0.2">
      <c r="A961" t="s">
        <v>148</v>
      </c>
      <c r="B961" s="7">
        <v>42097</v>
      </c>
      <c r="C961" s="7" t="str">
        <f>IF(EXACT(1,raw[[#This Row],[English]]),"English",IF(EXACT(1,raw[[#This Row],[Spanish]]),"Spanish",IF(EXACT(1,raw[[#This Row],[Both]]),"Both","BAD_INPUT")))</f>
        <v>English</v>
      </c>
      <c r="D961" s="11">
        <f>YEAR(raw[[#This Row],[Date]])</f>
        <v>2015</v>
      </c>
      <c r="E961" s="11">
        <f>MONTH(raw[[#This Row],[Date]])</f>
        <v>4</v>
      </c>
      <c r="F961">
        <v>1</v>
      </c>
      <c r="I961" s="2" t="e">
        <f>VLOOKUP(raw[[#This Row],[Song Title]],#REF!,1,FALSE)</f>
        <v>#REF!</v>
      </c>
      <c r="J961">
        <f>SUM(raw[[#This Row],[English]:[Both]])</f>
        <v>1</v>
      </c>
      <c r="K961" s="1" t="b">
        <f>IF(EXACT(raw[[#This Row],[Date]],VLOOKUP(raw[[#This Row],[Song Title]],raw[],2,FALSE)),TRUE,FALSE)</f>
        <v>0</v>
      </c>
      <c r="L961">
        <f>COUNTIFS(raw[Song Title],raw[[#This Row],[Song Title]],raw[Date],CONCATENATE("&lt;",raw[[#This Row],[Date]]))</f>
        <v>3</v>
      </c>
      <c r="M961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961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961" s="2">
        <f>((3*raw[[#This Row],[Count Played W/I Last Year]])+raw[[#This Row],[Count Played W/I 2 years]])/4</f>
        <v>0.75</v>
      </c>
    </row>
    <row r="962" spans="1:15" x14ac:dyDescent="0.2">
      <c r="A962" t="s">
        <v>218</v>
      </c>
      <c r="B962" s="7">
        <v>42097</v>
      </c>
      <c r="C962" s="7" t="str">
        <f>IF(EXACT(1,raw[[#This Row],[English]]),"English",IF(EXACT(1,raw[[#This Row],[Spanish]]),"Spanish",IF(EXACT(1,raw[[#This Row],[Both]]),"Both","BAD_INPUT")))</f>
        <v>Spanish</v>
      </c>
      <c r="D962" s="11">
        <f>YEAR(raw[[#This Row],[Date]])</f>
        <v>2015</v>
      </c>
      <c r="E962" s="11">
        <f>MONTH(raw[[#This Row],[Date]])</f>
        <v>4</v>
      </c>
      <c r="G962">
        <v>1</v>
      </c>
      <c r="I962" s="2" t="e">
        <f>VLOOKUP(raw[[#This Row],[Song Title]],#REF!,1,FALSE)</f>
        <v>#REF!</v>
      </c>
      <c r="J962">
        <f>SUM(raw[[#This Row],[English]:[Both]])</f>
        <v>1</v>
      </c>
      <c r="K962" s="1" t="b">
        <f>IF(EXACT(raw[[#This Row],[Date]],VLOOKUP(raw[[#This Row],[Song Title]],raw[],2,FALSE)),TRUE,FALSE)</f>
        <v>0</v>
      </c>
      <c r="L962">
        <f>COUNTIFS(raw[Song Title],raw[[#This Row],[Song Title]],raw[Date],CONCATENATE("&lt;",raw[[#This Row],[Date]]))</f>
        <v>3</v>
      </c>
      <c r="M962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962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962" s="2">
        <f>((3*raw[[#This Row],[Count Played W/I Last Year]])+raw[[#This Row],[Count Played W/I 2 years]])/4</f>
        <v>3</v>
      </c>
    </row>
    <row r="963" spans="1:15" x14ac:dyDescent="0.2">
      <c r="A963" t="s">
        <v>211</v>
      </c>
      <c r="B963" s="7">
        <v>42097</v>
      </c>
      <c r="C963" s="7" t="str">
        <f>IF(EXACT(1,raw[[#This Row],[English]]),"English",IF(EXACT(1,raw[[#This Row],[Spanish]]),"Spanish",IF(EXACT(1,raw[[#This Row],[Both]]),"Both","BAD_INPUT")))</f>
        <v>Spanish</v>
      </c>
      <c r="D963" s="11">
        <f>YEAR(raw[[#This Row],[Date]])</f>
        <v>2015</v>
      </c>
      <c r="E963" s="11">
        <f>MONTH(raw[[#This Row],[Date]])</f>
        <v>4</v>
      </c>
      <c r="G963">
        <v>1</v>
      </c>
      <c r="I963" s="2" t="e">
        <f>VLOOKUP(raw[[#This Row],[Song Title]],#REF!,1,FALSE)</f>
        <v>#REF!</v>
      </c>
      <c r="J963">
        <f>SUM(raw[[#This Row],[English]:[Both]])</f>
        <v>1</v>
      </c>
      <c r="K963" s="1" t="b">
        <f>IF(EXACT(raw[[#This Row],[Date]],VLOOKUP(raw[[#This Row],[Song Title]],raw[],2,FALSE)),TRUE,FALSE)</f>
        <v>0</v>
      </c>
      <c r="L963">
        <f>COUNTIFS(raw[Song Title],raw[[#This Row],[Song Title]],raw[Date],CONCATENATE("&lt;",raw[[#This Row],[Date]]))</f>
        <v>6</v>
      </c>
      <c r="M963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963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963" s="2">
        <f>((3*raw[[#This Row],[Count Played W/I Last Year]])+raw[[#This Row],[Count Played W/I 2 years]])/4</f>
        <v>6</v>
      </c>
    </row>
    <row r="964" spans="1:15" x14ac:dyDescent="0.2">
      <c r="A964" t="s">
        <v>209</v>
      </c>
      <c r="B964" s="7">
        <v>42097</v>
      </c>
      <c r="C964" s="7" t="str">
        <f>IF(EXACT(1,raw[[#This Row],[English]]),"English",IF(EXACT(1,raw[[#This Row],[Spanish]]),"Spanish",IF(EXACT(1,raw[[#This Row],[Both]]),"Both","BAD_INPUT")))</f>
        <v>English</v>
      </c>
      <c r="D964" s="11">
        <f>YEAR(raw[[#This Row],[Date]])</f>
        <v>2015</v>
      </c>
      <c r="E964" s="11">
        <f>MONTH(raw[[#This Row],[Date]])</f>
        <v>4</v>
      </c>
      <c r="F964">
        <v>1</v>
      </c>
      <c r="I964" s="2" t="e">
        <f>VLOOKUP(raw[[#This Row],[Song Title]],#REF!,1,FALSE)</f>
        <v>#REF!</v>
      </c>
      <c r="J964">
        <f>SUM(raw[[#This Row],[English]:[Both]])</f>
        <v>1</v>
      </c>
      <c r="K964" s="1" t="b">
        <f>IF(EXACT(raw[[#This Row],[Date]],VLOOKUP(raw[[#This Row],[Song Title]],raw[],2,FALSE)),TRUE,FALSE)</f>
        <v>0</v>
      </c>
      <c r="L964">
        <f>COUNTIFS(raw[Song Title],raw[[#This Row],[Song Title]],raw[Date],CONCATENATE("&lt;",raw[[#This Row],[Date]]))</f>
        <v>3</v>
      </c>
      <c r="M964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964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964" s="2">
        <f>((3*raw[[#This Row],[Count Played W/I Last Year]])+raw[[#This Row],[Count Played W/I 2 years]])/4</f>
        <v>3</v>
      </c>
    </row>
    <row r="965" spans="1:15" x14ac:dyDescent="0.2">
      <c r="A965" t="s">
        <v>214</v>
      </c>
      <c r="B965" s="7">
        <v>42097</v>
      </c>
      <c r="C965" s="7" t="str">
        <f>IF(EXACT(1,raw[[#This Row],[English]]),"English",IF(EXACT(1,raw[[#This Row],[Spanish]]),"Spanish",IF(EXACT(1,raw[[#This Row],[Both]]),"Both","BAD_INPUT")))</f>
        <v>Spanish</v>
      </c>
      <c r="D965" s="11">
        <f>YEAR(raw[[#This Row],[Date]])</f>
        <v>2015</v>
      </c>
      <c r="E965" s="11">
        <f>MONTH(raw[[#This Row],[Date]])</f>
        <v>4</v>
      </c>
      <c r="G965">
        <v>1</v>
      </c>
      <c r="I965" s="2" t="e">
        <f>VLOOKUP(raw[[#This Row],[Song Title]],#REF!,1,FALSE)</f>
        <v>#REF!</v>
      </c>
      <c r="J965">
        <f>SUM(raw[[#This Row],[English]:[Both]])</f>
        <v>1</v>
      </c>
      <c r="K965" s="1" t="b">
        <f>IF(EXACT(raw[[#This Row],[Date]],VLOOKUP(raw[[#This Row],[Song Title]],raw[],2,FALSE)),TRUE,FALSE)</f>
        <v>0</v>
      </c>
      <c r="L965">
        <f>COUNTIFS(raw[Song Title],raw[[#This Row],[Song Title]],raw[Date],CONCATENATE("&lt;",raw[[#This Row],[Date]]))</f>
        <v>7</v>
      </c>
      <c r="M965">
        <f>COUNTIFS(raw[Song Title],raw[[#This Row],[Song Title]],raw[Date],CONCATENATE("&lt;",raw[[#This Row],[Date]]),raw[Date],CONCATENATE("&gt;=",DATE(raw[[#This Row],[Year]]-1,raw[[#This Row],[Month]],raw[[#This Row],[English]])))</f>
        <v>7</v>
      </c>
      <c r="N965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965" s="2">
        <f>((3*raw[[#This Row],[Count Played W/I Last Year]])+raw[[#This Row],[Count Played W/I 2 years]])/4</f>
        <v>7</v>
      </c>
    </row>
    <row r="966" spans="1:15" x14ac:dyDescent="0.2">
      <c r="A966" t="s">
        <v>245</v>
      </c>
      <c r="B966" s="7">
        <v>42099</v>
      </c>
      <c r="C966" s="7" t="str">
        <f>IF(EXACT(1,raw[[#This Row],[English]]),"English",IF(EXACT(1,raw[[#This Row],[Spanish]]),"Spanish",IF(EXACT(1,raw[[#This Row],[Both]]),"Both","BAD_INPUT")))</f>
        <v>English</v>
      </c>
      <c r="D966" s="11">
        <f>YEAR(raw[[#This Row],[Date]])</f>
        <v>2015</v>
      </c>
      <c r="E966" s="11">
        <f>MONTH(raw[[#This Row],[Date]])</f>
        <v>4</v>
      </c>
      <c r="F966">
        <v>1</v>
      </c>
      <c r="I966" s="2" t="e">
        <f>VLOOKUP(raw[[#This Row],[Song Title]],#REF!,1,FALSE)</f>
        <v>#REF!</v>
      </c>
      <c r="J966">
        <f>SUM(raw[[#This Row],[English]:[Both]])</f>
        <v>1</v>
      </c>
      <c r="K966" s="1" t="b">
        <f>IF(EXACT(raw[[#This Row],[Date]],VLOOKUP(raw[[#This Row],[Song Title]],raw[],2,FALSE)),TRUE,FALSE)</f>
        <v>1</v>
      </c>
      <c r="L966">
        <f>COUNTIFS(raw[Song Title],raw[[#This Row],[Song Title]],raw[Date],CONCATENATE("&lt;",raw[[#This Row],[Date]]))</f>
        <v>0</v>
      </c>
      <c r="M966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966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966" s="2">
        <f>((3*raw[[#This Row],[Count Played W/I Last Year]])+raw[[#This Row],[Count Played W/I 2 years]])/4</f>
        <v>0</v>
      </c>
    </row>
    <row r="967" spans="1:15" x14ac:dyDescent="0.2">
      <c r="A967" t="s">
        <v>214</v>
      </c>
      <c r="B967" s="7">
        <v>42099</v>
      </c>
      <c r="C967" s="7" t="str">
        <f>IF(EXACT(1,raw[[#This Row],[English]]),"English",IF(EXACT(1,raw[[#This Row],[Spanish]]),"Spanish",IF(EXACT(1,raw[[#This Row],[Both]]),"Both","BAD_INPUT")))</f>
        <v>Spanish</v>
      </c>
      <c r="D967" s="11">
        <f>YEAR(raw[[#This Row],[Date]])</f>
        <v>2015</v>
      </c>
      <c r="E967" s="11">
        <f>MONTH(raw[[#This Row],[Date]])</f>
        <v>4</v>
      </c>
      <c r="G967">
        <v>1</v>
      </c>
      <c r="I967" s="2" t="e">
        <f>VLOOKUP(raw[[#This Row],[Song Title]],#REF!,1,FALSE)</f>
        <v>#REF!</v>
      </c>
      <c r="J967">
        <f>SUM(raw[[#This Row],[English]:[Both]])</f>
        <v>1</v>
      </c>
      <c r="K967" s="1" t="b">
        <f>IF(EXACT(raw[[#This Row],[Date]],VLOOKUP(raw[[#This Row],[Song Title]],raw[],2,FALSE)),TRUE,FALSE)</f>
        <v>0</v>
      </c>
      <c r="L967">
        <f>COUNTIFS(raw[Song Title],raw[[#This Row],[Song Title]],raw[Date],CONCATENATE("&lt;",raw[[#This Row],[Date]]))</f>
        <v>8</v>
      </c>
      <c r="M967">
        <f>COUNTIFS(raw[Song Title],raw[[#This Row],[Song Title]],raw[Date],CONCATENATE("&lt;",raw[[#This Row],[Date]]),raw[Date],CONCATENATE("&gt;=",DATE(raw[[#This Row],[Year]]-1,raw[[#This Row],[Month]],raw[[#This Row],[English]])))</f>
        <v>8</v>
      </c>
      <c r="N967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967" s="2">
        <f>((3*raw[[#This Row],[Count Played W/I Last Year]])+raw[[#This Row],[Count Played W/I 2 years]])/4</f>
        <v>8</v>
      </c>
    </row>
    <row r="968" spans="1:15" x14ac:dyDescent="0.2">
      <c r="A968" t="s">
        <v>85</v>
      </c>
      <c r="B968" s="7">
        <v>42106</v>
      </c>
      <c r="C968" s="7" t="str">
        <f>IF(EXACT(1,raw[[#This Row],[English]]),"English",IF(EXACT(1,raw[[#This Row],[Spanish]]),"Spanish",IF(EXACT(1,raw[[#This Row],[Both]]),"Both","BAD_INPUT")))</f>
        <v>Both</v>
      </c>
      <c r="D968" s="11">
        <f>YEAR(raw[[#This Row],[Date]])</f>
        <v>2015</v>
      </c>
      <c r="E968" s="11">
        <f>MONTH(raw[[#This Row],[Date]])</f>
        <v>4</v>
      </c>
      <c r="H968">
        <v>1</v>
      </c>
      <c r="I968" s="2" t="e">
        <f>VLOOKUP(raw[[#This Row],[Song Title]],#REF!,1,FALSE)</f>
        <v>#REF!</v>
      </c>
      <c r="J968">
        <f>SUM(raw[[#This Row],[English]:[Both]])</f>
        <v>1</v>
      </c>
      <c r="K968" s="1" t="b">
        <f>IF(EXACT(raw[[#This Row],[Date]],VLOOKUP(raw[[#This Row],[Song Title]],raw[],2,FALSE)),TRUE,FALSE)</f>
        <v>0</v>
      </c>
      <c r="L968">
        <f>COUNTIFS(raw[Song Title],raw[[#This Row],[Song Title]],raw[Date],CONCATENATE("&lt;",raw[[#This Row],[Date]]))</f>
        <v>5</v>
      </c>
      <c r="M968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968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968" s="2">
        <f>((3*raw[[#This Row],[Count Played W/I Last Year]])+raw[[#This Row],[Count Played W/I 2 years]])/4</f>
        <v>2.25</v>
      </c>
    </row>
    <row r="969" spans="1:15" x14ac:dyDescent="0.2">
      <c r="A969" t="s">
        <v>39</v>
      </c>
      <c r="B969" s="7">
        <v>42106</v>
      </c>
      <c r="C969" s="7" t="str">
        <f>IF(EXACT(1,raw[[#This Row],[English]]),"English",IF(EXACT(1,raw[[#This Row],[Spanish]]),"Spanish",IF(EXACT(1,raw[[#This Row],[Both]]),"Both","BAD_INPUT")))</f>
        <v>Both</v>
      </c>
      <c r="D969" s="11">
        <f>YEAR(raw[[#This Row],[Date]])</f>
        <v>2015</v>
      </c>
      <c r="E969" s="11">
        <f>MONTH(raw[[#This Row],[Date]])</f>
        <v>4</v>
      </c>
      <c r="H969">
        <v>1</v>
      </c>
      <c r="I969" s="2" t="e">
        <f>VLOOKUP(raw[[#This Row],[Song Title]],#REF!,1,FALSE)</f>
        <v>#REF!</v>
      </c>
      <c r="J969">
        <f>SUM(raw[[#This Row],[English]:[Both]])</f>
        <v>1</v>
      </c>
      <c r="K969" s="1" t="b">
        <f>IF(EXACT(raw[[#This Row],[Date]],VLOOKUP(raw[[#This Row],[Song Title]],raw[],2,FALSE)),TRUE,FALSE)</f>
        <v>0</v>
      </c>
      <c r="L969">
        <f>COUNTIFS(raw[Song Title],raw[[#This Row],[Song Title]],raw[Date],CONCATENATE("&lt;",raw[[#This Row],[Date]]))</f>
        <v>8</v>
      </c>
      <c r="M969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969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969" s="2">
        <f>((3*raw[[#This Row],[Count Played W/I Last Year]])+raw[[#This Row],[Count Played W/I 2 years]])/4</f>
        <v>1.75</v>
      </c>
    </row>
    <row r="970" spans="1:15" x14ac:dyDescent="0.2">
      <c r="A970" t="s">
        <v>235</v>
      </c>
      <c r="B970" s="7">
        <v>42106</v>
      </c>
      <c r="C970" s="7" t="str">
        <f>IF(EXACT(1,raw[[#This Row],[English]]),"English",IF(EXACT(1,raw[[#This Row],[Spanish]]),"Spanish",IF(EXACT(1,raw[[#This Row],[Both]]),"Both","BAD_INPUT")))</f>
        <v>English</v>
      </c>
      <c r="D970" s="11">
        <f>YEAR(raw[[#This Row],[Date]])</f>
        <v>2015</v>
      </c>
      <c r="E970" s="11">
        <f>MONTH(raw[[#This Row],[Date]])</f>
        <v>4</v>
      </c>
      <c r="F970">
        <v>1</v>
      </c>
      <c r="I970" s="2" t="e">
        <f>VLOOKUP(raw[[#This Row],[Song Title]],#REF!,1,FALSE)</f>
        <v>#REF!</v>
      </c>
      <c r="J970">
        <f>SUM(raw[[#This Row],[English]:[Both]])</f>
        <v>1</v>
      </c>
      <c r="K970" s="1" t="b">
        <f>IF(EXACT(raw[[#This Row],[Date]],VLOOKUP(raw[[#This Row],[Song Title]],raw[],2,FALSE)),TRUE,FALSE)</f>
        <v>0</v>
      </c>
      <c r="L970">
        <f>COUNTIFS(raw[Song Title],raw[[#This Row],[Song Title]],raw[Date],CONCATENATE("&lt;",raw[[#This Row],[Date]]))</f>
        <v>3</v>
      </c>
      <c r="M970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970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970" s="2">
        <f>((3*raw[[#This Row],[Count Played W/I Last Year]])+raw[[#This Row],[Count Played W/I 2 years]])/4</f>
        <v>3</v>
      </c>
    </row>
    <row r="971" spans="1:15" x14ac:dyDescent="0.2">
      <c r="A971" t="s">
        <v>8</v>
      </c>
      <c r="B971" s="7">
        <v>42106</v>
      </c>
      <c r="C971" s="7" t="str">
        <f>IF(EXACT(1,raw[[#This Row],[English]]),"English",IF(EXACT(1,raw[[#This Row],[Spanish]]),"Spanish",IF(EXACT(1,raw[[#This Row],[Both]]),"Both","BAD_INPUT")))</f>
        <v>Spanish</v>
      </c>
      <c r="D971" s="11">
        <f>YEAR(raw[[#This Row],[Date]])</f>
        <v>2015</v>
      </c>
      <c r="E971" s="11">
        <f>MONTH(raw[[#This Row],[Date]])</f>
        <v>4</v>
      </c>
      <c r="G971">
        <v>1</v>
      </c>
      <c r="I971" s="2" t="e">
        <f>VLOOKUP(raw[[#This Row],[Song Title]],#REF!,1,FALSE)</f>
        <v>#REF!</v>
      </c>
      <c r="J971">
        <f>SUM(raw[[#This Row],[English]:[Both]])</f>
        <v>1</v>
      </c>
      <c r="K971" s="1" t="b">
        <f>IF(EXACT(raw[[#This Row],[Date]],VLOOKUP(raw[[#This Row],[Song Title]],raw[],2,FALSE)),TRUE,FALSE)</f>
        <v>0</v>
      </c>
      <c r="L971">
        <f>COUNTIFS(raw[Song Title],raw[[#This Row],[Song Title]],raw[Date],CONCATENATE("&lt;",raw[[#This Row],[Date]]))</f>
        <v>6</v>
      </c>
      <c r="M971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971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971" s="2">
        <f>((3*raw[[#This Row],[Count Played W/I Last Year]])+raw[[#This Row],[Count Played W/I 2 years]])/4</f>
        <v>2.5</v>
      </c>
    </row>
    <row r="972" spans="1:15" x14ac:dyDescent="0.2">
      <c r="A972" t="s">
        <v>242</v>
      </c>
      <c r="B972" s="7">
        <v>42106</v>
      </c>
      <c r="C972" s="7" t="str">
        <f>IF(EXACT(1,raw[[#This Row],[English]]),"English",IF(EXACT(1,raw[[#This Row],[Spanish]]),"Spanish",IF(EXACT(1,raw[[#This Row],[Both]]),"Both","BAD_INPUT")))</f>
        <v>Spanish</v>
      </c>
      <c r="D972" s="11">
        <f>YEAR(raw[[#This Row],[Date]])</f>
        <v>2015</v>
      </c>
      <c r="E972" s="11">
        <f>MONTH(raw[[#This Row],[Date]])</f>
        <v>4</v>
      </c>
      <c r="G972">
        <v>1</v>
      </c>
      <c r="I972" s="2" t="e">
        <f>VLOOKUP(raw[[#This Row],[Song Title]],#REF!,1,FALSE)</f>
        <v>#REF!</v>
      </c>
      <c r="J972">
        <f>SUM(raw[[#This Row],[English]:[Both]])</f>
        <v>1</v>
      </c>
      <c r="K972" s="1" t="b">
        <f>IF(EXACT(raw[[#This Row],[Date]],VLOOKUP(raw[[#This Row],[Song Title]],raw[],2,FALSE)),TRUE,FALSE)</f>
        <v>0</v>
      </c>
      <c r="L972">
        <f>COUNTIFS(raw[Song Title],raw[[#This Row],[Song Title]],raw[Date],CONCATENATE("&lt;",raw[[#This Row],[Date]]))</f>
        <v>1</v>
      </c>
      <c r="M972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972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972" s="2">
        <f>((3*raw[[#This Row],[Count Played W/I Last Year]])+raw[[#This Row],[Count Played W/I 2 years]])/4</f>
        <v>1</v>
      </c>
    </row>
    <row r="973" spans="1:15" x14ac:dyDescent="0.2">
      <c r="A973" t="s">
        <v>244</v>
      </c>
      <c r="B973" s="7">
        <v>42106</v>
      </c>
      <c r="C973" s="7" t="str">
        <f>IF(EXACT(1,raw[[#This Row],[English]]),"English",IF(EXACT(1,raw[[#This Row],[Spanish]]),"Spanish",IF(EXACT(1,raw[[#This Row],[Both]]),"Both","BAD_INPUT")))</f>
        <v>English</v>
      </c>
      <c r="D973" s="11">
        <f>YEAR(raw[[#This Row],[Date]])</f>
        <v>2015</v>
      </c>
      <c r="E973" s="11">
        <f>MONTH(raw[[#This Row],[Date]])</f>
        <v>4</v>
      </c>
      <c r="F973">
        <v>1</v>
      </c>
      <c r="I973" s="2" t="e">
        <f>VLOOKUP(raw[[#This Row],[Song Title]],#REF!,1,FALSE)</f>
        <v>#REF!</v>
      </c>
      <c r="J973">
        <f>SUM(raw[[#This Row],[English]:[Both]])</f>
        <v>1</v>
      </c>
      <c r="K973" s="1" t="b">
        <f>IF(EXACT(raw[[#This Row],[Date]],VLOOKUP(raw[[#This Row],[Song Title]],raw[],2,FALSE)),TRUE,FALSE)</f>
        <v>0</v>
      </c>
      <c r="L973">
        <f>COUNTIFS(raw[Song Title],raw[[#This Row],[Song Title]],raw[Date],CONCATENATE("&lt;",raw[[#This Row],[Date]]))</f>
        <v>1</v>
      </c>
      <c r="M973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973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973" s="2">
        <f>((3*raw[[#This Row],[Count Played W/I Last Year]])+raw[[#This Row],[Count Played W/I 2 years]])/4</f>
        <v>1</v>
      </c>
    </row>
    <row r="974" spans="1:15" x14ac:dyDescent="0.2">
      <c r="A974" t="s">
        <v>236</v>
      </c>
      <c r="B974" s="7">
        <v>42113</v>
      </c>
      <c r="C974" s="7" t="str">
        <f>IF(EXACT(1,raw[[#This Row],[English]]),"English",IF(EXACT(1,raw[[#This Row],[Spanish]]),"Spanish",IF(EXACT(1,raw[[#This Row],[Both]]),"Both","BAD_INPUT")))</f>
        <v>Spanish</v>
      </c>
      <c r="D974" s="11">
        <f>YEAR(raw[[#This Row],[Date]])</f>
        <v>2015</v>
      </c>
      <c r="E974" s="11">
        <f>MONTH(raw[[#This Row],[Date]])</f>
        <v>4</v>
      </c>
      <c r="G974">
        <v>1</v>
      </c>
      <c r="I974" s="2" t="e">
        <f>VLOOKUP(raw[[#This Row],[Song Title]],#REF!,1,FALSE)</f>
        <v>#REF!</v>
      </c>
      <c r="J974">
        <f>SUM(raw[[#This Row],[English]:[Both]])</f>
        <v>1</v>
      </c>
      <c r="K974" s="1" t="b">
        <f>IF(EXACT(raw[[#This Row],[Date]],VLOOKUP(raw[[#This Row],[Song Title]],raw[],2,FALSE)),TRUE,FALSE)</f>
        <v>0</v>
      </c>
      <c r="L974">
        <f>COUNTIFS(raw[Song Title],raw[[#This Row],[Song Title]],raw[Date],CONCATENATE("&lt;",raw[[#This Row],[Date]]))</f>
        <v>3</v>
      </c>
      <c r="M974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974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974" s="2">
        <f>((3*raw[[#This Row],[Count Played W/I Last Year]])+raw[[#This Row],[Count Played W/I 2 years]])/4</f>
        <v>3</v>
      </c>
    </row>
    <row r="975" spans="1:15" x14ac:dyDescent="0.2">
      <c r="A975" t="s">
        <v>238</v>
      </c>
      <c r="B975" s="7">
        <v>42113</v>
      </c>
      <c r="C975" s="7" t="str">
        <f>IF(EXACT(1,raw[[#This Row],[English]]),"English",IF(EXACT(1,raw[[#This Row],[Spanish]]),"Spanish",IF(EXACT(1,raw[[#This Row],[Both]]),"Both","BAD_INPUT")))</f>
        <v>Both</v>
      </c>
      <c r="D975" s="11">
        <f>YEAR(raw[[#This Row],[Date]])</f>
        <v>2015</v>
      </c>
      <c r="E975" s="11">
        <f>MONTH(raw[[#This Row],[Date]])</f>
        <v>4</v>
      </c>
      <c r="H975">
        <v>1</v>
      </c>
      <c r="I975" s="2" t="e">
        <f>VLOOKUP(raw[[#This Row],[Song Title]],#REF!,1,FALSE)</f>
        <v>#REF!</v>
      </c>
      <c r="J975">
        <f>SUM(raw[[#This Row],[English]:[Both]])</f>
        <v>1</v>
      </c>
      <c r="K975" s="1" t="b">
        <f>IF(EXACT(raw[[#This Row],[Date]],VLOOKUP(raw[[#This Row],[Song Title]],raw[],2,FALSE)),TRUE,FALSE)</f>
        <v>0</v>
      </c>
      <c r="L975">
        <f>COUNTIFS(raw[Song Title],raw[[#This Row],[Song Title]],raw[Date],CONCATENATE("&lt;",raw[[#This Row],[Date]]))</f>
        <v>3</v>
      </c>
      <c r="M975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975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975" s="2">
        <f>((3*raw[[#This Row],[Count Played W/I Last Year]])+raw[[#This Row],[Count Played W/I 2 years]])/4</f>
        <v>3</v>
      </c>
    </row>
    <row r="976" spans="1:15" x14ac:dyDescent="0.2">
      <c r="A976" t="s">
        <v>134</v>
      </c>
      <c r="B976" s="7">
        <v>42113</v>
      </c>
      <c r="C976" s="7" t="str">
        <f>IF(EXACT(1,raw[[#This Row],[English]]),"English",IF(EXACT(1,raw[[#This Row],[Spanish]]),"Spanish",IF(EXACT(1,raw[[#This Row],[Both]]),"Both","BAD_INPUT")))</f>
        <v>English</v>
      </c>
      <c r="D976" s="11">
        <f>YEAR(raw[[#This Row],[Date]])</f>
        <v>2015</v>
      </c>
      <c r="E976" s="11">
        <f>MONTH(raw[[#This Row],[Date]])</f>
        <v>4</v>
      </c>
      <c r="F976">
        <v>1</v>
      </c>
      <c r="I976" s="2" t="e">
        <f>VLOOKUP(raw[[#This Row],[Song Title]],#REF!,1,FALSE)</f>
        <v>#REF!</v>
      </c>
      <c r="J976">
        <f>SUM(raw[[#This Row],[English]:[Both]])</f>
        <v>1</v>
      </c>
      <c r="K976" s="1" t="b">
        <f>IF(EXACT(raw[[#This Row],[Date]],VLOOKUP(raw[[#This Row],[Song Title]],raw[],2,FALSE)),TRUE,FALSE)</f>
        <v>0</v>
      </c>
      <c r="L976">
        <f>COUNTIFS(raw[Song Title],raw[[#This Row],[Song Title]],raw[Date],CONCATENATE("&lt;",raw[[#This Row],[Date]]))</f>
        <v>4</v>
      </c>
      <c r="M976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976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976" s="2">
        <f>((3*raw[[#This Row],[Count Played W/I Last Year]])+raw[[#This Row],[Count Played W/I 2 years]])/4</f>
        <v>1.5</v>
      </c>
    </row>
    <row r="977" spans="1:15" x14ac:dyDescent="0.2">
      <c r="A977" t="s">
        <v>94</v>
      </c>
      <c r="B977" s="7">
        <v>42113</v>
      </c>
      <c r="C977" s="7" t="str">
        <f>IF(EXACT(1,raw[[#This Row],[English]]),"English",IF(EXACT(1,raw[[#This Row],[Spanish]]),"Spanish",IF(EXACT(1,raw[[#This Row],[Both]]),"Both","BAD_INPUT")))</f>
        <v>Spanish</v>
      </c>
      <c r="D977" s="11">
        <f>YEAR(raw[[#This Row],[Date]])</f>
        <v>2015</v>
      </c>
      <c r="E977" s="11">
        <f>MONTH(raw[[#This Row],[Date]])</f>
        <v>4</v>
      </c>
      <c r="G977">
        <v>1</v>
      </c>
      <c r="I977" s="2" t="e">
        <f>VLOOKUP(raw[[#This Row],[Song Title]],#REF!,1,FALSE)</f>
        <v>#REF!</v>
      </c>
      <c r="J977">
        <f>SUM(raw[[#This Row],[English]:[Both]])</f>
        <v>1</v>
      </c>
      <c r="K977" s="1" t="b">
        <f>IF(EXACT(raw[[#This Row],[Date]],VLOOKUP(raw[[#This Row],[Song Title]],raw[],2,FALSE)),TRUE,FALSE)</f>
        <v>0</v>
      </c>
      <c r="L977">
        <f>COUNTIFS(raw[Song Title],raw[[#This Row],[Song Title]],raw[Date],CONCATENATE("&lt;",raw[[#This Row],[Date]]))</f>
        <v>10</v>
      </c>
      <c r="M977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977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977" s="2">
        <f>((3*raw[[#This Row],[Count Played W/I Last Year]])+raw[[#This Row],[Count Played W/I 2 years]])/4</f>
        <v>4</v>
      </c>
    </row>
    <row r="978" spans="1:15" x14ac:dyDescent="0.2">
      <c r="A978" t="s">
        <v>245</v>
      </c>
      <c r="B978" s="7">
        <v>42113</v>
      </c>
      <c r="C978" s="7" t="str">
        <f>IF(EXACT(1,raw[[#This Row],[English]]),"English",IF(EXACT(1,raw[[#This Row],[Spanish]]),"Spanish",IF(EXACT(1,raw[[#This Row],[Both]]),"Both","BAD_INPUT")))</f>
        <v>English</v>
      </c>
      <c r="D978" s="11">
        <f>YEAR(raw[[#This Row],[Date]])</f>
        <v>2015</v>
      </c>
      <c r="E978" s="11">
        <f>MONTH(raw[[#This Row],[Date]])</f>
        <v>4</v>
      </c>
      <c r="F978">
        <v>1</v>
      </c>
      <c r="I978" s="2" t="e">
        <f>VLOOKUP(raw[[#This Row],[Song Title]],#REF!,1,FALSE)</f>
        <v>#REF!</v>
      </c>
      <c r="J978">
        <f>SUM(raw[[#This Row],[English]:[Both]])</f>
        <v>1</v>
      </c>
      <c r="K978" s="1" t="b">
        <f>IF(EXACT(raw[[#This Row],[Date]],VLOOKUP(raw[[#This Row],[Song Title]],raw[],2,FALSE)),TRUE,FALSE)</f>
        <v>0</v>
      </c>
      <c r="L978">
        <f>COUNTIFS(raw[Song Title],raw[[#This Row],[Song Title]],raw[Date],CONCATENATE("&lt;",raw[[#This Row],[Date]]))</f>
        <v>1</v>
      </c>
      <c r="M978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978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978" s="2">
        <f>((3*raw[[#This Row],[Count Played W/I Last Year]])+raw[[#This Row],[Count Played W/I 2 years]])/4</f>
        <v>1</v>
      </c>
    </row>
    <row r="979" spans="1:15" x14ac:dyDescent="0.2">
      <c r="A979" t="s">
        <v>29</v>
      </c>
      <c r="B979" s="7">
        <v>42113</v>
      </c>
      <c r="C979" s="7" t="str">
        <f>IF(EXACT(1,raw[[#This Row],[English]]),"English",IF(EXACT(1,raw[[#This Row],[Spanish]]),"Spanish",IF(EXACT(1,raw[[#This Row],[Both]]),"Both","BAD_INPUT")))</f>
        <v>English</v>
      </c>
      <c r="D979" s="11">
        <f>YEAR(raw[[#This Row],[Date]])</f>
        <v>2015</v>
      </c>
      <c r="E979" s="11">
        <f>MONTH(raw[[#This Row],[Date]])</f>
        <v>4</v>
      </c>
      <c r="F979">
        <v>1</v>
      </c>
      <c r="I979" s="2" t="e">
        <f>VLOOKUP(raw[[#This Row],[Song Title]],#REF!,1,FALSE)</f>
        <v>#REF!</v>
      </c>
      <c r="J979">
        <f>SUM(raw[[#This Row],[English]:[Both]])</f>
        <v>1</v>
      </c>
      <c r="K979" s="1" t="b">
        <f>IF(EXACT(raw[[#This Row],[Date]],VLOOKUP(raw[[#This Row],[Song Title]],raw[],2,FALSE)),TRUE,FALSE)</f>
        <v>0</v>
      </c>
      <c r="L979">
        <f>COUNTIFS(raw[Song Title],raw[[#This Row],[Song Title]],raw[Date],CONCATENATE("&lt;",raw[[#This Row],[Date]]))</f>
        <v>5</v>
      </c>
      <c r="M979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979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979" s="2">
        <f>((3*raw[[#This Row],[Count Played W/I Last Year]])+raw[[#This Row],[Count Played W/I 2 years]])/4</f>
        <v>1.5</v>
      </c>
    </row>
    <row r="980" spans="1:15" x14ac:dyDescent="0.2">
      <c r="A980" t="s">
        <v>204</v>
      </c>
      <c r="B980" s="7">
        <v>42120</v>
      </c>
      <c r="C980" s="7" t="str">
        <f>IF(EXACT(1,raw[[#This Row],[English]]),"English",IF(EXACT(1,raw[[#This Row],[Spanish]]),"Spanish",IF(EXACT(1,raw[[#This Row],[Both]]),"Both","BAD_INPUT")))</f>
        <v>Spanish</v>
      </c>
      <c r="D980" s="11">
        <f>YEAR(raw[[#This Row],[Date]])</f>
        <v>2015</v>
      </c>
      <c r="E980" s="11">
        <f>MONTH(raw[[#This Row],[Date]])</f>
        <v>4</v>
      </c>
      <c r="G980">
        <v>1</v>
      </c>
      <c r="I980" s="2" t="e">
        <f>VLOOKUP(raw[[#This Row],[Song Title]],#REF!,1,FALSE)</f>
        <v>#REF!</v>
      </c>
      <c r="J980">
        <f>SUM(raw[[#This Row],[English]:[Both]])</f>
        <v>1</v>
      </c>
      <c r="K980" s="1" t="b">
        <f>IF(EXACT(raw[[#This Row],[Date]],VLOOKUP(raw[[#This Row],[Song Title]],raw[],2,FALSE)),TRUE,FALSE)</f>
        <v>0</v>
      </c>
      <c r="L980">
        <f>COUNTIFS(raw[Song Title],raw[[#This Row],[Song Title]],raw[Date],CONCATENATE("&lt;",raw[[#This Row],[Date]]))</f>
        <v>7</v>
      </c>
      <c r="M980">
        <f>COUNTIFS(raw[Song Title],raw[[#This Row],[Song Title]],raw[Date],CONCATENATE("&lt;",raw[[#This Row],[Date]]),raw[Date],CONCATENATE("&gt;=",DATE(raw[[#This Row],[Year]]-1,raw[[#This Row],[Month]],raw[[#This Row],[English]])))</f>
        <v>7</v>
      </c>
      <c r="N980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980" s="2">
        <f>((3*raw[[#This Row],[Count Played W/I Last Year]])+raw[[#This Row],[Count Played W/I 2 years]])/4</f>
        <v>7</v>
      </c>
    </row>
    <row r="981" spans="1:15" x14ac:dyDescent="0.2">
      <c r="A981" t="s">
        <v>215</v>
      </c>
      <c r="B981" s="28">
        <v>42120</v>
      </c>
      <c r="C981" s="8" t="str">
        <f>IF(EXACT(1,raw[[#This Row],[English]]),"English",IF(EXACT(1,raw[[#This Row],[Spanish]]),"Spanish",IF(EXACT(1,raw[[#This Row],[Both]]),"Both","BAD_INPUT")))</f>
        <v>Both</v>
      </c>
      <c r="D981" s="11">
        <f>YEAR(raw[[#This Row],[Date]])</f>
        <v>2015</v>
      </c>
      <c r="E981" s="11">
        <f>MONTH(raw[[#This Row],[Date]])</f>
        <v>4</v>
      </c>
      <c r="H981">
        <v>1</v>
      </c>
      <c r="I981" s="2" t="e">
        <f>VLOOKUP(raw[[#This Row],[Song Title]],#REF!,1,FALSE)</f>
        <v>#REF!</v>
      </c>
      <c r="J981">
        <f>SUM(raw[[#This Row],[English]:[Both]])</f>
        <v>1</v>
      </c>
      <c r="K981" s="1" t="b">
        <f>IF(EXACT(raw[[#This Row],[Date]],VLOOKUP(raw[[#This Row],[Song Title]],raw[],2,FALSE)),TRUE,FALSE)</f>
        <v>0</v>
      </c>
      <c r="L981">
        <f>COUNTIFS(raw[Song Title],raw[[#This Row],[Song Title]],raw[Date],CONCATENATE("&lt;",raw[[#This Row],[Date]]))</f>
        <v>6</v>
      </c>
      <c r="M981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981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981" s="2">
        <f>((3*raw[[#This Row],[Count Played W/I Last Year]])+raw[[#This Row],[Count Played W/I 2 years]])/4</f>
        <v>6</v>
      </c>
    </row>
    <row r="982" spans="1:15" x14ac:dyDescent="0.2">
      <c r="A982" t="s">
        <v>222</v>
      </c>
      <c r="B982" s="28">
        <v>42120</v>
      </c>
      <c r="C982" s="8" t="str">
        <f>IF(EXACT(1,raw[[#This Row],[English]]),"English",IF(EXACT(1,raw[[#This Row],[Spanish]]),"Spanish",IF(EXACT(1,raw[[#This Row],[Both]]),"Both","BAD_INPUT")))</f>
        <v>English</v>
      </c>
      <c r="D982" s="11">
        <f>YEAR(raw[[#This Row],[Date]])</f>
        <v>2015</v>
      </c>
      <c r="E982" s="11">
        <f>MONTH(raw[[#This Row],[Date]])</f>
        <v>4</v>
      </c>
      <c r="F982">
        <v>1</v>
      </c>
      <c r="I982" s="2" t="e">
        <f>VLOOKUP(raw[[#This Row],[Song Title]],#REF!,1,FALSE)</f>
        <v>#REF!</v>
      </c>
      <c r="J982">
        <f>SUM(raw[[#This Row],[English]:[Both]])</f>
        <v>1</v>
      </c>
      <c r="K982" s="1" t="b">
        <f>IF(EXACT(raw[[#This Row],[Date]],VLOOKUP(raw[[#This Row],[Song Title]],raw[],2,FALSE)),TRUE,FALSE)</f>
        <v>0</v>
      </c>
      <c r="L982">
        <f>COUNTIFS(raw[Song Title],raw[[#This Row],[Song Title]],raw[Date],CONCATENATE("&lt;",raw[[#This Row],[Date]]))</f>
        <v>4</v>
      </c>
      <c r="M982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982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982" s="2">
        <f>((3*raw[[#This Row],[Count Played W/I Last Year]])+raw[[#This Row],[Count Played W/I 2 years]])/4</f>
        <v>4</v>
      </c>
    </row>
    <row r="983" spans="1:15" x14ac:dyDescent="0.2">
      <c r="A983" t="s">
        <v>221</v>
      </c>
      <c r="B983" s="8">
        <v>42120</v>
      </c>
      <c r="C983" s="8" t="str">
        <f>IF(EXACT(1,raw[[#This Row],[English]]),"English",IF(EXACT(1,raw[[#This Row],[Spanish]]),"Spanish",IF(EXACT(1,raw[[#This Row],[Both]]),"Both","BAD_INPUT")))</f>
        <v>Spanish</v>
      </c>
      <c r="D983" s="11">
        <f>YEAR(raw[[#This Row],[Date]])</f>
        <v>2015</v>
      </c>
      <c r="E983" s="11">
        <f>MONTH(raw[[#This Row],[Date]])</f>
        <v>4</v>
      </c>
      <c r="G983">
        <v>1</v>
      </c>
      <c r="I983" s="2" t="e">
        <f>VLOOKUP(raw[[#This Row],[Song Title]],#REF!,1,FALSE)</f>
        <v>#REF!</v>
      </c>
      <c r="J983">
        <f>SUM(raw[[#This Row],[English]:[Both]])</f>
        <v>1</v>
      </c>
      <c r="K983" s="1" t="b">
        <f>IF(EXACT(raw[[#This Row],[Date]],VLOOKUP(raw[[#This Row],[Song Title]],raw[],2,FALSE)),TRUE,FALSE)</f>
        <v>0</v>
      </c>
      <c r="L983">
        <f>COUNTIFS(raw[Song Title],raw[[#This Row],[Song Title]],raw[Date],CONCATENATE("&lt;",raw[[#This Row],[Date]]))</f>
        <v>4</v>
      </c>
      <c r="M983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983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983" s="2">
        <f>((3*raw[[#This Row],[Count Played W/I Last Year]])+raw[[#This Row],[Count Played W/I 2 years]])/4</f>
        <v>4</v>
      </c>
    </row>
    <row r="984" spans="1:15" x14ac:dyDescent="0.2">
      <c r="A984" t="s">
        <v>146</v>
      </c>
      <c r="B984" s="7">
        <v>42120</v>
      </c>
      <c r="C984" s="7" t="str">
        <f>IF(EXACT(1,raw[[#This Row],[English]]),"English",IF(EXACT(1,raw[[#This Row],[Spanish]]),"Spanish",IF(EXACT(1,raw[[#This Row],[Both]]),"Both","BAD_INPUT")))</f>
        <v>English</v>
      </c>
      <c r="D984" s="11">
        <f>YEAR(raw[[#This Row],[Date]])</f>
        <v>2015</v>
      </c>
      <c r="E984" s="11">
        <f>MONTH(raw[[#This Row],[Date]])</f>
        <v>4</v>
      </c>
      <c r="F984">
        <v>1</v>
      </c>
      <c r="I984" s="2" t="e">
        <f>VLOOKUP(raw[[#This Row],[Song Title]],#REF!,1,FALSE)</f>
        <v>#REF!</v>
      </c>
      <c r="J984">
        <f>SUM(raw[[#This Row],[English]:[Both]])</f>
        <v>1</v>
      </c>
      <c r="K984" s="1" t="b">
        <f>IF(EXACT(raw[[#This Row],[Date]],VLOOKUP(raw[[#This Row],[Song Title]],raw[],2,FALSE)),TRUE,FALSE)</f>
        <v>0</v>
      </c>
      <c r="L984">
        <f>COUNTIFS(raw[Song Title],raw[[#This Row],[Song Title]],raw[Date],CONCATENATE("&lt;",raw[[#This Row],[Date]]))</f>
        <v>6</v>
      </c>
      <c r="M984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984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984" s="2">
        <f>((3*raw[[#This Row],[Count Played W/I Last Year]])+raw[[#This Row],[Count Played W/I 2 years]])/4</f>
        <v>2</v>
      </c>
    </row>
    <row r="985" spans="1:15" x14ac:dyDescent="0.2">
      <c r="A985" t="s">
        <v>145</v>
      </c>
      <c r="B985" s="7">
        <v>42120</v>
      </c>
      <c r="C985" s="7" t="str">
        <f>IF(EXACT(1,raw[[#This Row],[English]]),"English",IF(EXACT(1,raw[[#This Row],[Spanish]]),"Spanish",IF(EXACT(1,raw[[#This Row],[Both]]),"Both","BAD_INPUT")))</f>
        <v>English</v>
      </c>
      <c r="D985" s="11">
        <f>YEAR(raw[[#This Row],[Date]])</f>
        <v>2015</v>
      </c>
      <c r="E985" s="11">
        <f>MONTH(raw[[#This Row],[Date]])</f>
        <v>4</v>
      </c>
      <c r="F985">
        <v>1</v>
      </c>
      <c r="I985" s="2" t="e">
        <f>VLOOKUP(raw[[#This Row],[Song Title]],#REF!,1,FALSE)</f>
        <v>#REF!</v>
      </c>
      <c r="J985">
        <f>SUM(raw[[#This Row],[English]:[Both]])</f>
        <v>1</v>
      </c>
      <c r="K985" s="1" t="b">
        <f>IF(EXACT(raw[[#This Row],[Date]],VLOOKUP(raw[[#This Row],[Song Title]],raw[],2,FALSE)),TRUE,FALSE)</f>
        <v>0</v>
      </c>
      <c r="L985">
        <f>COUNTIFS(raw[Song Title],raw[[#This Row],[Song Title]],raw[Date],CONCATENATE("&lt;",raw[[#This Row],[Date]]))</f>
        <v>7</v>
      </c>
      <c r="M985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985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985" s="2">
        <f>((3*raw[[#This Row],[Count Played W/I Last Year]])+raw[[#This Row],[Count Played W/I 2 years]])/4</f>
        <v>3</v>
      </c>
    </row>
    <row r="986" spans="1:15" x14ac:dyDescent="0.2">
      <c r="A986" t="s">
        <v>57</v>
      </c>
      <c r="B986" s="7">
        <v>42127</v>
      </c>
      <c r="C986" s="7" t="str">
        <f>IF(EXACT(1,raw[[#This Row],[English]]),"English",IF(EXACT(1,raw[[#This Row],[Spanish]]),"Spanish",IF(EXACT(1,raw[[#This Row],[Both]]),"Both","BAD_INPUT")))</f>
        <v>English</v>
      </c>
      <c r="D986" s="11">
        <f>YEAR(raw[[#This Row],[Date]])</f>
        <v>2015</v>
      </c>
      <c r="E986" s="11">
        <f>MONTH(raw[[#This Row],[Date]])</f>
        <v>5</v>
      </c>
      <c r="F986">
        <v>1</v>
      </c>
      <c r="I986" s="2" t="e">
        <f>VLOOKUP(raw[[#This Row],[Song Title]],#REF!,1,FALSE)</f>
        <v>#REF!</v>
      </c>
      <c r="J986">
        <f>SUM(raw[[#This Row],[English]:[Both]])</f>
        <v>1</v>
      </c>
      <c r="K986" s="1" t="b">
        <f>IF(EXACT(raw[[#This Row],[Date]],VLOOKUP(raw[[#This Row],[Song Title]],raw[],2,FALSE)),TRUE,FALSE)</f>
        <v>0</v>
      </c>
      <c r="L986">
        <f>COUNTIFS(raw[Song Title],raw[[#This Row],[Song Title]],raw[Date],CONCATENATE("&lt;",raw[[#This Row],[Date]]))</f>
        <v>5</v>
      </c>
      <c r="M986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986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986" s="2">
        <f>((3*raw[[#This Row],[Count Played W/I Last Year]])+raw[[#This Row],[Count Played W/I 2 years]])/4</f>
        <v>0.5</v>
      </c>
    </row>
    <row r="987" spans="1:15" x14ac:dyDescent="0.2">
      <c r="A987" t="s">
        <v>107</v>
      </c>
      <c r="B987" s="7">
        <v>42127</v>
      </c>
      <c r="C987" s="7" t="str">
        <f>IF(EXACT(1,raw[[#This Row],[English]]),"English",IF(EXACT(1,raw[[#This Row],[Spanish]]),"Spanish",IF(EXACT(1,raw[[#This Row],[Both]]),"Both","BAD_INPUT")))</f>
        <v>Spanish</v>
      </c>
      <c r="D987" s="11">
        <f>YEAR(raw[[#This Row],[Date]])</f>
        <v>2015</v>
      </c>
      <c r="E987" s="11">
        <f>MONTH(raw[[#This Row],[Date]])</f>
        <v>5</v>
      </c>
      <c r="G987">
        <v>1</v>
      </c>
      <c r="I987" s="2" t="e">
        <f>VLOOKUP(raw[[#This Row],[Song Title]],#REF!,1,FALSE)</f>
        <v>#REF!</v>
      </c>
      <c r="J987">
        <f>SUM(raw[[#This Row],[English]:[Both]])</f>
        <v>1</v>
      </c>
      <c r="K987" s="1" t="b">
        <f>IF(EXACT(raw[[#This Row],[Date]],VLOOKUP(raw[[#This Row],[Song Title]],raw[],2,FALSE)),TRUE,FALSE)</f>
        <v>0</v>
      </c>
      <c r="L987">
        <f>COUNTIFS(raw[Song Title],raw[[#This Row],[Song Title]],raw[Date],CONCATENATE("&lt;",raw[[#This Row],[Date]]))</f>
        <v>6</v>
      </c>
      <c r="M987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987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987" s="2">
        <f>((3*raw[[#This Row],[Count Played W/I Last Year]])+raw[[#This Row],[Count Played W/I 2 years]])/4</f>
        <v>2</v>
      </c>
    </row>
    <row r="988" spans="1:15" x14ac:dyDescent="0.2">
      <c r="A988" t="s">
        <v>109</v>
      </c>
      <c r="B988" s="7">
        <v>42127</v>
      </c>
      <c r="C988" s="7" t="str">
        <f>IF(EXACT(1,raw[[#This Row],[English]]),"English",IF(EXACT(1,raw[[#This Row],[Spanish]]),"Spanish",IF(EXACT(1,raw[[#This Row],[Both]]),"Both","BAD_INPUT")))</f>
        <v>Spanish</v>
      </c>
      <c r="D988" s="11">
        <f>YEAR(raw[[#This Row],[Date]])</f>
        <v>2015</v>
      </c>
      <c r="E988" s="11">
        <f>MONTH(raw[[#This Row],[Date]])</f>
        <v>5</v>
      </c>
      <c r="G988">
        <v>1</v>
      </c>
      <c r="I988" s="2" t="e">
        <f>VLOOKUP(raw[[#This Row],[Song Title]],#REF!,1,FALSE)</f>
        <v>#REF!</v>
      </c>
      <c r="J988">
        <f>SUM(raw[[#This Row],[English]:[Both]])</f>
        <v>1</v>
      </c>
      <c r="K988" s="1" t="b">
        <f>IF(EXACT(raw[[#This Row],[Date]],VLOOKUP(raw[[#This Row],[Song Title]],raw[],2,FALSE)),TRUE,FALSE)</f>
        <v>0</v>
      </c>
      <c r="L988">
        <f>COUNTIFS(raw[Song Title],raw[[#This Row],[Song Title]],raw[Date],CONCATENATE("&lt;",raw[[#This Row],[Date]]))</f>
        <v>10</v>
      </c>
      <c r="M988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988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988" s="2">
        <f>((3*raw[[#This Row],[Count Played W/I Last Year]])+raw[[#This Row],[Count Played W/I 2 years]])/4</f>
        <v>3</v>
      </c>
    </row>
    <row r="989" spans="1:15" x14ac:dyDescent="0.2">
      <c r="A989" t="s">
        <v>201</v>
      </c>
      <c r="B989" s="7">
        <v>42127</v>
      </c>
      <c r="C989" s="7" t="str">
        <f>IF(EXACT(1,raw[[#This Row],[English]]),"English",IF(EXACT(1,raw[[#This Row],[Spanish]]),"Spanish",IF(EXACT(1,raw[[#This Row],[Both]]),"Both","BAD_INPUT")))</f>
        <v>English</v>
      </c>
      <c r="D989" s="11">
        <f>YEAR(raw[[#This Row],[Date]])</f>
        <v>2015</v>
      </c>
      <c r="E989" s="11">
        <f>MONTH(raw[[#This Row],[Date]])</f>
        <v>5</v>
      </c>
      <c r="F989">
        <v>1</v>
      </c>
      <c r="I989" s="2" t="e">
        <f>VLOOKUP(raw[[#This Row],[Song Title]],#REF!,1,FALSE)</f>
        <v>#REF!</v>
      </c>
      <c r="J989">
        <f>SUM(raw[[#This Row],[English]:[Both]])</f>
        <v>1</v>
      </c>
      <c r="K989" s="1" t="b">
        <f>IF(EXACT(raw[[#This Row],[Date]],VLOOKUP(raw[[#This Row],[Song Title]],raw[],2,FALSE)),TRUE,FALSE)</f>
        <v>0</v>
      </c>
      <c r="L989">
        <f>COUNTIFS(raw[Song Title],raw[[#This Row],[Song Title]],raw[Date],CONCATENATE("&lt;",raw[[#This Row],[Date]]))</f>
        <v>6</v>
      </c>
      <c r="M989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989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989" s="2">
        <f>((3*raw[[#This Row],[Count Played W/I Last Year]])+raw[[#This Row],[Count Played W/I 2 years]])/4</f>
        <v>4.5</v>
      </c>
    </row>
    <row r="990" spans="1:15" x14ac:dyDescent="0.2">
      <c r="A990" t="s">
        <v>12</v>
      </c>
      <c r="B990" s="27">
        <v>42127</v>
      </c>
      <c r="C990" s="27" t="str">
        <f>IF(EXACT(1,raw[[#This Row],[English]]),"English",IF(EXACT(1,raw[[#This Row],[Spanish]]),"Spanish",IF(EXACT(1,raw[[#This Row],[Both]]),"Both","BAD_INPUT")))</f>
        <v>Spanish</v>
      </c>
      <c r="D990" s="11">
        <f>YEAR(raw[[#This Row],[Date]])</f>
        <v>2015</v>
      </c>
      <c r="E990" s="11">
        <f>MONTH(raw[[#This Row],[Date]])</f>
        <v>5</v>
      </c>
      <c r="G990">
        <v>1</v>
      </c>
      <c r="I990" s="2" t="e">
        <f>VLOOKUP(raw[[#This Row],[Song Title]],#REF!,1,FALSE)</f>
        <v>#REF!</v>
      </c>
      <c r="J990">
        <f>SUM(raw[[#This Row],[English]:[Both]])</f>
        <v>1</v>
      </c>
      <c r="K990" s="1" t="b">
        <f>IF(EXACT(raw[[#This Row],[Date]],VLOOKUP(raw[[#This Row],[Song Title]],raw[],2,FALSE)),TRUE,FALSE)</f>
        <v>0</v>
      </c>
      <c r="L990">
        <f>COUNTIFS(raw[Song Title],raw[[#This Row],[Song Title]],raw[Date],CONCATENATE("&lt;",raw[[#This Row],[Date]]))</f>
        <v>4</v>
      </c>
      <c r="M990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990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990" s="2">
        <f>((3*raw[[#This Row],[Count Played W/I Last Year]])+raw[[#This Row],[Count Played W/I 2 years]])/4</f>
        <v>0.25</v>
      </c>
    </row>
    <row r="991" spans="1:15" x14ac:dyDescent="0.2">
      <c r="A991" t="s">
        <v>10</v>
      </c>
      <c r="B991" s="27">
        <v>42127</v>
      </c>
      <c r="C991" s="27" t="str">
        <f>IF(EXACT(1,raw[[#This Row],[English]]),"English",IF(EXACT(1,raw[[#This Row],[Spanish]]),"Spanish",IF(EXACT(1,raw[[#This Row],[Both]]),"Both","BAD_INPUT")))</f>
        <v>English</v>
      </c>
      <c r="D991" s="11">
        <f>YEAR(raw[[#This Row],[Date]])</f>
        <v>2015</v>
      </c>
      <c r="E991" s="11">
        <f>MONTH(raw[[#This Row],[Date]])</f>
        <v>5</v>
      </c>
      <c r="F991">
        <v>1</v>
      </c>
      <c r="I991" s="2" t="e">
        <f>VLOOKUP(raw[[#This Row],[Song Title]],#REF!,1,FALSE)</f>
        <v>#REF!</v>
      </c>
      <c r="J991">
        <f>SUM(raw[[#This Row],[English]:[Both]])</f>
        <v>1</v>
      </c>
      <c r="K991" s="1" t="b">
        <f>IF(EXACT(raw[[#This Row],[Date]],VLOOKUP(raw[[#This Row],[Song Title]],raw[],2,FALSE)),TRUE,FALSE)</f>
        <v>0</v>
      </c>
      <c r="L991">
        <f>COUNTIFS(raw[Song Title],raw[[#This Row],[Song Title]],raw[Date],CONCATENATE("&lt;",raw[[#This Row],[Date]]))</f>
        <v>4</v>
      </c>
      <c r="M991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991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991" s="2">
        <f>((3*raw[[#This Row],[Count Played W/I Last Year]])+raw[[#This Row],[Count Played W/I 2 years]])/4</f>
        <v>2</v>
      </c>
    </row>
    <row r="992" spans="1:15" x14ac:dyDescent="0.2">
      <c r="A992" t="s">
        <v>43</v>
      </c>
      <c r="B992" s="7">
        <v>42134</v>
      </c>
      <c r="C992" s="7" t="str">
        <f>IF(EXACT(1,raw[[#This Row],[English]]),"English",IF(EXACT(1,raw[[#This Row],[Spanish]]),"Spanish",IF(EXACT(1,raw[[#This Row],[Both]]),"Both","BAD_INPUT")))</f>
        <v>Spanish</v>
      </c>
      <c r="D992" s="11">
        <f>YEAR(raw[[#This Row],[Date]])</f>
        <v>2015</v>
      </c>
      <c r="E992" s="11">
        <f>MONTH(raw[[#This Row],[Date]])</f>
        <v>5</v>
      </c>
      <c r="G992">
        <v>1</v>
      </c>
      <c r="I992" s="2" t="e">
        <f>VLOOKUP(raw[[#This Row],[Song Title]],#REF!,1,FALSE)</f>
        <v>#REF!</v>
      </c>
      <c r="J992">
        <f>SUM(raw[[#This Row],[English]:[Both]])</f>
        <v>1</v>
      </c>
      <c r="K992" s="1" t="b">
        <f>IF(EXACT(raw[[#This Row],[Date]],VLOOKUP(raw[[#This Row],[Song Title]],raw[],2,FALSE)),TRUE,FALSE)</f>
        <v>0</v>
      </c>
      <c r="L992">
        <f>COUNTIFS(raw[Song Title],raw[[#This Row],[Song Title]],raw[Date],CONCATENATE("&lt;",raw[[#This Row],[Date]]))</f>
        <v>13</v>
      </c>
      <c r="M992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992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992" s="2">
        <f>((3*raw[[#This Row],[Count Played W/I Last Year]])+raw[[#This Row],[Count Played W/I 2 years]])/4</f>
        <v>3.5</v>
      </c>
    </row>
    <row r="993" spans="1:15" x14ac:dyDescent="0.2">
      <c r="A993" t="s">
        <v>105</v>
      </c>
      <c r="B993" s="7">
        <v>42134</v>
      </c>
      <c r="C993" s="7" t="str">
        <f>IF(EXACT(1,raw[[#This Row],[English]]),"English",IF(EXACT(1,raw[[#This Row],[Spanish]]),"Spanish",IF(EXACT(1,raw[[#This Row],[Both]]),"Both","BAD_INPUT")))</f>
        <v>Both</v>
      </c>
      <c r="D993" s="11">
        <f>YEAR(raw[[#This Row],[Date]])</f>
        <v>2015</v>
      </c>
      <c r="E993" s="11">
        <f>MONTH(raw[[#This Row],[Date]])</f>
        <v>5</v>
      </c>
      <c r="H993">
        <v>1</v>
      </c>
      <c r="I993" s="2" t="e">
        <f>VLOOKUP(raw[[#This Row],[Song Title]],#REF!,1,FALSE)</f>
        <v>#REF!</v>
      </c>
      <c r="J993">
        <f>SUM(raw[[#This Row],[English]:[Both]])</f>
        <v>1</v>
      </c>
      <c r="K993" s="1" t="b">
        <f>IF(EXACT(raw[[#This Row],[Date]],VLOOKUP(raw[[#This Row],[Song Title]],raw[],2,FALSE)),TRUE,FALSE)</f>
        <v>0</v>
      </c>
      <c r="L993">
        <f>COUNTIFS(raw[Song Title],raw[[#This Row],[Song Title]],raw[Date],CONCATENATE("&lt;",raw[[#This Row],[Date]]))</f>
        <v>7</v>
      </c>
      <c r="M993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993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993" s="2">
        <f>((3*raw[[#This Row],[Count Played W/I Last Year]])+raw[[#This Row],[Count Played W/I 2 years]])/4</f>
        <v>1.25</v>
      </c>
    </row>
    <row r="994" spans="1:15" x14ac:dyDescent="0.2">
      <c r="A994" t="s">
        <v>244</v>
      </c>
      <c r="B994" s="7">
        <v>42134</v>
      </c>
      <c r="C994" s="7" t="str">
        <f>IF(EXACT(1,raw[[#This Row],[English]]),"English",IF(EXACT(1,raw[[#This Row],[Spanish]]),"Spanish",IF(EXACT(1,raw[[#This Row],[Both]]),"Both","BAD_INPUT")))</f>
        <v>English</v>
      </c>
      <c r="D994" s="11">
        <f>YEAR(raw[[#This Row],[Date]])</f>
        <v>2015</v>
      </c>
      <c r="E994" s="11">
        <f>MONTH(raw[[#This Row],[Date]])</f>
        <v>5</v>
      </c>
      <c r="F994">
        <v>1</v>
      </c>
      <c r="I994" s="2" t="e">
        <f>VLOOKUP(raw[[#This Row],[Song Title]],#REF!,1,FALSE)</f>
        <v>#REF!</v>
      </c>
      <c r="J994">
        <f>SUM(raw[[#This Row],[English]:[Both]])</f>
        <v>1</v>
      </c>
      <c r="K994" s="1" t="b">
        <f>IF(EXACT(raw[[#This Row],[Date]],VLOOKUP(raw[[#This Row],[Song Title]],raw[],2,FALSE)),TRUE,FALSE)</f>
        <v>0</v>
      </c>
      <c r="L994">
        <f>COUNTIFS(raw[Song Title],raw[[#This Row],[Song Title]],raw[Date],CONCATENATE("&lt;",raw[[#This Row],[Date]]))</f>
        <v>2</v>
      </c>
      <c r="M994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994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994" s="2">
        <f>((3*raw[[#This Row],[Count Played W/I Last Year]])+raw[[#This Row],[Count Played W/I 2 years]])/4</f>
        <v>2</v>
      </c>
    </row>
    <row r="995" spans="1:15" x14ac:dyDescent="0.2">
      <c r="A995" t="s">
        <v>240</v>
      </c>
      <c r="B995" s="7">
        <v>42134</v>
      </c>
      <c r="C995" s="7" t="str">
        <f>IF(EXACT(1,raw[[#This Row],[English]]),"English",IF(EXACT(1,raw[[#This Row],[Spanish]]),"Spanish",IF(EXACT(1,raw[[#This Row],[Both]]),"Both","BAD_INPUT")))</f>
        <v>Spanish</v>
      </c>
      <c r="D995" s="11">
        <f>YEAR(raw[[#This Row],[Date]])</f>
        <v>2015</v>
      </c>
      <c r="E995" s="11">
        <f>MONTH(raw[[#This Row],[Date]])</f>
        <v>5</v>
      </c>
      <c r="G995">
        <v>1</v>
      </c>
      <c r="I995" s="2" t="e">
        <f>VLOOKUP(raw[[#This Row],[Song Title]],#REF!,1,FALSE)</f>
        <v>#REF!</v>
      </c>
      <c r="J995">
        <f>SUM(raw[[#This Row],[English]:[Both]])</f>
        <v>1</v>
      </c>
      <c r="K995" s="1" t="b">
        <f>IF(EXACT(raw[[#This Row],[Date]],VLOOKUP(raw[[#This Row],[Song Title]],raw[],2,FALSE)),TRUE,FALSE)</f>
        <v>0</v>
      </c>
      <c r="L995">
        <f>COUNTIFS(raw[Song Title],raw[[#This Row],[Song Title]],raw[Date],CONCATENATE("&lt;",raw[[#This Row],[Date]]))</f>
        <v>4</v>
      </c>
      <c r="M995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995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995" s="2">
        <f>((3*raw[[#This Row],[Count Played W/I Last Year]])+raw[[#This Row],[Count Played W/I 2 years]])/4</f>
        <v>4</v>
      </c>
    </row>
    <row r="996" spans="1:15" x14ac:dyDescent="0.2">
      <c r="A996" t="s">
        <v>247</v>
      </c>
      <c r="B996" s="7">
        <v>42134</v>
      </c>
      <c r="C996" s="7" t="str">
        <f>IF(EXACT(1,raw[[#This Row],[English]]),"English",IF(EXACT(1,raw[[#This Row],[Spanish]]),"Spanish",IF(EXACT(1,raw[[#This Row],[Both]]),"Both","BAD_INPUT")))</f>
        <v>English</v>
      </c>
      <c r="D996" s="11">
        <f>YEAR(raw[[#This Row],[Date]])</f>
        <v>2015</v>
      </c>
      <c r="E996" s="11">
        <f>MONTH(raw[[#This Row],[Date]])</f>
        <v>5</v>
      </c>
      <c r="F996">
        <v>1</v>
      </c>
      <c r="I996" s="2" t="e">
        <f>VLOOKUP(raw[[#This Row],[Song Title]],#REF!,1,FALSE)</f>
        <v>#REF!</v>
      </c>
      <c r="J996">
        <f>SUM(raw[[#This Row],[English]:[Both]])</f>
        <v>1</v>
      </c>
      <c r="K996" s="1" t="b">
        <f>IF(EXACT(raw[[#This Row],[Date]],VLOOKUP(raw[[#This Row],[Song Title]],raw[],2,FALSE)),TRUE,FALSE)</f>
        <v>1</v>
      </c>
      <c r="L996">
        <f>COUNTIFS(raw[Song Title],raw[[#This Row],[Song Title]],raw[Date],CONCATENATE("&lt;",raw[[#This Row],[Date]]))</f>
        <v>0</v>
      </c>
      <c r="M996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996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996" s="2">
        <f>((3*raw[[#This Row],[Count Played W/I Last Year]])+raw[[#This Row],[Count Played W/I 2 years]])/4</f>
        <v>0</v>
      </c>
    </row>
    <row r="997" spans="1:15" x14ac:dyDescent="0.2">
      <c r="A997" t="s">
        <v>111</v>
      </c>
      <c r="B997" s="7">
        <v>42134</v>
      </c>
      <c r="C997" s="7" t="str">
        <f>IF(EXACT(1,raw[[#This Row],[English]]),"English",IF(EXACT(1,raw[[#This Row],[Spanish]]),"Spanish",IF(EXACT(1,raw[[#This Row],[Both]]),"Both","BAD_INPUT")))</f>
        <v>English</v>
      </c>
      <c r="D997" s="11">
        <f>YEAR(raw[[#This Row],[Date]])</f>
        <v>2015</v>
      </c>
      <c r="E997" s="11">
        <f>MONTH(raw[[#This Row],[Date]])</f>
        <v>5</v>
      </c>
      <c r="F997">
        <v>1</v>
      </c>
      <c r="I997" s="2" t="e">
        <f>VLOOKUP(raw[[#This Row],[Song Title]],#REF!,1,FALSE)</f>
        <v>#REF!</v>
      </c>
      <c r="J997">
        <f>SUM(raw[[#This Row],[English]:[Both]])</f>
        <v>1</v>
      </c>
      <c r="K997" s="1" t="b">
        <f>IF(EXACT(raw[[#This Row],[Date]],VLOOKUP(raw[[#This Row],[Song Title]],raw[],2,FALSE)),TRUE,FALSE)</f>
        <v>0</v>
      </c>
      <c r="L997">
        <f>COUNTIFS(raw[Song Title],raw[[#This Row],[Song Title]],raw[Date],CONCATENATE("&lt;",raw[[#This Row],[Date]]))</f>
        <v>9</v>
      </c>
      <c r="M997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997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997" s="2">
        <f>((3*raw[[#This Row],[Count Played W/I Last Year]])+raw[[#This Row],[Count Played W/I 2 years]])/4</f>
        <v>5.25</v>
      </c>
    </row>
    <row r="998" spans="1:15" x14ac:dyDescent="0.2">
      <c r="A998" t="s">
        <v>143</v>
      </c>
      <c r="B998" s="7">
        <v>42141</v>
      </c>
      <c r="C998" s="7" t="str">
        <f>IF(EXACT(1,raw[[#This Row],[English]]),"English",IF(EXACT(1,raw[[#This Row],[Spanish]]),"Spanish",IF(EXACT(1,raw[[#This Row],[Both]]),"Both","BAD_INPUT")))</f>
        <v>Spanish</v>
      </c>
      <c r="D998" s="11">
        <f>YEAR(raw[[#This Row],[Date]])</f>
        <v>2015</v>
      </c>
      <c r="E998" s="11">
        <f>MONTH(raw[[#This Row],[Date]])</f>
        <v>5</v>
      </c>
      <c r="G998">
        <v>1</v>
      </c>
      <c r="I998" s="2" t="e">
        <f>VLOOKUP(raw[[#This Row],[Song Title]],#REF!,1,FALSE)</f>
        <v>#REF!</v>
      </c>
      <c r="J998">
        <f>SUM(raw[[#This Row],[English]:[Both]])</f>
        <v>1</v>
      </c>
      <c r="K998" s="1" t="b">
        <f>IF(EXACT(raw[[#This Row],[Date]],VLOOKUP(raw[[#This Row],[Song Title]],raw[],2,FALSE)),TRUE,FALSE)</f>
        <v>0</v>
      </c>
      <c r="L998">
        <f>COUNTIFS(raw[Song Title],raw[[#This Row],[Song Title]],raw[Date],CONCATENATE("&lt;",raw[[#This Row],[Date]]))</f>
        <v>9</v>
      </c>
      <c r="M998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998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998" s="2">
        <f>((3*raw[[#This Row],[Count Played W/I Last Year]])+raw[[#This Row],[Count Played W/I 2 years]])/4</f>
        <v>3</v>
      </c>
    </row>
    <row r="999" spans="1:15" x14ac:dyDescent="0.2">
      <c r="A999" t="s">
        <v>96</v>
      </c>
      <c r="B999" s="7">
        <v>42141</v>
      </c>
      <c r="C999" s="7" t="str">
        <f>IF(EXACT(1,raw[[#This Row],[English]]),"English",IF(EXACT(1,raw[[#This Row],[Spanish]]),"Spanish",IF(EXACT(1,raw[[#This Row],[Both]]),"Both","BAD_INPUT")))</f>
        <v>Spanish</v>
      </c>
      <c r="D999" s="11">
        <f>YEAR(raw[[#This Row],[Date]])</f>
        <v>2015</v>
      </c>
      <c r="E999" s="11">
        <f>MONTH(raw[[#This Row],[Date]])</f>
        <v>5</v>
      </c>
      <c r="G999">
        <v>1</v>
      </c>
      <c r="I999" s="2" t="e">
        <f>VLOOKUP(raw[[#This Row],[Song Title]],#REF!,1,FALSE)</f>
        <v>#REF!</v>
      </c>
      <c r="J999">
        <f>SUM(raw[[#This Row],[English]:[Both]])</f>
        <v>1</v>
      </c>
      <c r="K999" s="1" t="b">
        <f>IF(EXACT(raw[[#This Row],[Date]],VLOOKUP(raw[[#This Row],[Song Title]],raw[],2,FALSE)),TRUE,FALSE)</f>
        <v>0</v>
      </c>
      <c r="L999">
        <f>COUNTIFS(raw[Song Title],raw[[#This Row],[Song Title]],raw[Date],CONCATENATE("&lt;",raw[[#This Row],[Date]]))</f>
        <v>10</v>
      </c>
      <c r="M999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999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999" s="2">
        <f>((3*raw[[#This Row],[Count Played W/I Last Year]])+raw[[#This Row],[Count Played W/I 2 years]])/4</f>
        <v>3.75</v>
      </c>
    </row>
    <row r="1000" spans="1:15" x14ac:dyDescent="0.2">
      <c r="A1000" t="s">
        <v>81</v>
      </c>
      <c r="B1000" s="7">
        <v>42141</v>
      </c>
      <c r="C1000" s="7" t="str">
        <f>IF(EXACT(1,raw[[#This Row],[English]]),"English",IF(EXACT(1,raw[[#This Row],[Spanish]]),"Spanish",IF(EXACT(1,raw[[#This Row],[Both]]),"Both","BAD_INPUT")))</f>
        <v>English</v>
      </c>
      <c r="D1000" s="11">
        <f>YEAR(raw[[#This Row],[Date]])</f>
        <v>2015</v>
      </c>
      <c r="E1000" s="11">
        <f>MONTH(raw[[#This Row],[Date]])</f>
        <v>5</v>
      </c>
      <c r="F1000">
        <v>1</v>
      </c>
      <c r="I1000" s="2" t="e">
        <f>VLOOKUP(raw[[#This Row],[Song Title]],#REF!,1,FALSE)</f>
        <v>#REF!</v>
      </c>
      <c r="J1000">
        <f>SUM(raw[[#This Row],[English]:[Both]])</f>
        <v>1</v>
      </c>
      <c r="K1000" s="1" t="b">
        <f>IF(EXACT(raw[[#This Row],[Date]],VLOOKUP(raw[[#This Row],[Song Title]],raw[],2,FALSE)),TRUE,FALSE)</f>
        <v>0</v>
      </c>
      <c r="L1000">
        <f>COUNTIFS(raw[Song Title],raw[[#This Row],[Song Title]],raw[Date],CONCATENATE("&lt;",raw[[#This Row],[Date]]))</f>
        <v>8</v>
      </c>
      <c r="M1000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000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000" s="2">
        <f>((3*raw[[#This Row],[Count Played W/I Last Year]])+raw[[#This Row],[Count Played W/I 2 years]])/4</f>
        <v>2.75</v>
      </c>
    </row>
    <row r="1001" spans="1:15" x14ac:dyDescent="0.2">
      <c r="A1001" t="s">
        <v>233</v>
      </c>
      <c r="B1001" s="7">
        <v>42141</v>
      </c>
      <c r="C1001" s="7" t="str">
        <f>IF(EXACT(1,raw[[#This Row],[English]]),"English",IF(EXACT(1,raw[[#This Row],[Spanish]]),"Spanish",IF(EXACT(1,raw[[#This Row],[Both]]),"Both","BAD_INPUT")))</f>
        <v>English</v>
      </c>
      <c r="D1001" s="11">
        <f>YEAR(raw[[#This Row],[Date]])</f>
        <v>2015</v>
      </c>
      <c r="E1001" s="11">
        <f>MONTH(raw[[#This Row],[Date]])</f>
        <v>5</v>
      </c>
      <c r="F1001">
        <v>1</v>
      </c>
      <c r="I1001" s="2" t="e">
        <f>VLOOKUP(raw[[#This Row],[Song Title]],#REF!,1,FALSE)</f>
        <v>#REF!</v>
      </c>
      <c r="J1001">
        <f>SUM(raw[[#This Row],[English]:[Both]])</f>
        <v>1</v>
      </c>
      <c r="K1001" s="1" t="b">
        <f>IF(EXACT(raw[[#This Row],[Date]],VLOOKUP(raw[[#This Row],[Song Title]],raw[],2,FALSE)),TRUE,FALSE)</f>
        <v>0</v>
      </c>
      <c r="L1001">
        <f>COUNTIFS(raw[Song Title],raw[[#This Row],[Song Title]],raw[Date],CONCATENATE("&lt;",raw[[#This Row],[Date]]))</f>
        <v>3</v>
      </c>
      <c r="M1001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001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001" s="2">
        <f>((3*raw[[#This Row],[Count Played W/I Last Year]])+raw[[#This Row],[Count Played W/I 2 years]])/4</f>
        <v>3</v>
      </c>
    </row>
    <row r="1002" spans="1:15" x14ac:dyDescent="0.2">
      <c r="A1002" t="s">
        <v>75</v>
      </c>
      <c r="B1002" s="7">
        <v>42141</v>
      </c>
      <c r="C1002" s="7" t="str">
        <f>IF(EXACT(1,raw[[#This Row],[English]]),"English",IF(EXACT(1,raw[[#This Row],[Spanish]]),"Spanish",IF(EXACT(1,raw[[#This Row],[Both]]),"Both","BAD_INPUT")))</f>
        <v>Spanish</v>
      </c>
      <c r="D1002" s="11">
        <f>YEAR(raw[[#This Row],[Date]])</f>
        <v>2015</v>
      </c>
      <c r="E1002" s="11">
        <f>MONTH(raw[[#This Row],[Date]])</f>
        <v>5</v>
      </c>
      <c r="G1002">
        <v>1</v>
      </c>
      <c r="I1002" s="2" t="e">
        <f>VLOOKUP(raw[[#This Row],[Song Title]],#REF!,1,FALSE)</f>
        <v>#REF!</v>
      </c>
      <c r="J1002">
        <f>SUM(raw[[#This Row],[English]:[Both]])</f>
        <v>1</v>
      </c>
      <c r="K1002" s="1" t="b">
        <f>IF(EXACT(raw[[#This Row],[Date]],VLOOKUP(raw[[#This Row],[Song Title]],raw[],2,FALSE)),TRUE,FALSE)</f>
        <v>0</v>
      </c>
      <c r="L1002">
        <f>COUNTIFS(raw[Song Title],raw[[#This Row],[Song Title]],raw[Date],CONCATENATE("&lt;",raw[[#This Row],[Date]]))</f>
        <v>8</v>
      </c>
      <c r="M1002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002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002" s="2">
        <f>((3*raw[[#This Row],[Count Played W/I Last Year]])+raw[[#This Row],[Count Played W/I 2 years]])/4</f>
        <v>2.75</v>
      </c>
    </row>
    <row r="1003" spans="1:15" x14ac:dyDescent="0.2">
      <c r="A1003" t="s">
        <v>166</v>
      </c>
      <c r="B1003" s="7">
        <v>42141</v>
      </c>
      <c r="C1003" s="7" t="str">
        <f>IF(EXACT(1,raw[[#This Row],[English]]),"English",IF(EXACT(1,raw[[#This Row],[Spanish]]),"Spanish",IF(EXACT(1,raw[[#This Row],[Both]]),"Both","BAD_INPUT")))</f>
        <v>English</v>
      </c>
      <c r="D1003" s="11">
        <f>YEAR(raw[[#This Row],[Date]])</f>
        <v>2015</v>
      </c>
      <c r="E1003" s="11">
        <f>MONTH(raw[[#This Row],[Date]])</f>
        <v>5</v>
      </c>
      <c r="F1003">
        <v>1</v>
      </c>
      <c r="I1003" s="2" t="e">
        <f>VLOOKUP(raw[[#This Row],[Song Title]],#REF!,1,FALSE)</f>
        <v>#REF!</v>
      </c>
      <c r="J1003">
        <f>SUM(raw[[#This Row],[English]:[Both]])</f>
        <v>1</v>
      </c>
      <c r="K1003" s="1" t="b">
        <f>IF(EXACT(raw[[#This Row],[Date]],VLOOKUP(raw[[#This Row],[Song Title]],raw[],2,FALSE)),TRUE,FALSE)</f>
        <v>0</v>
      </c>
      <c r="L1003">
        <f>COUNTIFS(raw[Song Title],raw[[#This Row],[Song Title]],raw[Date],CONCATENATE("&lt;",raw[[#This Row],[Date]]))</f>
        <v>5</v>
      </c>
      <c r="M1003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003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003" s="2">
        <f>((3*raw[[#This Row],[Count Played W/I Last Year]])+raw[[#This Row],[Count Played W/I 2 years]])/4</f>
        <v>3.5</v>
      </c>
    </row>
    <row r="1004" spans="1:15" x14ac:dyDescent="0.2">
      <c r="A1004" t="s">
        <v>223</v>
      </c>
      <c r="B1004" s="7">
        <v>42148</v>
      </c>
      <c r="C1004" s="7" t="str">
        <f>IF(EXACT(1,raw[[#This Row],[English]]),"English",IF(EXACT(1,raw[[#This Row],[Spanish]]),"Spanish",IF(EXACT(1,raw[[#This Row],[Both]]),"Both","BAD_INPUT")))</f>
        <v>Spanish</v>
      </c>
      <c r="D1004" s="11">
        <f>YEAR(raw[[#This Row],[Date]])</f>
        <v>2015</v>
      </c>
      <c r="E1004" s="11">
        <f>MONTH(raw[[#This Row],[Date]])</f>
        <v>5</v>
      </c>
      <c r="G1004">
        <v>1</v>
      </c>
      <c r="I1004" s="2" t="e">
        <f>VLOOKUP(raw[[#This Row],[Song Title]],#REF!,1,FALSE)</f>
        <v>#REF!</v>
      </c>
      <c r="J1004">
        <f>SUM(raw[[#This Row],[English]:[Both]])</f>
        <v>1</v>
      </c>
      <c r="K1004" s="1" t="b">
        <f>IF(EXACT(raw[[#This Row],[Date]],VLOOKUP(raw[[#This Row],[Song Title]],raw[],2,FALSE)),TRUE,FALSE)</f>
        <v>0</v>
      </c>
      <c r="L1004">
        <f>COUNTIFS(raw[Song Title],raw[[#This Row],[Song Title]],raw[Date],CONCATENATE("&lt;",raw[[#This Row],[Date]]))</f>
        <v>5</v>
      </c>
      <c r="M1004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004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004" s="2">
        <f>((3*raw[[#This Row],[Count Played W/I Last Year]])+raw[[#This Row],[Count Played W/I 2 years]])/4</f>
        <v>5</v>
      </c>
    </row>
    <row r="1005" spans="1:15" x14ac:dyDescent="0.2">
      <c r="A1005" t="s">
        <v>144</v>
      </c>
      <c r="B1005" s="7">
        <v>42148</v>
      </c>
      <c r="C1005" s="7" t="str">
        <f>IF(EXACT(1,raw[[#This Row],[English]]),"English",IF(EXACT(1,raw[[#This Row],[Spanish]]),"Spanish",IF(EXACT(1,raw[[#This Row],[Both]]),"Both","BAD_INPUT")))</f>
        <v>Both</v>
      </c>
      <c r="D1005" s="11">
        <f>YEAR(raw[[#This Row],[Date]])</f>
        <v>2015</v>
      </c>
      <c r="E1005" s="11">
        <f>MONTH(raw[[#This Row],[Date]])</f>
        <v>5</v>
      </c>
      <c r="H1005">
        <v>1</v>
      </c>
      <c r="I1005" s="2" t="e">
        <f>VLOOKUP(raw[[#This Row],[Song Title]],#REF!,1,FALSE)</f>
        <v>#REF!</v>
      </c>
      <c r="J1005">
        <f>SUM(raw[[#This Row],[English]:[Both]])</f>
        <v>1</v>
      </c>
      <c r="K1005" s="1" t="b">
        <f>IF(EXACT(raw[[#This Row],[Date]],VLOOKUP(raw[[#This Row],[Song Title]],raw[],2,FALSE)),TRUE,FALSE)</f>
        <v>0</v>
      </c>
      <c r="L1005">
        <f>COUNTIFS(raw[Song Title],raw[[#This Row],[Song Title]],raw[Date],CONCATENATE("&lt;",raw[[#This Row],[Date]]))</f>
        <v>10</v>
      </c>
      <c r="M1005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005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1005" s="2">
        <f>((3*raw[[#This Row],[Count Played W/I Last Year]])+raw[[#This Row],[Count Played W/I 2 years]])/4</f>
        <v>5.75</v>
      </c>
    </row>
    <row r="1006" spans="1:15" x14ac:dyDescent="0.2">
      <c r="A1006" s="13" t="s">
        <v>235</v>
      </c>
      <c r="B1006" s="7">
        <v>42148</v>
      </c>
      <c r="C1006" s="7" t="str">
        <f>IF(EXACT(1,raw[[#This Row],[English]]),"English",IF(EXACT(1,raw[[#This Row],[Spanish]]),"Spanish",IF(EXACT(1,raw[[#This Row],[Both]]),"Both","BAD_INPUT")))</f>
        <v>English</v>
      </c>
      <c r="D1006" s="11">
        <f>YEAR(raw[[#This Row],[Date]])</f>
        <v>2015</v>
      </c>
      <c r="E1006" s="11">
        <f>MONTH(raw[[#This Row],[Date]])</f>
        <v>5</v>
      </c>
      <c r="F1006">
        <v>1</v>
      </c>
      <c r="I1006" s="2" t="e">
        <f>VLOOKUP(raw[[#This Row],[Song Title]],#REF!,1,FALSE)</f>
        <v>#REF!</v>
      </c>
      <c r="J1006">
        <f>SUM(raw[[#This Row],[English]:[Both]])</f>
        <v>1</v>
      </c>
      <c r="K1006" s="1" t="b">
        <f>IF(EXACT(raw[[#This Row],[Date]],VLOOKUP(raw[[#This Row],[Song Title]],raw[],2,FALSE)),TRUE,FALSE)</f>
        <v>0</v>
      </c>
      <c r="L1006">
        <f>COUNTIFS(raw[Song Title],raw[[#This Row],[Song Title]],raw[Date],CONCATENATE("&lt;",raw[[#This Row],[Date]]))</f>
        <v>4</v>
      </c>
      <c r="M1006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006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006" s="2">
        <f>((3*raw[[#This Row],[Count Played W/I Last Year]])+raw[[#This Row],[Count Played W/I 2 years]])/4</f>
        <v>4</v>
      </c>
    </row>
    <row r="1007" spans="1:15" x14ac:dyDescent="0.2">
      <c r="A1007" t="s">
        <v>203</v>
      </c>
      <c r="B1007" s="7">
        <v>42148</v>
      </c>
      <c r="C1007" s="7" t="str">
        <f>IF(EXACT(1,raw[[#This Row],[English]]),"English",IF(EXACT(1,raw[[#This Row],[Spanish]]),"Spanish",IF(EXACT(1,raw[[#This Row],[Both]]),"Both","BAD_INPUT")))</f>
        <v>English</v>
      </c>
      <c r="D1007" s="11">
        <f>YEAR(raw[[#This Row],[Date]])</f>
        <v>2015</v>
      </c>
      <c r="E1007" s="11">
        <f>MONTH(raw[[#This Row],[Date]])</f>
        <v>5</v>
      </c>
      <c r="F1007">
        <v>1</v>
      </c>
      <c r="I1007" s="2" t="e">
        <f>VLOOKUP(raw[[#This Row],[Song Title]],#REF!,1,FALSE)</f>
        <v>#REF!</v>
      </c>
      <c r="J1007">
        <f>SUM(raw[[#This Row],[English]:[Both]])</f>
        <v>1</v>
      </c>
      <c r="K1007" s="1" t="b">
        <f>IF(EXACT(raw[[#This Row],[Date]],VLOOKUP(raw[[#This Row],[Song Title]],raw[],2,FALSE)),TRUE,FALSE)</f>
        <v>0</v>
      </c>
      <c r="L1007">
        <f>COUNTIFS(raw[Song Title],raw[[#This Row],[Song Title]],raw[Date],CONCATENATE("&lt;",raw[[#This Row],[Date]]))</f>
        <v>4</v>
      </c>
      <c r="M1007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007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007" s="2">
        <f>((3*raw[[#This Row],[Count Played W/I Last Year]])+raw[[#This Row],[Count Played W/I 2 years]])/4</f>
        <v>3.25</v>
      </c>
    </row>
    <row r="1008" spans="1:15" x14ac:dyDescent="0.2">
      <c r="A1008" s="13" t="s">
        <v>214</v>
      </c>
      <c r="B1008" s="7">
        <v>42148</v>
      </c>
      <c r="C1008" s="7" t="str">
        <f>IF(EXACT(1,raw[[#This Row],[English]]),"English",IF(EXACT(1,raw[[#This Row],[Spanish]]),"Spanish",IF(EXACT(1,raw[[#This Row],[Both]]),"Both","BAD_INPUT")))</f>
        <v>Spanish</v>
      </c>
      <c r="D1008" s="11">
        <f>YEAR(raw[[#This Row],[Date]])</f>
        <v>2015</v>
      </c>
      <c r="E1008" s="11">
        <f>MONTH(raw[[#This Row],[Date]])</f>
        <v>5</v>
      </c>
      <c r="G1008">
        <v>1</v>
      </c>
      <c r="I1008" s="2" t="e">
        <f>VLOOKUP(raw[[#This Row],[Song Title]],#REF!,1,FALSE)</f>
        <v>#REF!</v>
      </c>
      <c r="J1008">
        <f>SUM(raw[[#This Row],[English]:[Both]])</f>
        <v>1</v>
      </c>
      <c r="K1008" s="1" t="b">
        <f>IF(EXACT(raw[[#This Row],[Date]],VLOOKUP(raw[[#This Row],[Song Title]],raw[],2,FALSE)),TRUE,FALSE)</f>
        <v>0</v>
      </c>
      <c r="L1008">
        <f>COUNTIFS(raw[Song Title],raw[[#This Row],[Song Title]],raw[Date],CONCATENATE("&lt;",raw[[#This Row],[Date]]))</f>
        <v>9</v>
      </c>
      <c r="M1008">
        <f>COUNTIFS(raw[Song Title],raw[[#This Row],[Song Title]],raw[Date],CONCATENATE("&lt;",raw[[#This Row],[Date]]),raw[Date],CONCATENATE("&gt;=",DATE(raw[[#This Row],[Year]]-1,raw[[#This Row],[Month]],raw[[#This Row],[English]])))</f>
        <v>9</v>
      </c>
      <c r="N1008">
        <f>COUNTIFS(raw[Song Title],raw[[#This Row],[Song Title]],raw[Date],CONCATENATE("&lt;",raw[[#This Row],[Date]]),raw[Date],CONCATENATE("&gt;=",DATE(raw[[#This Row],[Year]]-2,raw[[#This Row],[Month]],raw[[#This Row],[English]])))</f>
        <v>9</v>
      </c>
      <c r="O1008" s="2">
        <f>((3*raw[[#This Row],[Count Played W/I Last Year]])+raw[[#This Row],[Count Played W/I 2 years]])/4</f>
        <v>9</v>
      </c>
    </row>
    <row r="1009" spans="1:15" x14ac:dyDescent="0.2">
      <c r="A1009" t="s">
        <v>193</v>
      </c>
      <c r="B1009" s="7">
        <v>42148</v>
      </c>
      <c r="C1009" s="7" t="str">
        <f>IF(EXACT(1,raw[[#This Row],[English]]),"English",IF(EXACT(1,raw[[#This Row],[Spanish]]),"Spanish",IF(EXACT(1,raw[[#This Row],[Both]]),"Both","BAD_INPUT")))</f>
        <v>Both</v>
      </c>
      <c r="D1009" s="11">
        <f>YEAR(raw[[#This Row],[Date]])</f>
        <v>2015</v>
      </c>
      <c r="E1009" s="11">
        <f>MONTH(raw[[#This Row],[Date]])</f>
        <v>5</v>
      </c>
      <c r="H1009">
        <v>1</v>
      </c>
      <c r="I1009" s="2" t="e">
        <f>VLOOKUP(raw[[#This Row],[Song Title]],#REF!,1,FALSE)</f>
        <v>#REF!</v>
      </c>
      <c r="J1009">
        <f>SUM(raw[[#This Row],[English]:[Both]])</f>
        <v>1</v>
      </c>
      <c r="K1009" s="1" t="b">
        <f>IF(EXACT(raw[[#This Row],[Date]],VLOOKUP(raw[[#This Row],[Song Title]],raw[],2,FALSE)),TRUE,FALSE)</f>
        <v>0</v>
      </c>
      <c r="L1009">
        <f>COUNTIFS(raw[Song Title],raw[[#This Row],[Song Title]],raw[Date],CONCATENATE("&lt;",raw[[#This Row],[Date]]))</f>
        <v>5</v>
      </c>
      <c r="M1009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009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009" s="2">
        <f>((3*raw[[#This Row],[Count Played W/I Last Year]])+raw[[#This Row],[Count Played W/I 2 years]])/4</f>
        <v>3.5</v>
      </c>
    </row>
    <row r="1010" spans="1:15" x14ac:dyDescent="0.2">
      <c r="A1010" t="s">
        <v>220</v>
      </c>
      <c r="B1010" s="7">
        <v>42155</v>
      </c>
      <c r="C1010" s="7" t="str">
        <f>IF(EXACT(1,raw[[#This Row],[English]]),"English",IF(EXACT(1,raw[[#This Row],[Spanish]]),"Spanish",IF(EXACT(1,raw[[#This Row],[Both]]),"Both","BAD_INPUT")))</f>
        <v>English</v>
      </c>
      <c r="D1010" s="11">
        <f>YEAR(raw[[#This Row],[Date]])</f>
        <v>2015</v>
      </c>
      <c r="E1010" s="11">
        <f>MONTH(raw[[#This Row],[Date]])</f>
        <v>5</v>
      </c>
      <c r="F1010">
        <v>1</v>
      </c>
      <c r="I1010" s="2" t="e">
        <f>VLOOKUP(raw[[#This Row],[Song Title]],#REF!,1,FALSE)</f>
        <v>#REF!</v>
      </c>
      <c r="J1010">
        <f>SUM(raw[[#This Row],[English]:[Both]])</f>
        <v>1</v>
      </c>
      <c r="K1010" s="1" t="b">
        <f>IF(EXACT(raw[[#This Row],[Date]],VLOOKUP(raw[[#This Row],[Song Title]],raw[],2,FALSE)),TRUE,FALSE)</f>
        <v>0</v>
      </c>
      <c r="L1010">
        <f>COUNTIFS(raw[Song Title],raw[[#This Row],[Song Title]],raw[Date],CONCATENATE("&lt;",raw[[#This Row],[Date]]))</f>
        <v>4</v>
      </c>
      <c r="M1010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010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010" s="2">
        <f>((3*raw[[#This Row],[Count Played W/I Last Year]])+raw[[#This Row],[Count Played W/I 2 years]])/4</f>
        <v>4</v>
      </c>
    </row>
    <row r="1011" spans="1:15" x14ac:dyDescent="0.2">
      <c r="A1011" t="s">
        <v>129</v>
      </c>
      <c r="B1011" s="7">
        <v>42155</v>
      </c>
      <c r="C1011" s="7" t="str">
        <f>IF(EXACT(1,raw[[#This Row],[English]]),"English",IF(EXACT(1,raw[[#This Row],[Spanish]]),"Spanish",IF(EXACT(1,raw[[#This Row],[Both]]),"Both","BAD_INPUT")))</f>
        <v>Spanish</v>
      </c>
      <c r="D1011" s="11">
        <f>YEAR(raw[[#This Row],[Date]])</f>
        <v>2015</v>
      </c>
      <c r="E1011" s="11">
        <f>MONTH(raw[[#This Row],[Date]])</f>
        <v>5</v>
      </c>
      <c r="G1011">
        <v>1</v>
      </c>
      <c r="I1011" s="2" t="e">
        <f>VLOOKUP(raw[[#This Row],[Song Title]],#REF!,1,FALSE)</f>
        <v>#REF!</v>
      </c>
      <c r="J1011">
        <f>SUM(raw[[#This Row],[English]:[Both]])</f>
        <v>1</v>
      </c>
      <c r="K1011" s="1" t="b">
        <f>IF(EXACT(raw[[#This Row],[Date]],VLOOKUP(raw[[#This Row],[Song Title]],raw[],2,FALSE)),TRUE,FALSE)</f>
        <v>0</v>
      </c>
      <c r="L1011">
        <f>COUNTIFS(raw[Song Title],raw[[#This Row],[Song Title]],raw[Date],CONCATENATE("&lt;",raw[[#This Row],[Date]]))</f>
        <v>6</v>
      </c>
      <c r="M1011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011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011" s="2">
        <f>((3*raw[[#This Row],[Count Played W/I Last Year]])+raw[[#This Row],[Count Played W/I 2 years]])/4</f>
        <v>2.5</v>
      </c>
    </row>
    <row r="1012" spans="1:15" x14ac:dyDescent="0.2">
      <c r="A1012" s="13" t="s">
        <v>213</v>
      </c>
      <c r="B1012" s="7">
        <v>42155</v>
      </c>
      <c r="C1012" s="7" t="str">
        <f>IF(EXACT(1,raw[[#This Row],[English]]),"English",IF(EXACT(1,raw[[#This Row],[Spanish]]),"Spanish",IF(EXACT(1,raw[[#This Row],[Both]]),"Both","BAD_INPUT")))</f>
        <v>Spanish</v>
      </c>
      <c r="D1012" s="11">
        <f>YEAR(raw[[#This Row],[Date]])</f>
        <v>2015</v>
      </c>
      <c r="E1012" s="11">
        <f>MONTH(raw[[#This Row],[Date]])</f>
        <v>5</v>
      </c>
      <c r="G1012">
        <v>1</v>
      </c>
      <c r="I1012" s="2" t="e">
        <f>VLOOKUP(raw[[#This Row],[Song Title]],#REF!,1,FALSE)</f>
        <v>#REF!</v>
      </c>
      <c r="J1012">
        <f>SUM(raw[[#This Row],[English]:[Both]])</f>
        <v>1</v>
      </c>
      <c r="K1012" s="1" t="b">
        <f>IF(EXACT(raw[[#This Row],[Date]],VLOOKUP(raw[[#This Row],[Song Title]],raw[],2,FALSE)),TRUE,FALSE)</f>
        <v>0</v>
      </c>
      <c r="L1012">
        <f>COUNTIFS(raw[Song Title],raw[[#This Row],[Song Title]],raw[Date],CONCATENATE("&lt;",raw[[#This Row],[Date]]))</f>
        <v>3</v>
      </c>
      <c r="M1012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012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012" s="2">
        <f>((3*raw[[#This Row],[Count Played W/I Last Year]])+raw[[#This Row],[Count Played W/I 2 years]])/4</f>
        <v>3</v>
      </c>
    </row>
    <row r="1013" spans="1:15" x14ac:dyDescent="0.2">
      <c r="A1013" t="s">
        <v>142</v>
      </c>
      <c r="B1013" s="7">
        <v>42155</v>
      </c>
      <c r="C1013" s="7" t="str">
        <f>IF(EXACT(1,raw[[#This Row],[English]]),"English",IF(EXACT(1,raw[[#This Row],[Spanish]]),"Spanish",IF(EXACT(1,raw[[#This Row],[Both]]),"Both","BAD_INPUT")))</f>
        <v>Both</v>
      </c>
      <c r="D1013" s="11">
        <f>YEAR(raw[[#This Row],[Date]])</f>
        <v>2015</v>
      </c>
      <c r="E1013" s="11">
        <f>MONTH(raw[[#This Row],[Date]])</f>
        <v>5</v>
      </c>
      <c r="H1013">
        <v>1</v>
      </c>
      <c r="I1013" s="2" t="e">
        <f>VLOOKUP(raw[[#This Row],[Song Title]],#REF!,1,FALSE)</f>
        <v>#REF!</v>
      </c>
      <c r="J1013">
        <f>SUM(raw[[#This Row],[English]:[Both]])</f>
        <v>1</v>
      </c>
      <c r="K1013" s="1" t="b">
        <f>IF(EXACT(raw[[#This Row],[Date]],VLOOKUP(raw[[#This Row],[Song Title]],raw[],2,FALSE)),TRUE,FALSE)</f>
        <v>0</v>
      </c>
      <c r="L1013">
        <f>COUNTIFS(raw[Song Title],raw[[#This Row],[Song Title]],raw[Date],CONCATENATE("&lt;",raw[[#This Row],[Date]]))</f>
        <v>6</v>
      </c>
      <c r="M1013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013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013" s="2">
        <f>((3*raw[[#This Row],[Count Played W/I Last Year]])+raw[[#This Row],[Count Played W/I 2 years]])/4</f>
        <v>2.75</v>
      </c>
    </row>
    <row r="1014" spans="1:15" x14ac:dyDescent="0.2">
      <c r="A1014" t="s">
        <v>248</v>
      </c>
      <c r="B1014" s="7">
        <v>42155</v>
      </c>
      <c r="C1014" s="7" t="str">
        <f>IF(EXACT(1,raw[[#This Row],[English]]),"English",IF(EXACT(1,raw[[#This Row],[Spanish]]),"Spanish",IF(EXACT(1,raw[[#This Row],[Both]]),"Both","BAD_INPUT")))</f>
        <v>English</v>
      </c>
      <c r="D1014" s="11">
        <f>YEAR(raw[[#This Row],[Date]])</f>
        <v>2015</v>
      </c>
      <c r="E1014" s="11">
        <f>MONTH(raw[[#This Row],[Date]])</f>
        <v>5</v>
      </c>
      <c r="F1014">
        <v>1</v>
      </c>
      <c r="I1014" s="2" t="e">
        <f>VLOOKUP(raw[[#This Row],[Song Title]],#REF!,1,FALSE)</f>
        <v>#REF!</v>
      </c>
      <c r="J1014">
        <f>SUM(raw[[#This Row],[English]:[Both]])</f>
        <v>1</v>
      </c>
      <c r="K1014" s="1" t="b">
        <f>IF(EXACT(raw[[#This Row],[Date]],VLOOKUP(raw[[#This Row],[Song Title]],raw[],2,FALSE)),TRUE,FALSE)</f>
        <v>1</v>
      </c>
      <c r="L1014">
        <f>COUNTIFS(raw[Song Title],raw[[#This Row],[Song Title]],raw[Date],CONCATENATE("&lt;",raw[[#This Row],[Date]]))</f>
        <v>0</v>
      </c>
      <c r="M1014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014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014" s="2">
        <f>((3*raw[[#This Row],[Count Played W/I Last Year]])+raw[[#This Row],[Count Played W/I 2 years]])/4</f>
        <v>0</v>
      </c>
    </row>
    <row r="1015" spans="1:15" x14ac:dyDescent="0.2">
      <c r="A1015" t="s">
        <v>216</v>
      </c>
      <c r="B1015" s="7">
        <v>42155</v>
      </c>
      <c r="C1015" s="7" t="str">
        <f>IF(EXACT(1,raw[[#This Row],[English]]),"English",IF(EXACT(1,raw[[#This Row],[Spanish]]),"Spanish",IF(EXACT(1,raw[[#This Row],[Both]]),"Both","BAD_INPUT")))</f>
        <v>English</v>
      </c>
      <c r="D1015" s="11">
        <f>YEAR(raw[[#This Row],[Date]])</f>
        <v>2015</v>
      </c>
      <c r="E1015" s="11">
        <f>MONTH(raw[[#This Row],[Date]])</f>
        <v>5</v>
      </c>
      <c r="F1015">
        <v>1</v>
      </c>
      <c r="I1015" s="2" t="e">
        <f>VLOOKUP(raw[[#This Row],[Song Title]],#REF!,1,FALSE)</f>
        <v>#REF!</v>
      </c>
      <c r="J1015">
        <f>SUM(raw[[#This Row],[English]:[Both]])</f>
        <v>1</v>
      </c>
      <c r="K1015" s="1" t="b">
        <f>IF(EXACT(raw[[#This Row],[Date]],VLOOKUP(raw[[#This Row],[Song Title]],raw[],2,FALSE)),TRUE,FALSE)</f>
        <v>0</v>
      </c>
      <c r="L1015">
        <f>COUNTIFS(raw[Song Title],raw[[#This Row],[Song Title]],raw[Date],CONCATENATE("&lt;",raw[[#This Row],[Date]]))</f>
        <v>4</v>
      </c>
      <c r="M1015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015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015" s="2">
        <f>((3*raw[[#This Row],[Count Played W/I Last Year]])+raw[[#This Row],[Count Played W/I 2 years]])/4</f>
        <v>4</v>
      </c>
    </row>
    <row r="1016" spans="1:15" x14ac:dyDescent="0.2">
      <c r="A1016" t="s">
        <v>155</v>
      </c>
      <c r="B1016" s="7">
        <v>42162</v>
      </c>
      <c r="C1016" s="7" t="str">
        <f>IF(EXACT(1,raw[[#This Row],[English]]),"English",IF(EXACT(1,raw[[#This Row],[Spanish]]),"Spanish",IF(EXACT(1,raw[[#This Row],[Both]]),"Both","BAD_INPUT")))</f>
        <v>Both</v>
      </c>
      <c r="D1016" s="11">
        <f>YEAR(raw[[#This Row],[Date]])</f>
        <v>2015</v>
      </c>
      <c r="E1016" s="11">
        <f>MONTH(raw[[#This Row],[Date]])</f>
        <v>6</v>
      </c>
      <c r="H1016">
        <v>1</v>
      </c>
      <c r="I1016" s="2" t="e">
        <f>VLOOKUP(raw[[#This Row],[Song Title]],#REF!,1,FALSE)</f>
        <v>#REF!</v>
      </c>
      <c r="J1016">
        <f>SUM(raw[[#This Row],[English]:[Both]])</f>
        <v>1</v>
      </c>
      <c r="K1016" s="1" t="b">
        <f>IF(EXACT(raw[[#This Row],[Date]],VLOOKUP(raw[[#This Row],[Song Title]],raw[],2,FALSE)),TRUE,FALSE)</f>
        <v>0</v>
      </c>
      <c r="L1016">
        <f>COUNTIFS(raw[Song Title],raw[[#This Row],[Song Title]],raw[Date],CONCATENATE("&lt;",raw[[#This Row],[Date]]))</f>
        <v>9</v>
      </c>
      <c r="M1016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016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1016" s="2">
        <f>((3*raw[[#This Row],[Count Played W/I Last Year]])+raw[[#This Row],[Count Played W/I 2 years]])/4</f>
        <v>4.25</v>
      </c>
    </row>
    <row r="1017" spans="1:15" x14ac:dyDescent="0.2">
      <c r="A1017" t="s">
        <v>238</v>
      </c>
      <c r="B1017" s="7">
        <v>42162</v>
      </c>
      <c r="C1017" s="7" t="str">
        <f>IF(EXACT(1,raw[[#This Row],[English]]),"English",IF(EXACT(1,raw[[#This Row],[Spanish]]),"Spanish",IF(EXACT(1,raw[[#This Row],[Both]]),"Both","BAD_INPUT")))</f>
        <v>Both</v>
      </c>
      <c r="D1017" s="11">
        <f>YEAR(raw[[#This Row],[Date]])</f>
        <v>2015</v>
      </c>
      <c r="E1017" s="11">
        <f>MONTH(raw[[#This Row],[Date]])</f>
        <v>6</v>
      </c>
      <c r="H1017">
        <v>1</v>
      </c>
      <c r="I1017" s="2" t="e">
        <f>VLOOKUP(raw[[#This Row],[Song Title]],#REF!,1,FALSE)</f>
        <v>#REF!</v>
      </c>
      <c r="J1017">
        <f>SUM(raw[[#This Row],[English]:[Both]])</f>
        <v>1</v>
      </c>
      <c r="K1017" s="1" t="b">
        <f>IF(EXACT(raw[[#This Row],[Date]],VLOOKUP(raw[[#This Row],[Song Title]],raw[],2,FALSE)),TRUE,FALSE)</f>
        <v>0</v>
      </c>
      <c r="L1017">
        <f>COUNTIFS(raw[Song Title],raw[[#This Row],[Song Title]],raw[Date],CONCATENATE("&lt;",raw[[#This Row],[Date]]))</f>
        <v>4</v>
      </c>
      <c r="M1017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017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017" s="2">
        <f>((3*raw[[#This Row],[Count Played W/I Last Year]])+raw[[#This Row],[Count Played W/I 2 years]])/4</f>
        <v>4</v>
      </c>
    </row>
    <row r="1018" spans="1:15" x14ac:dyDescent="0.2">
      <c r="A1018" t="s">
        <v>61</v>
      </c>
      <c r="B1018" s="7">
        <v>42162</v>
      </c>
      <c r="C1018" s="7" t="str">
        <f>IF(EXACT(1,raw[[#This Row],[English]]),"English",IF(EXACT(1,raw[[#This Row],[Spanish]]),"Spanish",IF(EXACT(1,raw[[#This Row],[Both]]),"Both","BAD_INPUT")))</f>
        <v>English</v>
      </c>
      <c r="D1018" s="11">
        <f>YEAR(raw[[#This Row],[Date]])</f>
        <v>2015</v>
      </c>
      <c r="E1018" s="11">
        <f>MONTH(raw[[#This Row],[Date]])</f>
        <v>6</v>
      </c>
      <c r="F1018">
        <v>1</v>
      </c>
      <c r="I1018" s="2" t="e">
        <f>VLOOKUP(raw[[#This Row],[Song Title]],#REF!,1,FALSE)</f>
        <v>#REF!</v>
      </c>
      <c r="J1018">
        <f>SUM(raw[[#This Row],[English]:[Both]])</f>
        <v>1</v>
      </c>
      <c r="K1018" s="1" t="b">
        <f>IF(EXACT(raw[[#This Row],[Date]],VLOOKUP(raw[[#This Row],[Song Title]],raw[],2,FALSE)),TRUE,FALSE)</f>
        <v>0</v>
      </c>
      <c r="L1018">
        <f>COUNTIFS(raw[Song Title],raw[[#This Row],[Song Title]],raw[Date],CONCATENATE("&lt;",raw[[#This Row],[Date]]))</f>
        <v>6</v>
      </c>
      <c r="M1018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018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018" s="2">
        <f>((3*raw[[#This Row],[Count Played W/I Last Year]])+raw[[#This Row],[Count Played W/I 2 years]])/4</f>
        <v>1.25</v>
      </c>
    </row>
    <row r="1019" spans="1:15" x14ac:dyDescent="0.2">
      <c r="A1019" t="s">
        <v>237</v>
      </c>
      <c r="B1019" s="7">
        <v>42162</v>
      </c>
      <c r="C1019" s="7" t="str">
        <f>IF(EXACT(1,raw[[#This Row],[English]]),"English",IF(EXACT(1,raw[[#This Row],[Spanish]]),"Spanish",IF(EXACT(1,raw[[#This Row],[Both]]),"Both","BAD_INPUT")))</f>
        <v>English</v>
      </c>
      <c r="D1019" s="11">
        <f>YEAR(raw[[#This Row],[Date]])</f>
        <v>2015</v>
      </c>
      <c r="E1019" s="11">
        <f>MONTH(raw[[#This Row],[Date]])</f>
        <v>6</v>
      </c>
      <c r="F1019">
        <v>1</v>
      </c>
      <c r="I1019" s="2" t="e">
        <f>VLOOKUP(raw[[#This Row],[Song Title]],#REF!,1,FALSE)</f>
        <v>#REF!</v>
      </c>
      <c r="J1019">
        <f>SUM(raw[[#This Row],[English]:[Both]])</f>
        <v>1</v>
      </c>
      <c r="K1019" s="1" t="b">
        <f>IF(EXACT(raw[[#This Row],[Date]],VLOOKUP(raw[[#This Row],[Song Title]],raw[],2,FALSE)),TRUE,FALSE)</f>
        <v>0</v>
      </c>
      <c r="L1019">
        <f>COUNTIFS(raw[Song Title],raw[[#This Row],[Song Title]],raw[Date],CONCATENATE("&lt;",raw[[#This Row],[Date]]))</f>
        <v>3</v>
      </c>
      <c r="M1019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019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019" s="2">
        <f>((3*raw[[#This Row],[Count Played W/I Last Year]])+raw[[#This Row],[Count Played W/I 2 years]])/4</f>
        <v>3</v>
      </c>
    </row>
    <row r="1020" spans="1:15" x14ac:dyDescent="0.2">
      <c r="A1020" t="s">
        <v>118</v>
      </c>
      <c r="B1020" s="7">
        <v>42162</v>
      </c>
      <c r="C1020" s="7" t="str">
        <f>IF(EXACT(1,raw[[#This Row],[English]]),"English",IF(EXACT(1,raw[[#This Row],[Spanish]]),"Spanish",IF(EXACT(1,raw[[#This Row],[Both]]),"Both","BAD_INPUT")))</f>
        <v>Both</v>
      </c>
      <c r="D1020" s="11">
        <f>YEAR(raw[[#This Row],[Date]])</f>
        <v>2015</v>
      </c>
      <c r="E1020" s="11">
        <f>MONTH(raw[[#This Row],[Date]])</f>
        <v>6</v>
      </c>
      <c r="H1020">
        <v>1</v>
      </c>
      <c r="I1020" s="2" t="e">
        <f>VLOOKUP(raw[[#This Row],[Song Title]],#REF!,1,FALSE)</f>
        <v>#REF!</v>
      </c>
      <c r="J1020">
        <f>SUM(raw[[#This Row],[English]:[Both]])</f>
        <v>1</v>
      </c>
      <c r="K1020" s="1" t="b">
        <f>IF(EXACT(raw[[#This Row],[Date]],VLOOKUP(raw[[#This Row],[Song Title]],raw[],2,FALSE)),TRUE,FALSE)</f>
        <v>0</v>
      </c>
      <c r="L1020">
        <f>COUNTIFS(raw[Song Title],raw[[#This Row],[Song Title]],raw[Date],CONCATENATE("&lt;",raw[[#This Row],[Date]]))</f>
        <v>8</v>
      </c>
      <c r="M1020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020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020" s="2">
        <f>((3*raw[[#This Row],[Count Played W/I Last Year]])+raw[[#This Row],[Count Played W/I 2 years]])/4</f>
        <v>2.75</v>
      </c>
    </row>
    <row r="1021" spans="1:15" x14ac:dyDescent="0.2">
      <c r="A1021" t="s">
        <v>18</v>
      </c>
      <c r="B1021" s="7">
        <v>42162</v>
      </c>
      <c r="C1021" s="7" t="str">
        <f>IF(EXACT(1,raw[[#This Row],[English]]),"English",IF(EXACT(1,raw[[#This Row],[Spanish]]),"Spanish",IF(EXACT(1,raw[[#This Row],[Both]]),"Both","BAD_INPUT")))</f>
        <v>Spanish</v>
      </c>
      <c r="D1021" s="11">
        <f>YEAR(raw[[#This Row],[Date]])</f>
        <v>2015</v>
      </c>
      <c r="E1021" s="11">
        <f>MONTH(raw[[#This Row],[Date]])</f>
        <v>6</v>
      </c>
      <c r="G1021">
        <v>1</v>
      </c>
      <c r="I1021" s="2" t="e">
        <f>VLOOKUP(raw[[#This Row],[Song Title]],#REF!,1,FALSE)</f>
        <v>#REF!</v>
      </c>
      <c r="J1021">
        <f>SUM(raw[[#This Row],[English]:[Both]])</f>
        <v>1</v>
      </c>
      <c r="K1021" s="1" t="b">
        <f>IF(EXACT(raw[[#This Row],[Date]],VLOOKUP(raw[[#This Row],[Song Title]],raw[],2,FALSE)),TRUE,FALSE)</f>
        <v>0</v>
      </c>
      <c r="L1021">
        <f>COUNTIFS(raw[Song Title],raw[[#This Row],[Song Title]],raw[Date],CONCATENATE("&lt;",raw[[#This Row],[Date]]))</f>
        <v>7</v>
      </c>
      <c r="M1021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021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021" s="2">
        <f>((3*raw[[#This Row],[Count Played W/I Last Year]])+raw[[#This Row],[Count Played W/I 2 years]])/4</f>
        <v>1</v>
      </c>
    </row>
    <row r="1022" spans="1:15" x14ac:dyDescent="0.2">
      <c r="A1022" t="s">
        <v>248</v>
      </c>
      <c r="B1022" s="7">
        <v>42169</v>
      </c>
      <c r="C1022" s="7" t="str">
        <f>IF(EXACT(1,raw[[#This Row],[English]]),"English",IF(EXACT(1,raw[[#This Row],[Spanish]]),"Spanish",IF(EXACT(1,raw[[#This Row],[Both]]),"Both","BAD_INPUT")))</f>
        <v>English</v>
      </c>
      <c r="D1022" s="11">
        <f>YEAR(raw[[#This Row],[Date]])</f>
        <v>2015</v>
      </c>
      <c r="E1022" s="11">
        <f>MONTH(raw[[#This Row],[Date]])</f>
        <v>6</v>
      </c>
      <c r="F1022">
        <v>1</v>
      </c>
      <c r="I1022" s="2" t="e">
        <f>VLOOKUP(raw[[#This Row],[Song Title]],#REF!,1,FALSE)</f>
        <v>#REF!</v>
      </c>
      <c r="J1022">
        <f>SUM(raw[[#This Row],[English]:[Both]])</f>
        <v>1</v>
      </c>
      <c r="K1022" s="1" t="b">
        <f>IF(EXACT(raw[[#This Row],[Date]],VLOOKUP(raw[[#This Row],[Song Title]],raw[],2,FALSE)),TRUE,FALSE)</f>
        <v>0</v>
      </c>
      <c r="L1022">
        <f>COUNTIFS(raw[Song Title],raw[[#This Row],[Song Title]],raw[Date],CONCATENATE("&lt;",raw[[#This Row],[Date]]))</f>
        <v>1</v>
      </c>
      <c r="M1022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022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022" s="2">
        <f>((3*raw[[#This Row],[Count Played W/I Last Year]])+raw[[#This Row],[Count Played W/I 2 years]])/4</f>
        <v>1</v>
      </c>
    </row>
    <row r="1023" spans="1:15" x14ac:dyDescent="0.2">
      <c r="A1023" t="s">
        <v>218</v>
      </c>
      <c r="B1023" s="7">
        <v>42169</v>
      </c>
      <c r="C1023" s="7" t="str">
        <f>IF(EXACT(1,raw[[#This Row],[English]]),"English",IF(EXACT(1,raw[[#This Row],[Spanish]]),"Spanish",IF(EXACT(1,raw[[#This Row],[Both]]),"Both","BAD_INPUT")))</f>
        <v>Spanish</v>
      </c>
      <c r="D1023" s="11">
        <f>YEAR(raw[[#This Row],[Date]])</f>
        <v>2015</v>
      </c>
      <c r="E1023" s="11">
        <f>MONTH(raw[[#This Row],[Date]])</f>
        <v>6</v>
      </c>
      <c r="G1023">
        <v>1</v>
      </c>
      <c r="I1023" s="2" t="e">
        <f>VLOOKUP(raw[[#This Row],[Song Title]],#REF!,1,FALSE)</f>
        <v>#REF!</v>
      </c>
      <c r="J1023">
        <f>SUM(raw[[#This Row],[English]:[Both]])</f>
        <v>1</v>
      </c>
      <c r="K1023" s="1" t="b">
        <f>IF(EXACT(raw[[#This Row],[Date]],VLOOKUP(raw[[#This Row],[Song Title]],raw[],2,FALSE)),TRUE,FALSE)</f>
        <v>0</v>
      </c>
      <c r="L1023">
        <f>COUNTIFS(raw[Song Title],raw[[#This Row],[Song Title]],raw[Date],CONCATENATE("&lt;",raw[[#This Row],[Date]]))</f>
        <v>4</v>
      </c>
      <c r="M1023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023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023" s="2">
        <f>((3*raw[[#This Row],[Count Played W/I Last Year]])+raw[[#This Row],[Count Played W/I 2 years]])/4</f>
        <v>4</v>
      </c>
    </row>
    <row r="1024" spans="1:15" x14ac:dyDescent="0.2">
      <c r="A1024" t="s">
        <v>53</v>
      </c>
      <c r="B1024" s="7">
        <v>42169</v>
      </c>
      <c r="C1024" s="7" t="str">
        <f>IF(EXACT(1,raw[[#This Row],[English]]),"English",IF(EXACT(1,raw[[#This Row],[Spanish]]),"Spanish",IF(EXACT(1,raw[[#This Row],[Both]]),"Both","BAD_INPUT")))</f>
        <v>Spanish</v>
      </c>
      <c r="D1024" s="11">
        <f>YEAR(raw[[#This Row],[Date]])</f>
        <v>2015</v>
      </c>
      <c r="E1024" s="11">
        <f>MONTH(raw[[#This Row],[Date]])</f>
        <v>6</v>
      </c>
      <c r="G1024">
        <v>1</v>
      </c>
      <c r="I1024" s="2" t="e">
        <f>VLOOKUP(raw[[#This Row],[Song Title]],#REF!,1,FALSE)</f>
        <v>#REF!</v>
      </c>
      <c r="J1024">
        <f>SUM(raw[[#This Row],[English]:[Both]])</f>
        <v>1</v>
      </c>
      <c r="K1024" s="1" t="b">
        <f>IF(EXACT(raw[[#This Row],[Date]],VLOOKUP(raw[[#This Row],[Song Title]],raw[],2,FALSE)),TRUE,FALSE)</f>
        <v>0</v>
      </c>
      <c r="L1024">
        <f>COUNTIFS(raw[Song Title],raw[[#This Row],[Song Title]],raw[Date],CONCATENATE("&lt;",raw[[#This Row],[Date]]))</f>
        <v>13</v>
      </c>
      <c r="M1024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024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024" s="2">
        <f>((3*raw[[#This Row],[Count Played W/I Last Year]])+raw[[#This Row],[Count Played W/I 2 years]])/4</f>
        <v>2.5</v>
      </c>
    </row>
    <row r="1025" spans="1:15" x14ac:dyDescent="0.2">
      <c r="A1025" t="s">
        <v>34</v>
      </c>
      <c r="B1025" s="7">
        <v>42169</v>
      </c>
      <c r="C1025" s="7" t="str">
        <f>IF(EXACT(1,raw[[#This Row],[English]]),"English",IF(EXACT(1,raw[[#This Row],[Spanish]]),"Spanish",IF(EXACT(1,raw[[#This Row],[Both]]),"Both","BAD_INPUT")))</f>
        <v>Spanish</v>
      </c>
      <c r="D1025" s="11">
        <f>YEAR(raw[[#This Row],[Date]])</f>
        <v>2015</v>
      </c>
      <c r="E1025" s="11">
        <f>MONTH(raw[[#This Row],[Date]])</f>
        <v>6</v>
      </c>
      <c r="G1025">
        <v>1</v>
      </c>
      <c r="I1025" s="2" t="e">
        <f>VLOOKUP(raw[[#This Row],[Song Title]],#REF!,1,FALSE)</f>
        <v>#REF!</v>
      </c>
      <c r="J1025">
        <f>SUM(raw[[#This Row],[English]:[Both]])</f>
        <v>1</v>
      </c>
      <c r="K1025" s="1" t="b">
        <f>IF(EXACT(raw[[#This Row],[Date]],VLOOKUP(raw[[#This Row],[Song Title]],raw[],2,FALSE)),TRUE,FALSE)</f>
        <v>0</v>
      </c>
      <c r="L1025">
        <f>COUNTIFS(raw[Song Title],raw[[#This Row],[Song Title]],raw[Date],CONCATENATE("&lt;",raw[[#This Row],[Date]]))</f>
        <v>3</v>
      </c>
      <c r="M1025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025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025" s="2">
        <f>((3*raw[[#This Row],[Count Played W/I Last Year]])+raw[[#This Row],[Count Played W/I 2 years]])/4</f>
        <v>0.25</v>
      </c>
    </row>
    <row r="1026" spans="1:15" x14ac:dyDescent="0.2">
      <c r="A1026" t="s">
        <v>200</v>
      </c>
      <c r="B1026" s="7">
        <v>42169</v>
      </c>
      <c r="C1026" s="7" t="str">
        <f>IF(EXACT(1,raw[[#This Row],[English]]),"English",IF(EXACT(1,raw[[#This Row],[Spanish]]),"Spanish",IF(EXACT(1,raw[[#This Row],[Both]]),"Both","BAD_INPUT")))</f>
        <v>English</v>
      </c>
      <c r="D1026" s="11">
        <f>YEAR(raw[[#This Row],[Date]])</f>
        <v>2015</v>
      </c>
      <c r="E1026" s="11">
        <f>MONTH(raw[[#This Row],[Date]])</f>
        <v>6</v>
      </c>
      <c r="F1026">
        <v>1</v>
      </c>
      <c r="I1026" s="2" t="e">
        <f>VLOOKUP(raw[[#This Row],[Song Title]],#REF!,1,FALSE)</f>
        <v>#REF!</v>
      </c>
      <c r="J1026">
        <f>SUM(raw[[#This Row],[English]:[Both]])</f>
        <v>1</v>
      </c>
      <c r="K1026" s="1" t="b">
        <f>IF(EXACT(raw[[#This Row],[Date]],VLOOKUP(raw[[#This Row],[Song Title]],raw[],2,FALSE)),TRUE,FALSE)</f>
        <v>0</v>
      </c>
      <c r="L1026">
        <f>COUNTIFS(raw[Song Title],raw[[#This Row],[Song Title]],raw[Date],CONCATENATE("&lt;",raw[[#This Row],[Date]]))</f>
        <v>6</v>
      </c>
      <c r="M1026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026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026" s="2">
        <f>((3*raw[[#This Row],[Count Played W/I Last Year]])+raw[[#This Row],[Count Played W/I 2 years]])/4</f>
        <v>4.5</v>
      </c>
    </row>
    <row r="1027" spans="1:15" x14ac:dyDescent="0.2">
      <c r="A1027" t="s">
        <v>81</v>
      </c>
      <c r="B1027" s="7">
        <v>42169</v>
      </c>
      <c r="C1027" s="7" t="str">
        <f>IF(EXACT(1,raw[[#This Row],[English]]),"English",IF(EXACT(1,raw[[#This Row],[Spanish]]),"Spanish",IF(EXACT(1,raw[[#This Row],[Both]]),"Both","BAD_INPUT")))</f>
        <v>English</v>
      </c>
      <c r="D1027" s="11">
        <f>YEAR(raw[[#This Row],[Date]])</f>
        <v>2015</v>
      </c>
      <c r="E1027" s="11">
        <f>MONTH(raw[[#This Row],[Date]])</f>
        <v>6</v>
      </c>
      <c r="F1027">
        <v>1</v>
      </c>
      <c r="I1027" s="2" t="e">
        <f>VLOOKUP(raw[[#This Row],[Song Title]],#REF!,1,FALSE)</f>
        <v>#REF!</v>
      </c>
      <c r="J1027">
        <f>SUM(raw[[#This Row],[English]:[Both]])</f>
        <v>1</v>
      </c>
      <c r="K1027" s="1" t="b">
        <f>IF(EXACT(raw[[#This Row],[Date]],VLOOKUP(raw[[#This Row],[Song Title]],raw[],2,FALSE)),TRUE,FALSE)</f>
        <v>0</v>
      </c>
      <c r="L1027">
        <f>COUNTIFS(raw[Song Title],raw[[#This Row],[Song Title]],raw[Date],CONCATENATE("&lt;",raw[[#This Row],[Date]]))</f>
        <v>9</v>
      </c>
      <c r="M1027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027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027" s="2">
        <f>((3*raw[[#This Row],[Count Played W/I Last Year]])+raw[[#This Row],[Count Played W/I 2 years]])/4</f>
        <v>3.5</v>
      </c>
    </row>
    <row r="1028" spans="1:15" x14ac:dyDescent="0.2">
      <c r="A1028" t="s">
        <v>39</v>
      </c>
      <c r="B1028" s="7">
        <v>42176</v>
      </c>
      <c r="C1028" s="7" t="str">
        <f>IF(EXACT(1,raw[[#This Row],[English]]),"English",IF(EXACT(1,raw[[#This Row],[Spanish]]),"Spanish",IF(EXACT(1,raw[[#This Row],[Both]]),"Both","BAD_INPUT")))</f>
        <v>Both</v>
      </c>
      <c r="D1028" s="11">
        <f>YEAR(raw[[#This Row],[Date]])</f>
        <v>2015</v>
      </c>
      <c r="E1028" s="11">
        <f>MONTH(raw[[#This Row],[Date]])</f>
        <v>6</v>
      </c>
      <c r="H1028">
        <v>1</v>
      </c>
      <c r="I1028" s="2" t="e">
        <f>VLOOKUP(raw[[#This Row],[Song Title]],#REF!,1,FALSE)</f>
        <v>#REF!</v>
      </c>
      <c r="J1028">
        <f>SUM(raw[[#This Row],[English]:[Both]])</f>
        <v>1</v>
      </c>
      <c r="K1028" s="1" t="b">
        <f>IF(EXACT(raw[[#This Row],[Date]],VLOOKUP(raw[[#This Row],[Song Title]],raw[],2,FALSE)),TRUE,FALSE)</f>
        <v>0</v>
      </c>
      <c r="L1028">
        <f>COUNTIFS(raw[Song Title],raw[[#This Row],[Song Title]],raw[Date],CONCATENATE("&lt;",raw[[#This Row],[Date]]))</f>
        <v>9</v>
      </c>
      <c r="M1028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028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028" s="2">
        <f>((3*raw[[#This Row],[Count Played W/I Last Year]])+raw[[#This Row],[Count Played W/I 2 years]])/4</f>
        <v>2.75</v>
      </c>
    </row>
    <row r="1029" spans="1:15" x14ac:dyDescent="0.2">
      <c r="A1029" t="s">
        <v>105</v>
      </c>
      <c r="B1029" s="7">
        <v>42176</v>
      </c>
      <c r="C1029" s="7" t="str">
        <f>IF(EXACT(1,raw[[#This Row],[English]]),"English",IF(EXACT(1,raw[[#This Row],[Spanish]]),"Spanish",IF(EXACT(1,raw[[#This Row],[Both]]),"Both","BAD_INPUT")))</f>
        <v>Both</v>
      </c>
      <c r="D1029" s="11">
        <f>YEAR(raw[[#This Row],[Date]])</f>
        <v>2015</v>
      </c>
      <c r="E1029" s="11">
        <f>MONTH(raw[[#This Row],[Date]])</f>
        <v>6</v>
      </c>
      <c r="H1029">
        <v>1</v>
      </c>
      <c r="I1029" s="2" t="e">
        <f>VLOOKUP(raw[[#This Row],[Song Title]],#REF!,1,FALSE)</f>
        <v>#REF!</v>
      </c>
      <c r="J1029">
        <f>SUM(raw[[#This Row],[English]:[Both]])</f>
        <v>1</v>
      </c>
      <c r="K1029" s="1" t="b">
        <f>IF(EXACT(raw[[#This Row],[Date]],VLOOKUP(raw[[#This Row],[Song Title]],raw[],2,FALSE)),TRUE,FALSE)</f>
        <v>0</v>
      </c>
      <c r="L1029">
        <f>COUNTIFS(raw[Song Title],raw[[#This Row],[Song Title]],raw[Date],CONCATENATE("&lt;",raw[[#This Row],[Date]]))</f>
        <v>8</v>
      </c>
      <c r="M1029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029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029" s="2">
        <f>((3*raw[[#This Row],[Count Played W/I Last Year]])+raw[[#This Row],[Count Played W/I 2 years]])/4</f>
        <v>2</v>
      </c>
    </row>
    <row r="1030" spans="1:15" x14ac:dyDescent="0.2">
      <c r="A1030" t="s">
        <v>211</v>
      </c>
      <c r="B1030" s="7">
        <v>42176</v>
      </c>
      <c r="C1030" s="7" t="str">
        <f>IF(EXACT(1,raw[[#This Row],[English]]),"English",IF(EXACT(1,raw[[#This Row],[Spanish]]),"Spanish",IF(EXACT(1,raw[[#This Row],[Both]]),"Both","BAD_INPUT")))</f>
        <v>Spanish</v>
      </c>
      <c r="D1030" s="11">
        <f>YEAR(raw[[#This Row],[Date]])</f>
        <v>2015</v>
      </c>
      <c r="E1030" s="11">
        <f>MONTH(raw[[#This Row],[Date]])</f>
        <v>6</v>
      </c>
      <c r="G1030">
        <v>1</v>
      </c>
      <c r="I1030" s="2" t="e">
        <f>VLOOKUP(raw[[#This Row],[Song Title]],#REF!,1,FALSE)</f>
        <v>#REF!</v>
      </c>
      <c r="J1030">
        <f>SUM(raw[[#This Row],[English]:[Both]])</f>
        <v>1</v>
      </c>
      <c r="K1030" s="1" t="b">
        <f>IF(EXACT(raw[[#This Row],[Date]],VLOOKUP(raw[[#This Row],[Song Title]],raw[],2,FALSE)),TRUE,FALSE)</f>
        <v>0</v>
      </c>
      <c r="L1030">
        <f>COUNTIFS(raw[Song Title],raw[[#This Row],[Song Title]],raw[Date],CONCATENATE("&lt;",raw[[#This Row],[Date]]))</f>
        <v>7</v>
      </c>
      <c r="M1030">
        <f>COUNTIFS(raw[Song Title],raw[[#This Row],[Song Title]],raw[Date],CONCATENATE("&lt;",raw[[#This Row],[Date]]),raw[Date],CONCATENATE("&gt;=",DATE(raw[[#This Row],[Year]]-1,raw[[#This Row],[Month]],raw[[#This Row],[English]])))</f>
        <v>7</v>
      </c>
      <c r="N1030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1030" s="2">
        <f>((3*raw[[#This Row],[Count Played W/I Last Year]])+raw[[#This Row],[Count Played W/I 2 years]])/4</f>
        <v>7</v>
      </c>
    </row>
    <row r="1031" spans="1:15" x14ac:dyDescent="0.2">
      <c r="A1031" t="s">
        <v>248</v>
      </c>
      <c r="B1031" s="7">
        <v>42176</v>
      </c>
      <c r="C1031" s="7" t="str">
        <f>IF(EXACT(1,raw[[#This Row],[English]]),"English",IF(EXACT(1,raw[[#This Row],[Spanish]]),"Spanish",IF(EXACT(1,raw[[#This Row],[Both]]),"Both","BAD_INPUT")))</f>
        <v>English</v>
      </c>
      <c r="D1031" s="11">
        <f>YEAR(raw[[#This Row],[Date]])</f>
        <v>2015</v>
      </c>
      <c r="E1031" s="11">
        <f>MONTH(raw[[#This Row],[Date]])</f>
        <v>6</v>
      </c>
      <c r="F1031">
        <v>1</v>
      </c>
      <c r="I1031" s="2" t="e">
        <f>VLOOKUP(raw[[#This Row],[Song Title]],#REF!,1,FALSE)</f>
        <v>#REF!</v>
      </c>
      <c r="J1031">
        <f>SUM(raw[[#This Row],[English]:[Both]])</f>
        <v>1</v>
      </c>
      <c r="K1031" s="1" t="b">
        <f>IF(EXACT(raw[[#This Row],[Date]],VLOOKUP(raw[[#This Row],[Song Title]],raw[],2,FALSE)),TRUE,FALSE)</f>
        <v>0</v>
      </c>
      <c r="L1031">
        <f>COUNTIFS(raw[Song Title],raw[[#This Row],[Song Title]],raw[Date],CONCATENATE("&lt;",raw[[#This Row],[Date]]))</f>
        <v>2</v>
      </c>
      <c r="M1031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031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031" s="2">
        <f>((3*raw[[#This Row],[Count Played W/I Last Year]])+raw[[#This Row],[Count Played W/I 2 years]])/4</f>
        <v>2</v>
      </c>
    </row>
    <row r="1032" spans="1:15" x14ac:dyDescent="0.2">
      <c r="A1032" t="s">
        <v>244</v>
      </c>
      <c r="B1032" s="7">
        <v>42176</v>
      </c>
      <c r="C1032" s="7" t="str">
        <f>IF(EXACT(1,raw[[#This Row],[English]]),"English",IF(EXACT(1,raw[[#This Row],[Spanish]]),"Spanish",IF(EXACT(1,raw[[#This Row],[Both]]),"Both","BAD_INPUT")))</f>
        <v>English</v>
      </c>
      <c r="D1032" s="11">
        <f>YEAR(raw[[#This Row],[Date]])</f>
        <v>2015</v>
      </c>
      <c r="E1032" s="11">
        <f>MONTH(raw[[#This Row],[Date]])</f>
        <v>6</v>
      </c>
      <c r="F1032">
        <v>1</v>
      </c>
      <c r="I1032" s="2" t="e">
        <f>VLOOKUP(raw[[#This Row],[Song Title]],#REF!,1,FALSE)</f>
        <v>#REF!</v>
      </c>
      <c r="J1032">
        <f>SUM(raw[[#This Row],[English]:[Both]])</f>
        <v>1</v>
      </c>
      <c r="K1032" s="1" t="b">
        <f>IF(EXACT(raw[[#This Row],[Date]],VLOOKUP(raw[[#This Row],[Song Title]],raw[],2,FALSE)),TRUE,FALSE)</f>
        <v>0</v>
      </c>
      <c r="L1032">
        <f>COUNTIFS(raw[Song Title],raw[[#This Row],[Song Title]],raw[Date],CONCATENATE("&lt;",raw[[#This Row],[Date]]))</f>
        <v>3</v>
      </c>
      <c r="M1032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032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032" s="2">
        <f>((3*raw[[#This Row],[Count Played W/I Last Year]])+raw[[#This Row],[Count Played W/I 2 years]])/4</f>
        <v>3</v>
      </c>
    </row>
    <row r="1033" spans="1:15" x14ac:dyDescent="0.2">
      <c r="A1033" t="s">
        <v>207</v>
      </c>
      <c r="B1033" s="7">
        <v>42176</v>
      </c>
      <c r="C1033" s="7" t="str">
        <f>IF(EXACT(1,raw[[#This Row],[English]]),"English",IF(EXACT(1,raw[[#This Row],[Spanish]]),"Spanish",IF(EXACT(1,raw[[#This Row],[Both]]),"Both","BAD_INPUT")))</f>
        <v>Spanish</v>
      </c>
      <c r="D1033" s="11">
        <f>YEAR(raw[[#This Row],[Date]])</f>
        <v>2015</v>
      </c>
      <c r="E1033" s="11">
        <f>MONTH(raw[[#This Row],[Date]])</f>
        <v>6</v>
      </c>
      <c r="G1033">
        <v>1</v>
      </c>
      <c r="I1033" s="2" t="e">
        <f>VLOOKUP(raw[[#This Row],[Song Title]],#REF!,1,FALSE)</f>
        <v>#REF!</v>
      </c>
      <c r="J1033">
        <f>SUM(raw[[#This Row],[English]:[Both]])</f>
        <v>1</v>
      </c>
      <c r="K1033" s="1" t="b">
        <f>IF(EXACT(raw[[#This Row],[Date]],VLOOKUP(raw[[#This Row],[Song Title]],raw[],2,FALSE)),TRUE,FALSE)</f>
        <v>0</v>
      </c>
      <c r="L1033">
        <f>COUNTIFS(raw[Song Title],raw[[#This Row],[Song Title]],raw[Date],CONCATENATE("&lt;",raw[[#This Row],[Date]]))</f>
        <v>7</v>
      </c>
      <c r="M1033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1033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1033" s="2">
        <f>((3*raw[[#This Row],[Count Played W/I Last Year]])+raw[[#This Row],[Count Played W/I 2 years]])/4</f>
        <v>6.25</v>
      </c>
    </row>
    <row r="1034" spans="1:15" x14ac:dyDescent="0.2">
      <c r="A1034" t="s">
        <v>236</v>
      </c>
      <c r="B1034" s="7">
        <v>42183</v>
      </c>
      <c r="C1034" s="7" t="str">
        <f>IF(EXACT(1,raw[[#This Row],[English]]),"English",IF(EXACT(1,raw[[#This Row],[Spanish]]),"Spanish",IF(EXACT(1,raw[[#This Row],[Both]]),"Both","BAD_INPUT")))</f>
        <v>Spanish</v>
      </c>
      <c r="D1034" s="11">
        <f>YEAR(raw[[#This Row],[Date]])</f>
        <v>2015</v>
      </c>
      <c r="E1034" s="11">
        <f>MONTH(raw[[#This Row],[Date]])</f>
        <v>6</v>
      </c>
      <c r="G1034">
        <v>1</v>
      </c>
      <c r="I1034" s="2" t="e">
        <f>VLOOKUP(raw[[#This Row],[Song Title]],#REF!,1,FALSE)</f>
        <v>#REF!</v>
      </c>
      <c r="J1034">
        <f>SUM(raw[[#This Row],[English]:[Both]])</f>
        <v>1</v>
      </c>
      <c r="K1034" s="1" t="b">
        <f>IF(EXACT(raw[[#This Row],[Date]],VLOOKUP(raw[[#This Row],[Song Title]],raw[],2,FALSE)),TRUE,FALSE)</f>
        <v>0</v>
      </c>
      <c r="L1034">
        <f>COUNTIFS(raw[Song Title],raw[[#This Row],[Song Title]],raw[Date],CONCATENATE("&lt;",raw[[#This Row],[Date]]))</f>
        <v>4</v>
      </c>
      <c r="M1034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034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034" s="2">
        <f>((3*raw[[#This Row],[Count Played W/I Last Year]])+raw[[#This Row],[Count Played W/I 2 years]])/4</f>
        <v>4</v>
      </c>
    </row>
    <row r="1035" spans="1:15" x14ac:dyDescent="0.2">
      <c r="A1035" t="s">
        <v>103</v>
      </c>
      <c r="B1035" s="7">
        <v>42183</v>
      </c>
      <c r="C1035" s="7" t="str">
        <f>IF(EXACT(1,raw[[#This Row],[English]]),"English",IF(EXACT(1,raw[[#This Row],[Spanish]]),"Spanish",IF(EXACT(1,raw[[#This Row],[Both]]),"Both","BAD_INPUT")))</f>
        <v>Both</v>
      </c>
      <c r="D1035" s="11">
        <f>YEAR(raw[[#This Row],[Date]])</f>
        <v>2015</v>
      </c>
      <c r="E1035" s="11">
        <f>MONTH(raw[[#This Row],[Date]])</f>
        <v>6</v>
      </c>
      <c r="H1035">
        <v>1</v>
      </c>
      <c r="I1035" s="2" t="e">
        <f>VLOOKUP(raw[[#This Row],[Song Title]],#REF!,1,FALSE)</f>
        <v>#REF!</v>
      </c>
      <c r="J1035">
        <f>SUM(raw[[#This Row],[English]:[Both]])</f>
        <v>1</v>
      </c>
      <c r="K1035" s="1" t="b">
        <f>IF(EXACT(raw[[#This Row],[Date]],VLOOKUP(raw[[#This Row],[Song Title]],raw[],2,FALSE)),TRUE,FALSE)</f>
        <v>0</v>
      </c>
      <c r="L1035">
        <f>COUNTIFS(raw[Song Title],raw[[#This Row],[Song Title]],raw[Date],CONCATENATE("&lt;",raw[[#This Row],[Date]]))</f>
        <v>9</v>
      </c>
      <c r="M1035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035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035" s="2">
        <f>((3*raw[[#This Row],[Count Played W/I Last Year]])+raw[[#This Row],[Count Played W/I 2 years]])/4</f>
        <v>2.5</v>
      </c>
    </row>
    <row r="1036" spans="1:15" x14ac:dyDescent="0.2">
      <c r="A1036" t="s">
        <v>220</v>
      </c>
      <c r="B1036" s="7">
        <v>42183</v>
      </c>
      <c r="C1036" s="7" t="str">
        <f>IF(EXACT(1,raw[[#This Row],[English]]),"English",IF(EXACT(1,raw[[#This Row],[Spanish]]),"Spanish",IF(EXACT(1,raw[[#This Row],[Both]]),"Both","BAD_INPUT")))</f>
        <v>English</v>
      </c>
      <c r="D1036" s="11">
        <f>YEAR(raw[[#This Row],[Date]])</f>
        <v>2015</v>
      </c>
      <c r="E1036" s="11">
        <f>MONTH(raw[[#This Row],[Date]])</f>
        <v>6</v>
      </c>
      <c r="F1036">
        <v>1</v>
      </c>
      <c r="I1036" s="2" t="e">
        <f>VLOOKUP(raw[[#This Row],[Song Title]],#REF!,1,FALSE)</f>
        <v>#REF!</v>
      </c>
      <c r="J1036">
        <f>SUM(raw[[#This Row],[English]:[Both]])</f>
        <v>1</v>
      </c>
      <c r="K1036" s="1" t="b">
        <f>IF(EXACT(raw[[#This Row],[Date]],VLOOKUP(raw[[#This Row],[Song Title]],raw[],2,FALSE)),TRUE,FALSE)</f>
        <v>0</v>
      </c>
      <c r="L1036">
        <f>COUNTIFS(raw[Song Title],raw[[#This Row],[Song Title]],raw[Date],CONCATENATE("&lt;",raw[[#This Row],[Date]]))</f>
        <v>5</v>
      </c>
      <c r="M1036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036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036" s="2">
        <f>((3*raw[[#This Row],[Count Played W/I Last Year]])+raw[[#This Row],[Count Played W/I 2 years]])/4</f>
        <v>5</v>
      </c>
    </row>
    <row r="1037" spans="1:15" x14ac:dyDescent="0.2">
      <c r="A1037" t="s">
        <v>249</v>
      </c>
      <c r="B1037" s="7">
        <v>42183</v>
      </c>
      <c r="C1037" s="7" t="str">
        <f>IF(EXACT(1,raw[[#This Row],[English]]),"English",IF(EXACT(1,raw[[#This Row],[Spanish]]),"Spanish",IF(EXACT(1,raw[[#This Row],[Both]]),"Both","BAD_INPUT")))</f>
        <v>Spanish</v>
      </c>
      <c r="D1037" s="11">
        <f>YEAR(raw[[#This Row],[Date]])</f>
        <v>2015</v>
      </c>
      <c r="E1037" s="11">
        <f>MONTH(raw[[#This Row],[Date]])</f>
        <v>6</v>
      </c>
      <c r="G1037">
        <v>1</v>
      </c>
      <c r="I1037" s="2" t="e">
        <f>VLOOKUP(raw[[#This Row],[Song Title]],#REF!,1,FALSE)</f>
        <v>#REF!</v>
      </c>
      <c r="J1037">
        <f>SUM(raw[[#This Row],[English]:[Both]])</f>
        <v>1</v>
      </c>
      <c r="K1037" s="1" t="b">
        <f>IF(EXACT(raw[[#This Row],[Date]],VLOOKUP(raw[[#This Row],[Song Title]],raw[],2,FALSE)),TRUE,FALSE)</f>
        <v>1</v>
      </c>
      <c r="L1037">
        <f>COUNTIFS(raw[Song Title],raw[[#This Row],[Song Title]],raw[Date],CONCATENATE("&lt;",raw[[#This Row],[Date]]))</f>
        <v>0</v>
      </c>
      <c r="M1037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037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037" s="2">
        <f>((3*raw[[#This Row],[Count Played W/I Last Year]])+raw[[#This Row],[Count Played W/I 2 years]])/4</f>
        <v>0</v>
      </c>
    </row>
    <row r="1038" spans="1:15" x14ac:dyDescent="0.2">
      <c r="A1038" t="s">
        <v>162</v>
      </c>
      <c r="B1038" s="7">
        <v>42183</v>
      </c>
      <c r="C1038" s="7" t="str">
        <f>IF(EXACT(1,raw[[#This Row],[English]]),"English",IF(EXACT(1,raw[[#This Row],[Spanish]]),"Spanish",IF(EXACT(1,raw[[#This Row],[Both]]),"Both","BAD_INPUT")))</f>
        <v>English</v>
      </c>
      <c r="D1038" s="11">
        <f>YEAR(raw[[#This Row],[Date]])</f>
        <v>2015</v>
      </c>
      <c r="E1038" s="11">
        <f>MONTH(raw[[#This Row],[Date]])</f>
        <v>6</v>
      </c>
      <c r="F1038">
        <v>1</v>
      </c>
      <c r="I1038" s="2" t="e">
        <f>VLOOKUP(raw[[#This Row],[Song Title]],#REF!,1,FALSE)</f>
        <v>#REF!</v>
      </c>
      <c r="J1038">
        <f>SUM(raw[[#This Row],[English]:[Both]])</f>
        <v>1</v>
      </c>
      <c r="K1038" s="1" t="b">
        <f>IF(EXACT(raw[[#This Row],[Date]],VLOOKUP(raw[[#This Row],[Song Title]],raw[],2,FALSE)),TRUE,FALSE)</f>
        <v>0</v>
      </c>
      <c r="L1038">
        <f>COUNTIFS(raw[Song Title],raw[[#This Row],[Song Title]],raw[Date],CONCATENATE("&lt;",raw[[#This Row],[Date]]))</f>
        <v>5</v>
      </c>
      <c r="M1038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038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038" s="2">
        <f>((3*raw[[#This Row],[Count Played W/I Last Year]])+raw[[#This Row],[Count Played W/I 2 years]])/4</f>
        <v>2</v>
      </c>
    </row>
    <row r="1039" spans="1:15" x14ac:dyDescent="0.2">
      <c r="A1039" t="s">
        <v>215</v>
      </c>
      <c r="B1039" s="7">
        <v>42183</v>
      </c>
      <c r="C1039" s="7" t="str">
        <f>IF(EXACT(1,raw[[#This Row],[English]]),"English",IF(EXACT(1,raw[[#This Row],[Spanish]]),"Spanish",IF(EXACT(1,raw[[#This Row],[Both]]),"Both","BAD_INPUT")))</f>
        <v>Spanish</v>
      </c>
      <c r="D1039" s="11">
        <f>YEAR(raw[[#This Row],[Date]])</f>
        <v>2015</v>
      </c>
      <c r="E1039" s="11">
        <f>MONTH(raw[[#This Row],[Date]])</f>
        <v>6</v>
      </c>
      <c r="G1039">
        <v>1</v>
      </c>
      <c r="I1039" s="2" t="e">
        <f>VLOOKUP(raw[[#This Row],[Song Title]],#REF!,1,FALSE)</f>
        <v>#REF!</v>
      </c>
      <c r="J1039">
        <f>SUM(raw[[#This Row],[English]:[Both]])</f>
        <v>1</v>
      </c>
      <c r="K1039" s="1" t="b">
        <f>IF(EXACT(raw[[#This Row],[Date]],VLOOKUP(raw[[#This Row],[Song Title]],raw[],2,FALSE)),TRUE,FALSE)</f>
        <v>0</v>
      </c>
      <c r="L1039">
        <f>COUNTIFS(raw[Song Title],raw[[#This Row],[Song Title]],raw[Date],CONCATENATE("&lt;",raw[[#This Row],[Date]]))</f>
        <v>7</v>
      </c>
      <c r="M1039">
        <f>COUNTIFS(raw[Song Title],raw[[#This Row],[Song Title]],raw[Date],CONCATENATE("&lt;",raw[[#This Row],[Date]]),raw[Date],CONCATENATE("&gt;=",DATE(raw[[#This Row],[Year]]-1,raw[[#This Row],[Month]],raw[[#This Row],[English]])))</f>
        <v>7</v>
      </c>
      <c r="N1039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1039" s="2">
        <f>((3*raw[[#This Row],[Count Played W/I Last Year]])+raw[[#This Row],[Count Played W/I 2 years]])/4</f>
        <v>7</v>
      </c>
    </row>
    <row r="1040" spans="1:15" x14ac:dyDescent="0.2">
      <c r="A1040" t="s">
        <v>250</v>
      </c>
      <c r="B1040" s="7">
        <v>42190</v>
      </c>
      <c r="C1040" s="7" t="str">
        <f>IF(EXACT(1,raw[[#This Row],[English]]),"English",IF(EXACT(1,raw[[#This Row],[Spanish]]),"Spanish",IF(EXACT(1,raw[[#This Row],[Both]]),"Both","BAD_INPUT")))</f>
        <v>English</v>
      </c>
      <c r="D1040" s="11">
        <f>YEAR(raw[[#This Row],[Date]])</f>
        <v>2015</v>
      </c>
      <c r="E1040" s="11">
        <f>MONTH(raw[[#This Row],[Date]])</f>
        <v>7</v>
      </c>
      <c r="F1040">
        <v>1</v>
      </c>
      <c r="I1040" s="2" t="e">
        <f>VLOOKUP(raw[[#This Row],[Song Title]],#REF!,1,FALSE)</f>
        <v>#REF!</v>
      </c>
      <c r="J1040">
        <f>SUM(raw[[#This Row],[English]:[Both]])</f>
        <v>1</v>
      </c>
      <c r="K1040" s="1" t="b">
        <f>IF(EXACT(raw[[#This Row],[Date]],VLOOKUP(raw[[#This Row],[Song Title]],raw[],2,FALSE)),TRUE,FALSE)</f>
        <v>1</v>
      </c>
      <c r="L1040">
        <f>COUNTIFS(raw[Song Title],raw[[#This Row],[Song Title]],raw[Date],CONCATENATE("&lt;",raw[[#This Row],[Date]]))</f>
        <v>0</v>
      </c>
      <c r="M1040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040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040" s="2">
        <f>((3*raw[[#This Row],[Count Played W/I Last Year]])+raw[[#This Row],[Count Played W/I 2 years]])/4</f>
        <v>0</v>
      </c>
    </row>
    <row r="1041" spans="1:15" x14ac:dyDescent="0.2">
      <c r="A1041" t="s">
        <v>155</v>
      </c>
      <c r="B1041" s="7">
        <v>42190</v>
      </c>
      <c r="C1041" s="7" t="str">
        <f>IF(EXACT(1,raw[[#This Row],[English]]),"English",IF(EXACT(1,raw[[#This Row],[Spanish]]),"Spanish",IF(EXACT(1,raw[[#This Row],[Both]]),"Both","BAD_INPUT")))</f>
        <v>Both</v>
      </c>
      <c r="D1041" s="11">
        <f>YEAR(raw[[#This Row],[Date]])</f>
        <v>2015</v>
      </c>
      <c r="E1041" s="11">
        <f>MONTH(raw[[#This Row],[Date]])</f>
        <v>7</v>
      </c>
      <c r="H1041">
        <v>1</v>
      </c>
      <c r="I1041" s="2" t="e">
        <f>VLOOKUP(raw[[#This Row],[Song Title]],#REF!,1,FALSE)</f>
        <v>#REF!</v>
      </c>
      <c r="J1041">
        <f>SUM(raw[[#This Row],[English]:[Both]])</f>
        <v>1</v>
      </c>
      <c r="K1041" s="1" t="b">
        <f>IF(EXACT(raw[[#This Row],[Date]],VLOOKUP(raw[[#This Row],[Song Title]],raw[],2,FALSE)),TRUE,FALSE)</f>
        <v>0</v>
      </c>
      <c r="L1041">
        <f>COUNTIFS(raw[Song Title],raw[[#This Row],[Song Title]],raw[Date],CONCATENATE("&lt;",raw[[#This Row],[Date]]))</f>
        <v>10</v>
      </c>
      <c r="M1041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041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1041" s="2">
        <f>((3*raw[[#This Row],[Count Played W/I Last Year]])+raw[[#This Row],[Count Played W/I 2 years]])/4</f>
        <v>5</v>
      </c>
    </row>
    <row r="1042" spans="1:15" x14ac:dyDescent="0.2">
      <c r="A1042" t="s">
        <v>143</v>
      </c>
      <c r="B1042" s="7">
        <v>42190</v>
      </c>
      <c r="C1042" s="7" t="str">
        <f>IF(EXACT(1,raw[[#This Row],[English]]),"English",IF(EXACT(1,raw[[#This Row],[Spanish]]),"Spanish",IF(EXACT(1,raw[[#This Row],[Both]]),"Both","BAD_INPUT")))</f>
        <v>Spanish</v>
      </c>
      <c r="D1042" s="11">
        <f>YEAR(raw[[#This Row],[Date]])</f>
        <v>2015</v>
      </c>
      <c r="E1042" s="11">
        <f>MONTH(raw[[#This Row],[Date]])</f>
        <v>7</v>
      </c>
      <c r="G1042">
        <v>1</v>
      </c>
      <c r="I1042" s="2" t="e">
        <f>VLOOKUP(raw[[#This Row],[Song Title]],#REF!,1,FALSE)</f>
        <v>#REF!</v>
      </c>
      <c r="J1042">
        <f>SUM(raw[[#This Row],[English]:[Both]])</f>
        <v>1</v>
      </c>
      <c r="K1042" s="1" t="b">
        <f>IF(EXACT(raw[[#This Row],[Date]],VLOOKUP(raw[[#This Row],[Song Title]],raw[],2,FALSE)),TRUE,FALSE)</f>
        <v>0</v>
      </c>
      <c r="L1042">
        <f>COUNTIFS(raw[Song Title],raw[[#This Row],[Song Title]],raw[Date],CONCATENATE("&lt;",raw[[#This Row],[Date]]))</f>
        <v>10</v>
      </c>
      <c r="M1042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042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042" s="2">
        <f>((3*raw[[#This Row],[Count Played W/I Last Year]])+raw[[#This Row],[Count Played W/I 2 years]])/4</f>
        <v>3.75</v>
      </c>
    </row>
    <row r="1043" spans="1:15" x14ac:dyDescent="0.2">
      <c r="A1043" t="s">
        <v>109</v>
      </c>
      <c r="B1043" s="7">
        <v>42190</v>
      </c>
      <c r="C1043" s="7" t="str">
        <f>IF(EXACT(1,raw[[#This Row],[English]]),"English",IF(EXACT(1,raw[[#This Row],[Spanish]]),"Spanish",IF(EXACT(1,raw[[#This Row],[Both]]),"Both","BAD_INPUT")))</f>
        <v>Spanish</v>
      </c>
      <c r="D1043" s="11">
        <f>YEAR(raw[[#This Row],[Date]])</f>
        <v>2015</v>
      </c>
      <c r="E1043" s="11">
        <f>MONTH(raw[[#This Row],[Date]])</f>
        <v>7</v>
      </c>
      <c r="G1043">
        <v>1</v>
      </c>
      <c r="I1043" s="2" t="e">
        <f>VLOOKUP(raw[[#This Row],[Song Title]],#REF!,1,FALSE)</f>
        <v>#REF!</v>
      </c>
      <c r="J1043">
        <f>SUM(raw[[#This Row],[English]:[Both]])</f>
        <v>1</v>
      </c>
      <c r="K1043" s="1" t="b">
        <f>IF(EXACT(raw[[#This Row],[Date]],VLOOKUP(raw[[#This Row],[Song Title]],raw[],2,FALSE)),TRUE,FALSE)</f>
        <v>0</v>
      </c>
      <c r="L1043">
        <f>COUNTIFS(raw[Song Title],raw[[#This Row],[Song Title]],raw[Date],CONCATENATE("&lt;",raw[[#This Row],[Date]]))</f>
        <v>11</v>
      </c>
      <c r="M1043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043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1043" s="2">
        <f>((3*raw[[#This Row],[Count Played W/I Last Year]])+raw[[#This Row],[Count Played W/I 2 years]])/4</f>
        <v>3.25</v>
      </c>
    </row>
    <row r="1044" spans="1:15" x14ac:dyDescent="0.2">
      <c r="A1044" t="s">
        <v>190</v>
      </c>
      <c r="B1044" s="7">
        <v>42190</v>
      </c>
      <c r="C1044" s="7" t="str">
        <f>IF(EXACT(1,raw[[#This Row],[English]]),"English",IF(EXACT(1,raw[[#This Row],[Spanish]]),"Spanish",IF(EXACT(1,raw[[#This Row],[Both]]),"Both","BAD_INPUT")))</f>
        <v>English</v>
      </c>
      <c r="D1044" s="11">
        <f>YEAR(raw[[#This Row],[Date]])</f>
        <v>2015</v>
      </c>
      <c r="E1044" s="11">
        <f>MONTH(raw[[#This Row],[Date]])</f>
        <v>7</v>
      </c>
      <c r="F1044">
        <v>1</v>
      </c>
      <c r="I1044" s="2" t="e">
        <f>VLOOKUP(raw[[#This Row],[Song Title]],#REF!,1,FALSE)</f>
        <v>#REF!</v>
      </c>
      <c r="J1044">
        <f>SUM(raw[[#This Row],[English]:[Both]])</f>
        <v>1</v>
      </c>
      <c r="K1044" s="1" t="b">
        <f>IF(EXACT(raw[[#This Row],[Date]],VLOOKUP(raw[[#This Row],[Song Title]],raw[],2,FALSE)),TRUE,FALSE)</f>
        <v>0</v>
      </c>
      <c r="L1044">
        <f>COUNTIFS(raw[Song Title],raw[[#This Row],[Song Title]],raw[Date],CONCATENATE("&lt;",raw[[#This Row],[Date]]))</f>
        <v>3</v>
      </c>
      <c r="M1044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044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044" s="2">
        <f>((3*raw[[#This Row],[Count Played W/I Last Year]])+raw[[#This Row],[Count Played W/I 2 years]])/4</f>
        <v>1.5</v>
      </c>
    </row>
    <row r="1045" spans="1:15" x14ac:dyDescent="0.2">
      <c r="A1045" t="s">
        <v>60</v>
      </c>
      <c r="B1045" s="7">
        <v>42190</v>
      </c>
      <c r="C1045" s="7" t="str">
        <f>IF(EXACT(1,raw[[#This Row],[English]]),"English",IF(EXACT(1,raw[[#This Row],[Spanish]]),"Spanish",IF(EXACT(1,raw[[#This Row],[Both]]),"Both","BAD_INPUT")))</f>
        <v>English</v>
      </c>
      <c r="D1045" s="11">
        <f>YEAR(raw[[#This Row],[Date]])</f>
        <v>2015</v>
      </c>
      <c r="E1045" s="11">
        <f>MONTH(raw[[#This Row],[Date]])</f>
        <v>7</v>
      </c>
      <c r="F1045">
        <v>1</v>
      </c>
      <c r="I1045" s="2" t="e">
        <f>VLOOKUP(raw[[#This Row],[Song Title]],#REF!,1,FALSE)</f>
        <v>#REF!</v>
      </c>
      <c r="J1045">
        <f>SUM(raw[[#This Row],[English]:[Both]])</f>
        <v>1</v>
      </c>
      <c r="K1045" s="1" t="b">
        <f>IF(EXACT(raw[[#This Row],[Date]],VLOOKUP(raw[[#This Row],[Song Title]],raw[],2,FALSE)),TRUE,FALSE)</f>
        <v>0</v>
      </c>
      <c r="L1045">
        <f>COUNTIFS(raw[Song Title],raw[[#This Row],[Song Title]],raw[Date],CONCATENATE("&lt;",raw[[#This Row],[Date]]))</f>
        <v>6</v>
      </c>
      <c r="M1045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045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045" s="2">
        <f>((3*raw[[#This Row],[Count Played W/I Last Year]])+raw[[#This Row],[Count Played W/I 2 years]])/4</f>
        <v>1.5</v>
      </c>
    </row>
    <row r="1046" spans="1:15" x14ac:dyDescent="0.2">
      <c r="A1046" t="s">
        <v>250</v>
      </c>
      <c r="B1046" s="7">
        <v>42197</v>
      </c>
      <c r="C1046" s="7" t="str">
        <f>IF(EXACT(1,raw[[#This Row],[English]]),"English",IF(EXACT(1,raw[[#This Row],[Spanish]]),"Spanish",IF(EXACT(1,raw[[#This Row],[Both]]),"Both","BAD_INPUT")))</f>
        <v>English</v>
      </c>
      <c r="D1046" s="11">
        <f>YEAR(raw[[#This Row],[Date]])</f>
        <v>2015</v>
      </c>
      <c r="E1046" s="11">
        <f>MONTH(raw[[#This Row],[Date]])</f>
        <v>7</v>
      </c>
      <c r="F1046">
        <v>1</v>
      </c>
      <c r="I1046" s="2" t="e">
        <f>VLOOKUP(raw[[#This Row],[Song Title]],#REF!,1,FALSE)</f>
        <v>#REF!</v>
      </c>
      <c r="J1046">
        <f>SUM(raw[[#This Row],[English]:[Both]])</f>
        <v>1</v>
      </c>
      <c r="K1046" s="1" t="b">
        <f>IF(EXACT(raw[[#This Row],[Date]],VLOOKUP(raw[[#This Row],[Song Title]],raw[],2,FALSE)),TRUE,FALSE)</f>
        <v>0</v>
      </c>
      <c r="L1046">
        <f>COUNTIFS(raw[Song Title],raw[[#This Row],[Song Title]],raw[Date],CONCATENATE("&lt;",raw[[#This Row],[Date]]))</f>
        <v>1</v>
      </c>
      <c r="M1046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046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046" s="2">
        <f>((3*raw[[#This Row],[Count Played W/I Last Year]])+raw[[#This Row],[Count Played W/I 2 years]])/4</f>
        <v>1</v>
      </c>
    </row>
    <row r="1047" spans="1:15" x14ac:dyDescent="0.2">
      <c r="A1047" t="s">
        <v>97</v>
      </c>
      <c r="B1047" s="7">
        <v>42197</v>
      </c>
      <c r="C1047" s="7" t="str">
        <f>IF(EXACT(1,raw[[#This Row],[English]]),"English",IF(EXACT(1,raw[[#This Row],[Spanish]]),"Spanish",IF(EXACT(1,raw[[#This Row],[Both]]),"Both","BAD_INPUT")))</f>
        <v>Spanish</v>
      </c>
      <c r="D1047" s="11">
        <f>YEAR(raw[[#This Row],[Date]])</f>
        <v>2015</v>
      </c>
      <c r="E1047" s="11">
        <f>MONTH(raw[[#This Row],[Date]])</f>
        <v>7</v>
      </c>
      <c r="G1047">
        <v>1</v>
      </c>
      <c r="I1047" s="2" t="e">
        <f>VLOOKUP(raw[[#This Row],[Song Title]],#REF!,1,FALSE)</f>
        <v>#REF!</v>
      </c>
      <c r="J1047">
        <f>SUM(raw[[#This Row],[English]:[Both]])</f>
        <v>1</v>
      </c>
      <c r="K1047" s="1" t="b">
        <f>IF(EXACT(raw[[#This Row],[Date]],VLOOKUP(raw[[#This Row],[Song Title]],raw[],2,FALSE)),TRUE,FALSE)</f>
        <v>0</v>
      </c>
      <c r="L1047">
        <f>COUNTIFS(raw[Song Title],raw[[#This Row],[Song Title]],raw[Date],CONCATENATE("&lt;",raw[[#This Row],[Date]]))</f>
        <v>11</v>
      </c>
      <c r="M1047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047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047" s="2">
        <f>((3*raw[[#This Row],[Count Played W/I Last Year]])+raw[[#This Row],[Count Played W/I 2 years]])/4</f>
        <v>2.25</v>
      </c>
    </row>
    <row r="1048" spans="1:15" x14ac:dyDescent="0.2">
      <c r="A1048" t="s">
        <v>251</v>
      </c>
      <c r="B1048" s="7">
        <v>42197</v>
      </c>
      <c r="C1048" s="7" t="str">
        <f>IF(EXACT(1,raw[[#This Row],[English]]),"English",IF(EXACT(1,raw[[#This Row],[Spanish]]),"Spanish",IF(EXACT(1,raw[[#This Row],[Both]]),"Both","BAD_INPUT")))</f>
        <v>English</v>
      </c>
      <c r="D1048" s="11">
        <f>YEAR(raw[[#This Row],[Date]])</f>
        <v>2015</v>
      </c>
      <c r="E1048" s="11">
        <f>MONTH(raw[[#This Row],[Date]])</f>
        <v>7</v>
      </c>
      <c r="F1048">
        <v>1</v>
      </c>
      <c r="I1048" s="2" t="e">
        <f>VLOOKUP(raw[[#This Row],[Song Title]],#REF!,1,FALSE)</f>
        <v>#REF!</v>
      </c>
      <c r="J1048">
        <f>SUM(raw[[#This Row],[English]:[Both]])</f>
        <v>1</v>
      </c>
      <c r="K1048" s="1" t="b">
        <f>IF(EXACT(raw[[#This Row],[Date]],VLOOKUP(raw[[#This Row],[Song Title]],raw[],2,FALSE)),TRUE,FALSE)</f>
        <v>1</v>
      </c>
      <c r="L1048">
        <f>COUNTIFS(raw[Song Title],raw[[#This Row],[Song Title]],raw[Date],CONCATENATE("&lt;",raw[[#This Row],[Date]]))</f>
        <v>0</v>
      </c>
      <c r="M1048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048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048" s="2">
        <f>((3*raw[[#This Row],[Count Played W/I Last Year]])+raw[[#This Row],[Count Played W/I 2 years]])/4</f>
        <v>0</v>
      </c>
    </row>
    <row r="1049" spans="1:15" x14ac:dyDescent="0.2">
      <c r="A1049" t="s">
        <v>58</v>
      </c>
      <c r="B1049" s="7">
        <v>42197</v>
      </c>
      <c r="C1049" s="7" t="str">
        <f>IF(EXACT(1,raw[[#This Row],[English]]),"English",IF(EXACT(1,raw[[#This Row],[Spanish]]),"Spanish",IF(EXACT(1,raw[[#This Row],[Both]]),"Both","BAD_INPUT")))</f>
        <v>Spanish</v>
      </c>
      <c r="D1049" s="11">
        <f>YEAR(raw[[#This Row],[Date]])</f>
        <v>2015</v>
      </c>
      <c r="E1049" s="11">
        <f>MONTH(raw[[#This Row],[Date]])</f>
        <v>7</v>
      </c>
      <c r="G1049">
        <v>1</v>
      </c>
      <c r="I1049" s="2" t="e">
        <f>VLOOKUP(raw[[#This Row],[Song Title]],#REF!,1,FALSE)</f>
        <v>#REF!</v>
      </c>
      <c r="J1049">
        <f>SUM(raw[[#This Row],[English]:[Both]])</f>
        <v>1</v>
      </c>
      <c r="K1049" s="1" t="b">
        <f>IF(EXACT(raw[[#This Row],[Date]],VLOOKUP(raw[[#This Row],[Song Title]],raw[],2,FALSE)),TRUE,FALSE)</f>
        <v>0</v>
      </c>
      <c r="L1049">
        <f>COUNTIFS(raw[Song Title],raw[[#This Row],[Song Title]],raw[Date],CONCATENATE("&lt;",raw[[#This Row],[Date]]))</f>
        <v>3</v>
      </c>
      <c r="M1049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049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049" s="2">
        <f>((3*raw[[#This Row],[Count Played W/I Last Year]])+raw[[#This Row],[Count Played W/I 2 years]])/4</f>
        <v>0.25</v>
      </c>
    </row>
    <row r="1050" spans="1:15" x14ac:dyDescent="0.2">
      <c r="A1050" t="s">
        <v>204</v>
      </c>
      <c r="B1050" s="7">
        <v>42197</v>
      </c>
      <c r="C1050" s="7" t="str">
        <f>IF(EXACT(1,raw[[#This Row],[English]]),"English",IF(EXACT(1,raw[[#This Row],[Spanish]]),"Spanish",IF(EXACT(1,raw[[#This Row],[Both]]),"Both","BAD_INPUT")))</f>
        <v>Spanish</v>
      </c>
      <c r="D1050" s="11">
        <f>YEAR(raw[[#This Row],[Date]])</f>
        <v>2015</v>
      </c>
      <c r="E1050" s="11">
        <f>MONTH(raw[[#This Row],[Date]])</f>
        <v>7</v>
      </c>
      <c r="G1050">
        <v>1</v>
      </c>
      <c r="I1050" s="2" t="e">
        <f>VLOOKUP(raw[[#This Row],[Song Title]],#REF!,1,FALSE)</f>
        <v>#REF!</v>
      </c>
      <c r="J1050">
        <f>SUM(raw[[#This Row],[English]:[Both]])</f>
        <v>1</v>
      </c>
      <c r="K1050" s="1" t="b">
        <f>IF(EXACT(raw[[#This Row],[Date]],VLOOKUP(raw[[#This Row],[Song Title]],raw[],2,FALSE)),TRUE,FALSE)</f>
        <v>0</v>
      </c>
      <c r="L1050">
        <f>COUNTIFS(raw[Song Title],raw[[#This Row],[Song Title]],raw[Date],CONCATENATE("&lt;",raw[[#This Row],[Date]]))</f>
        <v>8</v>
      </c>
      <c r="M1050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1050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1050" s="2">
        <f>((3*raw[[#This Row],[Count Played W/I Last Year]])+raw[[#This Row],[Count Played W/I 2 years]])/4</f>
        <v>6.5</v>
      </c>
    </row>
    <row r="1051" spans="1:15" x14ac:dyDescent="0.2">
      <c r="A1051" t="s">
        <v>203</v>
      </c>
      <c r="B1051" s="7">
        <v>42197</v>
      </c>
      <c r="C1051" s="7" t="str">
        <f>IF(EXACT(1,raw[[#This Row],[English]]),"English",IF(EXACT(1,raw[[#This Row],[Spanish]]),"Spanish",IF(EXACT(1,raw[[#This Row],[Both]]),"Both","BAD_INPUT")))</f>
        <v>English</v>
      </c>
      <c r="D1051" s="11">
        <f>YEAR(raw[[#This Row],[Date]])</f>
        <v>2015</v>
      </c>
      <c r="E1051" s="11">
        <f>MONTH(raw[[#This Row],[Date]])</f>
        <v>7</v>
      </c>
      <c r="F1051">
        <v>1</v>
      </c>
      <c r="I1051" s="2" t="e">
        <f>VLOOKUP(raw[[#This Row],[Song Title]],#REF!,1,FALSE)</f>
        <v>#REF!</v>
      </c>
      <c r="J1051">
        <f>SUM(raw[[#This Row],[English]:[Both]])</f>
        <v>1</v>
      </c>
      <c r="K1051" s="1" t="b">
        <f>IF(EXACT(raw[[#This Row],[Date]],VLOOKUP(raw[[#This Row],[Song Title]],raw[],2,FALSE)),TRUE,FALSE)</f>
        <v>0</v>
      </c>
      <c r="L1051">
        <f>COUNTIFS(raw[Song Title],raw[[#This Row],[Song Title]],raw[Date],CONCATENATE("&lt;",raw[[#This Row],[Date]]))</f>
        <v>5</v>
      </c>
      <c r="M1051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051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051" s="2">
        <f>((3*raw[[#This Row],[Count Played W/I Last Year]])+raw[[#This Row],[Count Played W/I 2 years]])/4</f>
        <v>3.5</v>
      </c>
    </row>
    <row r="1052" spans="1:15" x14ac:dyDescent="0.2">
      <c r="A1052" t="s">
        <v>104</v>
      </c>
      <c r="B1052" s="7">
        <v>42204</v>
      </c>
      <c r="C1052" s="7" t="str">
        <f>IF(EXACT(1,raw[[#This Row],[English]]),"English",IF(EXACT(1,raw[[#This Row],[Spanish]]),"Spanish",IF(EXACT(1,raw[[#This Row],[Both]]),"Both","BAD_INPUT")))</f>
        <v>Spanish</v>
      </c>
      <c r="D1052" s="11">
        <f>YEAR(raw[[#This Row],[Date]])</f>
        <v>2015</v>
      </c>
      <c r="E1052" s="11">
        <f>MONTH(raw[[#This Row],[Date]])</f>
        <v>7</v>
      </c>
      <c r="G1052">
        <v>1</v>
      </c>
      <c r="I1052" s="2" t="e">
        <f>VLOOKUP(raw[[#This Row],[Song Title]],#REF!,1,FALSE)</f>
        <v>#REF!</v>
      </c>
      <c r="J1052">
        <f>SUM(raw[[#This Row],[English]:[Both]])</f>
        <v>1</v>
      </c>
      <c r="K1052" s="1" t="b">
        <f>IF(EXACT(raw[[#This Row],[Date]],VLOOKUP(raw[[#This Row],[Song Title]],raw[],2,FALSE)),TRUE,FALSE)</f>
        <v>0</v>
      </c>
      <c r="L1052">
        <f>COUNTIFS(raw[Song Title],raw[[#This Row],[Song Title]],raw[Date],CONCATENATE("&lt;",raw[[#This Row],[Date]]))</f>
        <v>9</v>
      </c>
      <c r="M1052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052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052" s="2">
        <f>((3*raw[[#This Row],[Count Played W/I Last Year]])+raw[[#This Row],[Count Played W/I 2 years]])/4</f>
        <v>2.25</v>
      </c>
    </row>
    <row r="1053" spans="1:15" x14ac:dyDescent="0.2">
      <c r="A1053" t="s">
        <v>238</v>
      </c>
      <c r="B1053" s="7">
        <v>42204</v>
      </c>
      <c r="C1053" s="7" t="str">
        <f>IF(EXACT(1,raw[[#This Row],[English]]),"English",IF(EXACT(1,raw[[#This Row],[Spanish]]),"Spanish",IF(EXACT(1,raw[[#This Row],[Both]]),"Both","BAD_INPUT")))</f>
        <v>Both</v>
      </c>
      <c r="D1053" s="11">
        <f>YEAR(raw[[#This Row],[Date]])</f>
        <v>2015</v>
      </c>
      <c r="E1053" s="11">
        <f>MONTH(raw[[#This Row],[Date]])</f>
        <v>7</v>
      </c>
      <c r="H1053">
        <v>1</v>
      </c>
      <c r="I1053" s="2" t="e">
        <f>VLOOKUP(raw[[#This Row],[Song Title]],#REF!,1,FALSE)</f>
        <v>#REF!</v>
      </c>
      <c r="J1053">
        <f>SUM(raw[[#This Row],[English]:[Both]])</f>
        <v>1</v>
      </c>
      <c r="K1053" s="1" t="b">
        <f>IF(EXACT(raw[[#This Row],[Date]],VLOOKUP(raw[[#This Row],[Song Title]],raw[],2,FALSE)),TRUE,FALSE)</f>
        <v>0</v>
      </c>
      <c r="L1053">
        <f>COUNTIFS(raw[Song Title],raw[[#This Row],[Song Title]],raw[Date],CONCATENATE("&lt;",raw[[#This Row],[Date]]))</f>
        <v>5</v>
      </c>
      <c r="M1053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053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053" s="2">
        <f>((3*raw[[#This Row],[Count Played W/I Last Year]])+raw[[#This Row],[Count Played W/I 2 years]])/4</f>
        <v>5</v>
      </c>
    </row>
    <row r="1054" spans="1:15" x14ac:dyDescent="0.2">
      <c r="A1054" t="s">
        <v>251</v>
      </c>
      <c r="B1054" s="7">
        <v>42204</v>
      </c>
      <c r="C1054" s="7" t="str">
        <f>IF(EXACT(1,raw[[#This Row],[English]]),"English",IF(EXACT(1,raw[[#This Row],[Spanish]]),"Spanish",IF(EXACT(1,raw[[#This Row],[Both]]),"Both","BAD_INPUT")))</f>
        <v>English</v>
      </c>
      <c r="D1054" s="11">
        <f>YEAR(raw[[#This Row],[Date]])</f>
        <v>2015</v>
      </c>
      <c r="E1054" s="11">
        <f>MONTH(raw[[#This Row],[Date]])</f>
        <v>7</v>
      </c>
      <c r="F1054">
        <v>1</v>
      </c>
      <c r="I1054" s="2" t="e">
        <f>VLOOKUP(raw[[#This Row],[Song Title]],#REF!,1,FALSE)</f>
        <v>#REF!</v>
      </c>
      <c r="J1054">
        <f>SUM(raw[[#This Row],[English]:[Both]])</f>
        <v>1</v>
      </c>
      <c r="K1054" s="1" t="b">
        <f>IF(EXACT(raw[[#This Row],[Date]],VLOOKUP(raw[[#This Row],[Song Title]],raw[],2,FALSE)),TRUE,FALSE)</f>
        <v>0</v>
      </c>
      <c r="L1054">
        <f>COUNTIFS(raw[Song Title],raw[[#This Row],[Song Title]],raw[Date],CONCATENATE("&lt;",raw[[#This Row],[Date]]))</f>
        <v>1</v>
      </c>
      <c r="M1054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054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054" s="2">
        <f>((3*raw[[#This Row],[Count Played W/I Last Year]])+raw[[#This Row],[Count Played W/I 2 years]])/4</f>
        <v>1</v>
      </c>
    </row>
    <row r="1055" spans="1:15" x14ac:dyDescent="0.2">
      <c r="A1055" t="s">
        <v>211</v>
      </c>
      <c r="B1055" s="7">
        <v>42204</v>
      </c>
      <c r="C1055" s="7" t="str">
        <f>IF(EXACT(1,raw[[#This Row],[English]]),"English",IF(EXACT(1,raw[[#This Row],[Spanish]]),"Spanish",IF(EXACT(1,raw[[#This Row],[Both]]),"Both","BAD_INPUT")))</f>
        <v>Spanish</v>
      </c>
      <c r="D1055" s="11">
        <f>YEAR(raw[[#This Row],[Date]])</f>
        <v>2015</v>
      </c>
      <c r="E1055" s="11">
        <f>MONTH(raw[[#This Row],[Date]])</f>
        <v>7</v>
      </c>
      <c r="G1055">
        <v>1</v>
      </c>
      <c r="I1055" s="2" t="e">
        <f>VLOOKUP(raw[[#This Row],[Song Title]],#REF!,1,FALSE)</f>
        <v>#REF!</v>
      </c>
      <c r="J1055">
        <f>SUM(raw[[#This Row],[English]:[Both]])</f>
        <v>1</v>
      </c>
      <c r="K1055" s="1" t="b">
        <f>IF(EXACT(raw[[#This Row],[Date]],VLOOKUP(raw[[#This Row],[Song Title]],raw[],2,FALSE)),TRUE,FALSE)</f>
        <v>0</v>
      </c>
      <c r="L1055">
        <f>COUNTIFS(raw[Song Title],raw[[#This Row],[Song Title]],raw[Date],CONCATENATE("&lt;",raw[[#This Row],[Date]]))</f>
        <v>8</v>
      </c>
      <c r="M1055">
        <f>COUNTIFS(raw[Song Title],raw[[#This Row],[Song Title]],raw[Date],CONCATENATE("&lt;",raw[[#This Row],[Date]]),raw[Date],CONCATENATE("&gt;=",DATE(raw[[#This Row],[Year]]-1,raw[[#This Row],[Month]],raw[[#This Row],[English]])))</f>
        <v>8</v>
      </c>
      <c r="N1055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1055" s="2">
        <f>((3*raw[[#This Row],[Count Played W/I Last Year]])+raw[[#This Row],[Count Played W/I 2 years]])/4</f>
        <v>8</v>
      </c>
    </row>
    <row r="1056" spans="1:15" x14ac:dyDescent="0.2">
      <c r="A1056" t="s">
        <v>150</v>
      </c>
      <c r="B1056" s="7">
        <v>42204</v>
      </c>
      <c r="C1056" s="7" t="str">
        <f>IF(EXACT(1,raw[[#This Row],[English]]),"English",IF(EXACT(1,raw[[#This Row],[Spanish]]),"Spanish",IF(EXACT(1,raw[[#This Row],[Both]]),"Both","BAD_INPUT")))</f>
        <v>English</v>
      </c>
      <c r="D1056" s="11">
        <f>YEAR(raw[[#This Row],[Date]])</f>
        <v>2015</v>
      </c>
      <c r="E1056" s="11">
        <f>MONTH(raw[[#This Row],[Date]])</f>
        <v>7</v>
      </c>
      <c r="F1056">
        <v>1</v>
      </c>
      <c r="I1056" s="2" t="e">
        <f>VLOOKUP(raw[[#This Row],[Song Title]],#REF!,1,FALSE)</f>
        <v>#REF!</v>
      </c>
      <c r="J1056">
        <f>SUM(raw[[#This Row],[English]:[Both]])</f>
        <v>1</v>
      </c>
      <c r="K1056" s="1" t="b">
        <f>IF(EXACT(raw[[#This Row],[Date]],VLOOKUP(raw[[#This Row],[Song Title]],raw[],2,FALSE)),TRUE,FALSE)</f>
        <v>0</v>
      </c>
      <c r="L1056">
        <f>COUNTIFS(raw[Song Title],raw[[#This Row],[Song Title]],raw[Date],CONCATENATE("&lt;",raw[[#This Row],[Date]]))</f>
        <v>4</v>
      </c>
      <c r="M1056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056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056" s="2">
        <f>((3*raw[[#This Row],[Count Played W/I Last Year]])+raw[[#This Row],[Count Played W/I 2 years]])/4</f>
        <v>1.25</v>
      </c>
    </row>
    <row r="1057" spans="1:15" x14ac:dyDescent="0.2">
      <c r="A1057" t="s">
        <v>221</v>
      </c>
      <c r="B1057" s="7">
        <v>42204</v>
      </c>
      <c r="C1057" s="7" t="str">
        <f>IF(EXACT(1,raw[[#This Row],[English]]),"English",IF(EXACT(1,raw[[#This Row],[Spanish]]),"Spanish",IF(EXACT(1,raw[[#This Row],[Both]]),"Both","BAD_INPUT")))</f>
        <v>Spanish</v>
      </c>
      <c r="D1057" s="11">
        <f>YEAR(raw[[#This Row],[Date]])</f>
        <v>2015</v>
      </c>
      <c r="E1057" s="11">
        <f>MONTH(raw[[#This Row],[Date]])</f>
        <v>7</v>
      </c>
      <c r="G1057">
        <v>1</v>
      </c>
      <c r="I1057" s="2" t="e">
        <f>VLOOKUP(raw[[#This Row],[Song Title]],#REF!,1,FALSE)</f>
        <v>#REF!</v>
      </c>
      <c r="J1057">
        <f>SUM(raw[[#This Row],[English]:[Both]])</f>
        <v>1</v>
      </c>
      <c r="K1057" s="1" t="b">
        <f>IF(EXACT(raw[[#This Row],[Date]],VLOOKUP(raw[[#This Row],[Song Title]],raw[],2,FALSE)),TRUE,FALSE)</f>
        <v>0</v>
      </c>
      <c r="L1057">
        <f>COUNTIFS(raw[Song Title],raw[[#This Row],[Song Title]],raw[Date],CONCATENATE("&lt;",raw[[#This Row],[Date]]))</f>
        <v>5</v>
      </c>
      <c r="M1057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057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057" s="2">
        <f>((3*raw[[#This Row],[Count Played W/I Last Year]])+raw[[#This Row],[Count Played W/I 2 years]])/4</f>
        <v>5</v>
      </c>
    </row>
    <row r="1058" spans="1:15" x14ac:dyDescent="0.2">
      <c r="A1058" t="s">
        <v>200</v>
      </c>
      <c r="B1058" s="7">
        <v>42211</v>
      </c>
      <c r="C1058" s="7" t="str">
        <f>IF(EXACT(1,raw[[#This Row],[English]]),"English",IF(EXACT(1,raw[[#This Row],[Spanish]]),"Spanish",IF(EXACT(1,raw[[#This Row],[Both]]),"Both","BAD_INPUT")))</f>
        <v>English</v>
      </c>
      <c r="D1058" s="11">
        <f>YEAR(raw[[#This Row],[Date]])</f>
        <v>2015</v>
      </c>
      <c r="E1058" s="11">
        <f>MONTH(raw[[#This Row],[Date]])</f>
        <v>7</v>
      </c>
      <c r="F1058">
        <v>1</v>
      </c>
      <c r="I1058" s="2" t="e">
        <f>VLOOKUP(raw[[#This Row],[Song Title]],#REF!,1,FALSE)</f>
        <v>#REF!</v>
      </c>
      <c r="J1058">
        <f>SUM(raw[[#This Row],[English]:[Both]])</f>
        <v>1</v>
      </c>
      <c r="K1058" s="1" t="b">
        <f>IF(EXACT(raw[[#This Row],[Date]],VLOOKUP(raw[[#This Row],[Song Title]],raw[],2,FALSE)),TRUE,FALSE)</f>
        <v>0</v>
      </c>
      <c r="L1058">
        <f>COUNTIFS(raw[Song Title],raw[[#This Row],[Song Title]],raw[Date],CONCATENATE("&lt;",raw[[#This Row],[Date]]))</f>
        <v>7</v>
      </c>
      <c r="M1058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058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1058" s="2">
        <f>((3*raw[[#This Row],[Count Played W/I Last Year]])+raw[[#This Row],[Count Played W/I 2 years]])/4</f>
        <v>4.75</v>
      </c>
    </row>
    <row r="1059" spans="1:15" x14ac:dyDescent="0.2">
      <c r="A1059" t="s">
        <v>149</v>
      </c>
      <c r="B1059" s="7">
        <v>42211</v>
      </c>
      <c r="C1059" s="7" t="str">
        <f>IF(EXACT(1,raw[[#This Row],[English]]),"English",IF(EXACT(1,raw[[#This Row],[Spanish]]),"Spanish",IF(EXACT(1,raw[[#This Row],[Both]]),"Both","BAD_INPUT")))</f>
        <v>Spanish</v>
      </c>
      <c r="D1059" s="11">
        <f>YEAR(raw[[#This Row],[Date]])</f>
        <v>2015</v>
      </c>
      <c r="E1059" s="11">
        <f>MONTH(raw[[#This Row],[Date]])</f>
        <v>7</v>
      </c>
      <c r="G1059">
        <v>1</v>
      </c>
      <c r="I1059" s="2" t="e">
        <f>VLOOKUP(raw[[#This Row],[Song Title]],#REF!,1,FALSE)</f>
        <v>#REF!</v>
      </c>
      <c r="J1059">
        <f>SUM(raw[[#This Row],[English]:[Both]])</f>
        <v>1</v>
      </c>
      <c r="K1059" s="1" t="b">
        <f>IF(EXACT(raw[[#This Row],[Date]],VLOOKUP(raw[[#This Row],[Song Title]],raw[],2,FALSE)),TRUE,FALSE)</f>
        <v>0</v>
      </c>
      <c r="L1059">
        <f>COUNTIFS(raw[Song Title],raw[[#This Row],[Song Title]],raw[Date],CONCATENATE("&lt;",raw[[#This Row],[Date]]))</f>
        <v>11</v>
      </c>
      <c r="M1059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059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1059" s="2">
        <f>((3*raw[[#This Row],[Count Played W/I Last Year]])+raw[[#This Row],[Count Played W/I 2 years]])/4</f>
        <v>4</v>
      </c>
    </row>
    <row r="1060" spans="1:15" x14ac:dyDescent="0.2">
      <c r="A1060" t="s">
        <v>213</v>
      </c>
      <c r="B1060" s="7">
        <v>42211</v>
      </c>
      <c r="C1060" s="7" t="str">
        <f>IF(EXACT(1,raw[[#This Row],[English]]),"English",IF(EXACT(1,raw[[#This Row],[Spanish]]),"Spanish",IF(EXACT(1,raw[[#This Row],[Both]]),"Both","BAD_INPUT")))</f>
        <v>Spanish</v>
      </c>
      <c r="D1060" s="11">
        <f>YEAR(raw[[#This Row],[Date]])</f>
        <v>2015</v>
      </c>
      <c r="E1060" s="11">
        <f>MONTH(raw[[#This Row],[Date]])</f>
        <v>7</v>
      </c>
      <c r="G1060">
        <v>1</v>
      </c>
      <c r="I1060" s="2" t="e">
        <f>VLOOKUP(raw[[#This Row],[Song Title]],#REF!,1,FALSE)</f>
        <v>#REF!</v>
      </c>
      <c r="J1060">
        <f>SUM(raw[[#This Row],[English]:[Both]])</f>
        <v>1</v>
      </c>
      <c r="K1060" s="1" t="b">
        <f>IF(EXACT(raw[[#This Row],[Date]],VLOOKUP(raw[[#This Row],[Song Title]],raw[],2,FALSE)),TRUE,FALSE)</f>
        <v>0</v>
      </c>
      <c r="L1060">
        <f>COUNTIFS(raw[Song Title],raw[[#This Row],[Song Title]],raw[Date],CONCATENATE("&lt;",raw[[#This Row],[Date]]))</f>
        <v>4</v>
      </c>
      <c r="M1060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060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060" s="2">
        <f>((3*raw[[#This Row],[Count Played W/I Last Year]])+raw[[#This Row],[Count Played W/I 2 years]])/4</f>
        <v>4</v>
      </c>
    </row>
    <row r="1061" spans="1:15" x14ac:dyDescent="0.2">
      <c r="A1061" t="s">
        <v>142</v>
      </c>
      <c r="B1061" s="7">
        <v>42211</v>
      </c>
      <c r="C1061" s="7" t="str">
        <f>IF(EXACT(1,raw[[#This Row],[English]]),"English",IF(EXACT(1,raw[[#This Row],[Spanish]]),"Spanish",IF(EXACT(1,raw[[#This Row],[Both]]),"Both","BAD_INPUT")))</f>
        <v>Both</v>
      </c>
      <c r="D1061" s="11">
        <f>YEAR(raw[[#This Row],[Date]])</f>
        <v>2015</v>
      </c>
      <c r="E1061" s="11">
        <f>MONTH(raw[[#This Row],[Date]])</f>
        <v>7</v>
      </c>
      <c r="H1061">
        <v>1</v>
      </c>
      <c r="I1061" s="2" t="e">
        <f>VLOOKUP(raw[[#This Row],[Song Title]],#REF!,1,FALSE)</f>
        <v>#REF!</v>
      </c>
      <c r="J1061">
        <f>SUM(raw[[#This Row],[English]:[Both]])</f>
        <v>1</v>
      </c>
      <c r="K1061" s="1" t="b">
        <f>IF(EXACT(raw[[#This Row],[Date]],VLOOKUP(raw[[#This Row],[Song Title]],raw[],2,FALSE)),TRUE,FALSE)</f>
        <v>0</v>
      </c>
      <c r="L1061">
        <f>COUNTIFS(raw[Song Title],raw[[#This Row],[Song Title]],raw[Date],CONCATENATE("&lt;",raw[[#This Row],[Date]]))</f>
        <v>7</v>
      </c>
      <c r="M1061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061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061" s="2">
        <f>((3*raw[[#This Row],[Count Played W/I Last Year]])+raw[[#This Row],[Count Played W/I 2 years]])/4</f>
        <v>3</v>
      </c>
    </row>
    <row r="1062" spans="1:15" x14ac:dyDescent="0.2">
      <c r="A1062" t="s">
        <v>248</v>
      </c>
      <c r="B1062" s="7">
        <v>42211</v>
      </c>
      <c r="C1062" s="7" t="str">
        <f>IF(EXACT(1,raw[[#This Row],[English]]),"English",IF(EXACT(1,raw[[#This Row],[Spanish]]),"Spanish",IF(EXACT(1,raw[[#This Row],[Both]]),"Both","BAD_INPUT")))</f>
        <v>English</v>
      </c>
      <c r="D1062" s="11">
        <f>YEAR(raw[[#This Row],[Date]])</f>
        <v>2015</v>
      </c>
      <c r="E1062" s="11">
        <f>MONTH(raw[[#This Row],[Date]])</f>
        <v>7</v>
      </c>
      <c r="F1062">
        <v>1</v>
      </c>
      <c r="I1062" s="2" t="e">
        <f>VLOOKUP(raw[[#This Row],[Song Title]],#REF!,1,FALSE)</f>
        <v>#REF!</v>
      </c>
      <c r="J1062">
        <f>SUM(raw[[#This Row],[English]:[Both]])</f>
        <v>1</v>
      </c>
      <c r="K1062" s="1" t="b">
        <f>IF(EXACT(raw[[#This Row],[Date]],VLOOKUP(raw[[#This Row],[Song Title]],raw[],2,FALSE)),TRUE,FALSE)</f>
        <v>0</v>
      </c>
      <c r="L1062">
        <f>COUNTIFS(raw[Song Title],raw[[#This Row],[Song Title]],raw[Date],CONCATENATE("&lt;",raw[[#This Row],[Date]]))</f>
        <v>3</v>
      </c>
      <c r="M1062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062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062" s="2">
        <f>((3*raw[[#This Row],[Count Played W/I Last Year]])+raw[[#This Row],[Count Played W/I 2 years]])/4</f>
        <v>3</v>
      </c>
    </row>
    <row r="1063" spans="1:15" x14ac:dyDescent="0.2">
      <c r="A1063" t="s">
        <v>222</v>
      </c>
      <c r="B1063" s="7">
        <v>42211</v>
      </c>
      <c r="C1063" s="7" t="str">
        <f>IF(EXACT(1,raw[[#This Row],[English]]),"English",IF(EXACT(1,raw[[#This Row],[Spanish]]),"Spanish",IF(EXACT(1,raw[[#This Row],[Both]]),"Both","BAD_INPUT")))</f>
        <v>English</v>
      </c>
      <c r="D1063" s="11">
        <f>YEAR(raw[[#This Row],[Date]])</f>
        <v>2015</v>
      </c>
      <c r="E1063" s="11">
        <f>MONTH(raw[[#This Row],[Date]])</f>
        <v>7</v>
      </c>
      <c r="F1063">
        <v>1</v>
      </c>
      <c r="I1063" s="2" t="e">
        <f>VLOOKUP(raw[[#This Row],[Song Title]],#REF!,1,FALSE)</f>
        <v>#REF!</v>
      </c>
      <c r="J1063">
        <f>SUM(raw[[#This Row],[English]:[Both]])</f>
        <v>1</v>
      </c>
      <c r="K1063" s="1" t="b">
        <f>IF(EXACT(raw[[#This Row],[Date]],VLOOKUP(raw[[#This Row],[Song Title]],raw[],2,FALSE)),TRUE,FALSE)</f>
        <v>0</v>
      </c>
      <c r="L1063">
        <f>COUNTIFS(raw[Song Title],raw[[#This Row],[Song Title]],raw[Date],CONCATENATE("&lt;",raw[[#This Row],[Date]]))</f>
        <v>5</v>
      </c>
      <c r="M1063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063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063" s="2">
        <f>((3*raw[[#This Row],[Count Played W/I Last Year]])+raw[[#This Row],[Count Played W/I 2 years]])/4</f>
        <v>5</v>
      </c>
    </row>
    <row r="1064" spans="1:15" x14ac:dyDescent="0.2">
      <c r="A1064" t="s">
        <v>6</v>
      </c>
      <c r="B1064" s="7">
        <v>42218</v>
      </c>
      <c r="C1064" s="7" t="str">
        <f>IF(EXACT(1,raw[[#This Row],[English]]),"English",IF(EXACT(1,raw[[#This Row],[Spanish]]),"Spanish",IF(EXACT(1,raw[[#This Row],[Both]]),"Both","BAD_INPUT")))</f>
        <v>English</v>
      </c>
      <c r="D1064" s="11">
        <f>YEAR(raw[[#This Row],[Date]])</f>
        <v>2015</v>
      </c>
      <c r="E1064" s="11">
        <f>MONTH(raw[[#This Row],[Date]])</f>
        <v>8</v>
      </c>
      <c r="F1064">
        <v>1</v>
      </c>
      <c r="I1064" s="2" t="e">
        <f>VLOOKUP(raw[[#This Row],[Song Title]],#REF!,1,FALSE)</f>
        <v>#REF!</v>
      </c>
      <c r="J1064">
        <f>SUM(raw[[#This Row],[English]:[Both]])</f>
        <v>1</v>
      </c>
      <c r="K1064" s="1" t="b">
        <f>IF(EXACT(raw[[#This Row],[Date]],VLOOKUP(raw[[#This Row],[Song Title]],raw[],2,FALSE)),TRUE,FALSE)</f>
        <v>0</v>
      </c>
      <c r="L1064">
        <f>COUNTIFS(raw[Song Title],raw[[#This Row],[Song Title]],raw[Date],CONCATENATE("&lt;",raw[[#This Row],[Date]]))</f>
        <v>1</v>
      </c>
      <c r="M1064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064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064" s="2">
        <f>((3*raw[[#This Row],[Count Played W/I Last Year]])+raw[[#This Row],[Count Played W/I 2 years]])/4</f>
        <v>0</v>
      </c>
    </row>
    <row r="1065" spans="1:15" x14ac:dyDescent="0.2">
      <c r="A1065" t="s">
        <v>36</v>
      </c>
      <c r="B1065" s="7">
        <v>42218</v>
      </c>
      <c r="C1065" s="7" t="str">
        <f>IF(EXACT(1,raw[[#This Row],[English]]),"English",IF(EXACT(1,raw[[#This Row],[Spanish]]),"Spanish",IF(EXACT(1,raw[[#This Row],[Both]]),"Both","BAD_INPUT")))</f>
        <v>Both</v>
      </c>
      <c r="D1065" s="11">
        <f>YEAR(raw[[#This Row],[Date]])</f>
        <v>2015</v>
      </c>
      <c r="E1065" s="11">
        <f>MONTH(raw[[#This Row],[Date]])</f>
        <v>8</v>
      </c>
      <c r="H1065">
        <v>1</v>
      </c>
      <c r="I1065" s="2" t="e">
        <f>VLOOKUP(raw[[#This Row],[Song Title]],#REF!,1,FALSE)</f>
        <v>#REF!</v>
      </c>
      <c r="J1065">
        <f>SUM(raw[[#This Row],[English]:[Both]])</f>
        <v>1</v>
      </c>
      <c r="K1065" s="1" t="b">
        <f>IF(EXACT(raw[[#This Row],[Date]],VLOOKUP(raw[[#This Row],[Song Title]],raw[],2,FALSE)),TRUE,FALSE)</f>
        <v>0</v>
      </c>
      <c r="L1065">
        <f>COUNTIFS(raw[Song Title],raw[[#This Row],[Song Title]],raw[Date],CONCATENATE("&lt;",raw[[#This Row],[Date]]))</f>
        <v>9</v>
      </c>
      <c r="M1065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065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065" s="2">
        <f>((3*raw[[#This Row],[Count Played W/I Last Year]])+raw[[#This Row],[Count Played W/I 2 years]])/4</f>
        <v>3.5</v>
      </c>
    </row>
    <row r="1066" spans="1:15" x14ac:dyDescent="0.2">
      <c r="A1066" t="s">
        <v>252</v>
      </c>
      <c r="B1066" s="7">
        <v>42218</v>
      </c>
      <c r="C1066" s="7" t="str">
        <f>IF(EXACT(1,raw[[#This Row],[English]]),"English",IF(EXACT(1,raw[[#This Row],[Spanish]]),"Spanish",IF(EXACT(1,raw[[#This Row],[Both]]),"Both","BAD_INPUT")))</f>
        <v>Spanish</v>
      </c>
      <c r="D1066" s="11">
        <f>YEAR(raw[[#This Row],[Date]])</f>
        <v>2015</v>
      </c>
      <c r="E1066" s="11">
        <f>MONTH(raw[[#This Row],[Date]])</f>
        <v>8</v>
      </c>
      <c r="G1066">
        <v>1</v>
      </c>
      <c r="I1066" s="2" t="e">
        <f>VLOOKUP(raw[[#This Row],[Song Title]],#REF!,1,FALSE)</f>
        <v>#REF!</v>
      </c>
      <c r="J1066">
        <f>SUM(raw[[#This Row],[English]:[Both]])</f>
        <v>1</v>
      </c>
      <c r="K1066" s="1" t="b">
        <f>IF(EXACT(raw[[#This Row],[Date]],VLOOKUP(raw[[#This Row],[Song Title]],raw[],2,FALSE)),TRUE,FALSE)</f>
        <v>1</v>
      </c>
      <c r="L1066">
        <f>COUNTIFS(raw[Song Title],raw[[#This Row],[Song Title]],raw[Date],CONCATENATE("&lt;",raw[[#This Row],[Date]]))</f>
        <v>0</v>
      </c>
      <c r="M1066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066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066" s="2">
        <f>((3*raw[[#This Row],[Count Played W/I Last Year]])+raw[[#This Row],[Count Played W/I 2 years]])/4</f>
        <v>0</v>
      </c>
    </row>
    <row r="1067" spans="1:15" x14ac:dyDescent="0.2">
      <c r="A1067" t="s">
        <v>131</v>
      </c>
      <c r="B1067" s="7">
        <v>42218</v>
      </c>
      <c r="C1067" s="7" t="str">
        <f>IF(EXACT(1,raw[[#This Row],[English]]),"English",IF(EXACT(1,raw[[#This Row],[Spanish]]),"Spanish",IF(EXACT(1,raw[[#This Row],[Both]]),"Both","BAD_INPUT")))</f>
        <v>Spanish</v>
      </c>
      <c r="D1067" s="11">
        <f>YEAR(raw[[#This Row],[Date]])</f>
        <v>2015</v>
      </c>
      <c r="E1067" s="11">
        <f>MONTH(raw[[#This Row],[Date]])</f>
        <v>8</v>
      </c>
      <c r="G1067">
        <v>1</v>
      </c>
      <c r="I1067" s="2" t="e">
        <f>VLOOKUP(raw[[#This Row],[Song Title]],#REF!,1,FALSE)</f>
        <v>#REF!</v>
      </c>
      <c r="J1067">
        <f>SUM(raw[[#This Row],[English]:[Both]])</f>
        <v>1</v>
      </c>
      <c r="K1067" s="1" t="b">
        <f>IF(EXACT(raw[[#This Row],[Date]],VLOOKUP(raw[[#This Row],[Song Title]],raw[],2,FALSE)),TRUE,FALSE)</f>
        <v>0</v>
      </c>
      <c r="L1067">
        <f>COUNTIFS(raw[Song Title],raw[[#This Row],[Song Title]],raw[Date],CONCATENATE("&lt;",raw[[#This Row],[Date]]))</f>
        <v>1</v>
      </c>
      <c r="M1067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067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067" s="2">
        <f>((3*raw[[#This Row],[Count Played W/I Last Year]])+raw[[#This Row],[Count Played W/I 2 years]])/4</f>
        <v>0</v>
      </c>
    </row>
    <row r="1068" spans="1:15" x14ac:dyDescent="0.2">
      <c r="A1068" t="s">
        <v>251</v>
      </c>
      <c r="B1068" s="7">
        <v>42218</v>
      </c>
      <c r="C1068" s="7" t="str">
        <f>IF(EXACT(1,raw[[#This Row],[English]]),"English",IF(EXACT(1,raw[[#This Row],[Spanish]]),"Spanish",IF(EXACT(1,raw[[#This Row],[Both]]),"Both","BAD_INPUT")))</f>
        <v>English</v>
      </c>
      <c r="D1068" s="11">
        <f>YEAR(raw[[#This Row],[Date]])</f>
        <v>2015</v>
      </c>
      <c r="E1068" s="11">
        <f>MONTH(raw[[#This Row],[Date]])</f>
        <v>8</v>
      </c>
      <c r="F1068">
        <v>1</v>
      </c>
      <c r="I1068" s="2" t="e">
        <f>VLOOKUP(raw[[#This Row],[Song Title]],#REF!,1,FALSE)</f>
        <v>#REF!</v>
      </c>
      <c r="J1068">
        <f>SUM(raw[[#This Row],[English]:[Both]])</f>
        <v>1</v>
      </c>
      <c r="K1068" s="1" t="b">
        <f>IF(EXACT(raw[[#This Row],[Date]],VLOOKUP(raw[[#This Row],[Song Title]],raw[],2,FALSE)),TRUE,FALSE)</f>
        <v>0</v>
      </c>
      <c r="L1068">
        <f>COUNTIFS(raw[Song Title],raw[[#This Row],[Song Title]],raw[Date],CONCATENATE("&lt;",raw[[#This Row],[Date]]))</f>
        <v>2</v>
      </c>
      <c r="M1068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068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068" s="2">
        <f>((3*raw[[#This Row],[Count Played W/I Last Year]])+raw[[#This Row],[Count Played W/I 2 years]])/4</f>
        <v>2</v>
      </c>
    </row>
    <row r="1069" spans="1:15" x14ac:dyDescent="0.2">
      <c r="A1069" t="s">
        <v>143</v>
      </c>
      <c r="B1069" s="7">
        <v>42218</v>
      </c>
      <c r="C1069" s="7" t="str">
        <f>IF(EXACT(1,raw[[#This Row],[English]]),"English",IF(EXACT(1,raw[[#This Row],[Spanish]]),"Spanish",IF(EXACT(1,raw[[#This Row],[Both]]),"Both","BAD_INPUT")))</f>
        <v>Spanish</v>
      </c>
      <c r="D1069" s="11">
        <f>YEAR(raw[[#This Row],[Date]])</f>
        <v>2015</v>
      </c>
      <c r="E1069" s="11">
        <f>MONTH(raw[[#This Row],[Date]])</f>
        <v>8</v>
      </c>
      <c r="G1069">
        <v>1</v>
      </c>
      <c r="I1069" s="2" t="e">
        <f>VLOOKUP(raw[[#This Row],[Song Title]],#REF!,1,FALSE)</f>
        <v>#REF!</v>
      </c>
      <c r="J1069">
        <f>SUM(raw[[#This Row],[English]:[Both]])</f>
        <v>1</v>
      </c>
      <c r="K1069" s="1" t="b">
        <f>IF(EXACT(raw[[#This Row],[Date]],VLOOKUP(raw[[#This Row],[Song Title]],raw[],2,FALSE)),TRUE,FALSE)</f>
        <v>0</v>
      </c>
      <c r="L1069">
        <f>COUNTIFS(raw[Song Title],raw[[#This Row],[Song Title]],raw[Date],CONCATENATE("&lt;",raw[[#This Row],[Date]]))</f>
        <v>11</v>
      </c>
      <c r="M1069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069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069" s="2">
        <f>((3*raw[[#This Row],[Count Played W/I Last Year]])+raw[[#This Row],[Count Played W/I 2 years]])/4</f>
        <v>4.5</v>
      </c>
    </row>
    <row r="1070" spans="1:15" x14ac:dyDescent="0.2">
      <c r="A1070" t="s">
        <v>240</v>
      </c>
      <c r="B1070" s="7">
        <v>42225</v>
      </c>
      <c r="C1070" s="7" t="str">
        <f>IF(EXACT(1,raw[[#This Row],[English]]),"English",IF(EXACT(1,raw[[#This Row],[Spanish]]),"Spanish",IF(EXACT(1,raw[[#This Row],[Both]]),"Both","BAD_INPUT")))</f>
        <v>Spanish</v>
      </c>
      <c r="D1070" s="11">
        <f>YEAR(raw[[#This Row],[Date]])</f>
        <v>2015</v>
      </c>
      <c r="E1070" s="11">
        <f>MONTH(raw[[#This Row],[Date]])</f>
        <v>8</v>
      </c>
      <c r="G1070">
        <v>1</v>
      </c>
      <c r="I1070" s="2" t="e">
        <f>VLOOKUP(raw[[#This Row],[Song Title]],#REF!,1,FALSE)</f>
        <v>#REF!</v>
      </c>
      <c r="J1070">
        <f>SUM(raw[[#This Row],[English]:[Both]])</f>
        <v>1</v>
      </c>
      <c r="K1070" s="1" t="b">
        <f>IF(EXACT(raw[[#This Row],[Date]],VLOOKUP(raw[[#This Row],[Song Title]],raw[],2,FALSE)),TRUE,FALSE)</f>
        <v>0</v>
      </c>
      <c r="L1070">
        <f>COUNTIFS(raw[Song Title],raw[[#This Row],[Song Title]],raw[Date],CONCATENATE("&lt;",raw[[#This Row],[Date]]))</f>
        <v>5</v>
      </c>
      <c r="M1070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070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070" s="2">
        <f>((3*raw[[#This Row],[Count Played W/I Last Year]])+raw[[#This Row],[Count Played W/I 2 years]])/4</f>
        <v>5</v>
      </c>
    </row>
    <row r="1071" spans="1:15" x14ac:dyDescent="0.2">
      <c r="A1071" t="s">
        <v>2</v>
      </c>
      <c r="B1071" s="7">
        <v>42225</v>
      </c>
      <c r="C1071" s="7" t="str">
        <f>IF(EXACT(1,raw[[#This Row],[English]]),"English",IF(EXACT(1,raw[[#This Row],[Spanish]]),"Spanish",IF(EXACT(1,raw[[#This Row],[Both]]),"Both","BAD_INPUT")))</f>
        <v>Spanish</v>
      </c>
      <c r="D1071" s="11">
        <f>YEAR(raw[[#This Row],[Date]])</f>
        <v>2015</v>
      </c>
      <c r="E1071" s="11">
        <f>MONTH(raw[[#This Row],[Date]])</f>
        <v>8</v>
      </c>
      <c r="G1071">
        <v>1</v>
      </c>
      <c r="I1071" s="2" t="e">
        <f>VLOOKUP(raw[[#This Row],[Song Title]],#REF!,1,FALSE)</f>
        <v>#REF!</v>
      </c>
      <c r="J1071">
        <f>SUM(raw[[#This Row],[English]:[Both]])</f>
        <v>1</v>
      </c>
      <c r="K1071" s="1" t="b">
        <f>IF(EXACT(raw[[#This Row],[Date]],VLOOKUP(raw[[#This Row],[Song Title]],raw[],2,FALSE)),TRUE,FALSE)</f>
        <v>0</v>
      </c>
      <c r="L1071">
        <f>COUNTIFS(raw[Song Title],raw[[#This Row],[Song Title]],raw[Date],CONCATENATE("&lt;",raw[[#This Row],[Date]]))</f>
        <v>9</v>
      </c>
      <c r="M1071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071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071" s="2">
        <f>((3*raw[[#This Row],[Count Played W/I Last Year]])+raw[[#This Row],[Count Played W/I 2 years]])/4</f>
        <v>1.25</v>
      </c>
    </row>
    <row r="1072" spans="1:15" x14ac:dyDescent="0.2">
      <c r="A1072" t="s">
        <v>77</v>
      </c>
      <c r="B1072" s="7">
        <v>42225</v>
      </c>
      <c r="C1072" s="7" t="str">
        <f>IF(EXACT(1,raw[[#This Row],[English]]),"English",IF(EXACT(1,raw[[#This Row],[Spanish]]),"Spanish",IF(EXACT(1,raw[[#This Row],[Both]]),"Both","BAD_INPUT")))</f>
        <v>English</v>
      </c>
      <c r="D1072" s="11">
        <f>YEAR(raw[[#This Row],[Date]])</f>
        <v>2015</v>
      </c>
      <c r="E1072" s="11">
        <f>MONTH(raw[[#This Row],[Date]])</f>
        <v>8</v>
      </c>
      <c r="F1072">
        <v>1</v>
      </c>
      <c r="I1072" s="2" t="e">
        <f>VLOOKUP(raw[[#This Row],[Song Title]],#REF!,1,FALSE)</f>
        <v>#REF!</v>
      </c>
      <c r="J1072">
        <f>SUM(raw[[#This Row],[English]:[Both]])</f>
        <v>1</v>
      </c>
      <c r="K1072" s="1" t="b">
        <f>IF(EXACT(raw[[#This Row],[Date]],VLOOKUP(raw[[#This Row],[Song Title]],raw[],2,FALSE)),TRUE,FALSE)</f>
        <v>0</v>
      </c>
      <c r="L1072">
        <f>COUNTIFS(raw[Song Title],raw[[#This Row],[Song Title]],raw[Date],CONCATENATE("&lt;",raw[[#This Row],[Date]]))</f>
        <v>5</v>
      </c>
      <c r="M1072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072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072" s="2">
        <f>((3*raw[[#This Row],[Count Played W/I Last Year]])+raw[[#This Row],[Count Played W/I 2 years]])/4</f>
        <v>1.5</v>
      </c>
    </row>
    <row r="1073" spans="1:15" x14ac:dyDescent="0.2">
      <c r="A1073" t="s">
        <v>57</v>
      </c>
      <c r="B1073" s="7">
        <v>42225</v>
      </c>
      <c r="C1073" s="7" t="str">
        <f>IF(EXACT(1,raw[[#This Row],[English]]),"English",IF(EXACT(1,raw[[#This Row],[Spanish]]),"Spanish",IF(EXACT(1,raw[[#This Row],[Both]]),"Both","BAD_INPUT")))</f>
        <v>English</v>
      </c>
      <c r="D1073" s="11">
        <f>YEAR(raw[[#This Row],[Date]])</f>
        <v>2015</v>
      </c>
      <c r="E1073" s="11">
        <f>MONTH(raw[[#This Row],[Date]])</f>
        <v>8</v>
      </c>
      <c r="F1073">
        <v>1</v>
      </c>
      <c r="I1073" s="2" t="e">
        <f>VLOOKUP(raw[[#This Row],[Song Title]],#REF!,1,FALSE)</f>
        <v>#REF!</v>
      </c>
      <c r="J1073">
        <f>SUM(raw[[#This Row],[English]:[Both]])</f>
        <v>1</v>
      </c>
      <c r="K1073" s="1" t="b">
        <f>IF(EXACT(raw[[#This Row],[Date]],VLOOKUP(raw[[#This Row],[Song Title]],raw[],2,FALSE)),TRUE,FALSE)</f>
        <v>0</v>
      </c>
      <c r="L1073">
        <f>COUNTIFS(raw[Song Title],raw[[#This Row],[Song Title]],raw[Date],CONCATENATE("&lt;",raw[[#This Row],[Date]]))</f>
        <v>6</v>
      </c>
      <c r="M1073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073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073" s="2">
        <f>((3*raw[[#This Row],[Count Played W/I Last Year]])+raw[[#This Row],[Count Played W/I 2 years]])/4</f>
        <v>1.5</v>
      </c>
    </row>
    <row r="1074" spans="1:15" x14ac:dyDescent="0.2">
      <c r="A1074" t="s">
        <v>252</v>
      </c>
      <c r="B1074" s="7">
        <v>42225</v>
      </c>
      <c r="C1074" s="7" t="str">
        <f>IF(EXACT(1,raw[[#This Row],[English]]),"English",IF(EXACT(1,raw[[#This Row],[Spanish]]),"Spanish",IF(EXACT(1,raw[[#This Row],[Both]]),"Both","BAD_INPUT")))</f>
        <v>Spanish</v>
      </c>
      <c r="D1074" s="11">
        <f>YEAR(raw[[#This Row],[Date]])</f>
        <v>2015</v>
      </c>
      <c r="E1074" s="11">
        <f>MONTH(raw[[#This Row],[Date]])</f>
        <v>8</v>
      </c>
      <c r="G1074">
        <v>1</v>
      </c>
      <c r="I1074" s="2" t="e">
        <f>VLOOKUP(raw[[#This Row],[Song Title]],#REF!,1,FALSE)</f>
        <v>#REF!</v>
      </c>
      <c r="J1074">
        <f>SUM(raw[[#This Row],[English]:[Both]])</f>
        <v>1</v>
      </c>
      <c r="K1074" s="1" t="b">
        <f>IF(EXACT(raw[[#This Row],[Date]],VLOOKUP(raw[[#This Row],[Song Title]],raw[],2,FALSE)),TRUE,FALSE)</f>
        <v>0</v>
      </c>
      <c r="L1074">
        <f>COUNTIFS(raw[Song Title],raw[[#This Row],[Song Title]],raw[Date],CONCATENATE("&lt;",raw[[#This Row],[Date]]))</f>
        <v>1</v>
      </c>
      <c r="M1074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074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074" s="2">
        <f>((3*raw[[#This Row],[Count Played W/I Last Year]])+raw[[#This Row],[Count Played W/I 2 years]])/4</f>
        <v>1</v>
      </c>
    </row>
    <row r="1075" spans="1:15" x14ac:dyDescent="0.2">
      <c r="A1075" t="s">
        <v>146</v>
      </c>
      <c r="B1075" s="7">
        <v>42225</v>
      </c>
      <c r="C1075" s="7" t="str">
        <f>IF(EXACT(1,raw[[#This Row],[English]]),"English",IF(EXACT(1,raw[[#This Row],[Spanish]]),"Spanish",IF(EXACT(1,raw[[#This Row],[Both]]),"Both","BAD_INPUT")))</f>
        <v>English</v>
      </c>
      <c r="D1075" s="11">
        <f>YEAR(raw[[#This Row],[Date]])</f>
        <v>2015</v>
      </c>
      <c r="E1075" s="11">
        <f>MONTH(raw[[#This Row],[Date]])</f>
        <v>8</v>
      </c>
      <c r="F1075">
        <v>1</v>
      </c>
      <c r="I1075" s="2" t="e">
        <f>VLOOKUP(raw[[#This Row],[Song Title]],#REF!,1,FALSE)</f>
        <v>#REF!</v>
      </c>
      <c r="J1075">
        <f>SUM(raw[[#This Row],[English]:[Both]])</f>
        <v>1</v>
      </c>
      <c r="K1075" s="1" t="b">
        <f>IF(EXACT(raw[[#This Row],[Date]],VLOOKUP(raw[[#This Row],[Song Title]],raw[],2,FALSE)),TRUE,FALSE)</f>
        <v>0</v>
      </c>
      <c r="L1075">
        <f>COUNTIFS(raw[Song Title],raw[[#This Row],[Song Title]],raw[Date],CONCATENATE("&lt;",raw[[#This Row],[Date]]))</f>
        <v>7</v>
      </c>
      <c r="M1075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075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075" s="2">
        <f>((3*raw[[#This Row],[Count Played W/I Last Year]])+raw[[#This Row],[Count Played W/I 2 years]])/4</f>
        <v>2.75</v>
      </c>
    </row>
    <row r="1076" spans="1:15" x14ac:dyDescent="0.2">
      <c r="A1076" t="s">
        <v>72</v>
      </c>
      <c r="B1076" s="7">
        <v>42232</v>
      </c>
      <c r="C1076" s="7" t="str">
        <f>IF(EXACT(1,raw[[#This Row],[English]]),"English",IF(EXACT(1,raw[[#This Row],[Spanish]]),"Spanish",IF(EXACT(1,raw[[#This Row],[Both]]),"Both","BAD_INPUT")))</f>
        <v>English</v>
      </c>
      <c r="D1076" s="11">
        <f>YEAR(raw[[#This Row],[Date]])</f>
        <v>2015</v>
      </c>
      <c r="E1076" s="11">
        <f>MONTH(raw[[#This Row],[Date]])</f>
        <v>8</v>
      </c>
      <c r="F1076">
        <v>1</v>
      </c>
      <c r="I1076" s="2" t="e">
        <f>VLOOKUP(raw[[#This Row],[Song Title]],#REF!,1,FALSE)</f>
        <v>#REF!</v>
      </c>
      <c r="J1076">
        <f>SUM(raw[[#This Row],[English]:[Both]])</f>
        <v>1</v>
      </c>
      <c r="K1076" s="1" t="b">
        <f>IF(EXACT(raw[[#This Row],[Date]],VLOOKUP(raw[[#This Row],[Song Title]],raw[],2,FALSE)),TRUE,FALSE)</f>
        <v>0</v>
      </c>
      <c r="L1076">
        <f>COUNTIFS(raw[Song Title],raw[[#This Row],[Song Title]],raw[Date],CONCATENATE("&lt;",raw[[#This Row],[Date]]))</f>
        <v>7</v>
      </c>
      <c r="M1076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076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076" s="2">
        <f>((3*raw[[#This Row],[Count Played W/I Last Year]])+raw[[#This Row],[Count Played W/I 2 years]])/4</f>
        <v>1.5</v>
      </c>
    </row>
    <row r="1077" spans="1:15" x14ac:dyDescent="0.2">
      <c r="A1077" t="s">
        <v>163</v>
      </c>
      <c r="B1077" s="7">
        <v>42232</v>
      </c>
      <c r="C1077" s="7" t="str">
        <f>IF(EXACT(1,raw[[#This Row],[English]]),"English",IF(EXACT(1,raw[[#This Row],[Spanish]]),"Spanish",IF(EXACT(1,raw[[#This Row],[Both]]),"Both","BAD_INPUT")))</f>
        <v>Both</v>
      </c>
      <c r="D1077" s="11">
        <f>YEAR(raw[[#This Row],[Date]])</f>
        <v>2015</v>
      </c>
      <c r="E1077" s="11">
        <f>MONTH(raw[[#This Row],[Date]])</f>
        <v>8</v>
      </c>
      <c r="H1077">
        <v>1</v>
      </c>
      <c r="I1077" s="2" t="e">
        <f>VLOOKUP(raw[[#This Row],[Song Title]],#REF!,1,FALSE)</f>
        <v>#REF!</v>
      </c>
      <c r="J1077">
        <f>SUM(raw[[#This Row],[English]:[Both]])</f>
        <v>1</v>
      </c>
      <c r="K1077" s="1" t="b">
        <f>IF(EXACT(raw[[#This Row],[Date]],VLOOKUP(raw[[#This Row],[Song Title]],raw[],2,FALSE)),TRUE,FALSE)</f>
        <v>0</v>
      </c>
      <c r="L1077">
        <f>COUNTIFS(raw[Song Title],raw[[#This Row],[Song Title]],raw[Date],CONCATENATE("&lt;",raw[[#This Row],[Date]]))</f>
        <v>8</v>
      </c>
      <c r="M1077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077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1077" s="2">
        <f>((3*raw[[#This Row],[Count Played W/I Last Year]])+raw[[#This Row],[Count Played W/I 2 years]])/4</f>
        <v>3.5</v>
      </c>
    </row>
    <row r="1078" spans="1:15" x14ac:dyDescent="0.2">
      <c r="A1078" t="s">
        <v>97</v>
      </c>
      <c r="B1078" s="7">
        <v>42232</v>
      </c>
      <c r="C1078" s="7" t="str">
        <f>IF(EXACT(1,raw[[#This Row],[English]]),"English",IF(EXACT(1,raw[[#This Row],[Spanish]]),"Spanish",IF(EXACT(1,raw[[#This Row],[Both]]),"Both","BAD_INPUT")))</f>
        <v>Spanish</v>
      </c>
      <c r="D1078" s="11">
        <f>YEAR(raw[[#This Row],[Date]])</f>
        <v>2015</v>
      </c>
      <c r="E1078" s="11">
        <f>MONTH(raw[[#This Row],[Date]])</f>
        <v>8</v>
      </c>
      <c r="G1078">
        <v>1</v>
      </c>
      <c r="I1078" s="2" t="e">
        <f>VLOOKUP(raw[[#This Row],[Song Title]],#REF!,1,FALSE)</f>
        <v>#REF!</v>
      </c>
      <c r="J1078">
        <f>SUM(raw[[#This Row],[English]:[Both]])</f>
        <v>1</v>
      </c>
      <c r="K1078" s="1" t="b">
        <f>IF(EXACT(raw[[#This Row],[Date]],VLOOKUP(raw[[#This Row],[Song Title]],raw[],2,FALSE)),TRUE,FALSE)</f>
        <v>0</v>
      </c>
      <c r="L1078">
        <f>COUNTIFS(raw[Song Title],raw[[#This Row],[Song Title]],raw[Date],CONCATENATE("&lt;",raw[[#This Row],[Date]]))</f>
        <v>12</v>
      </c>
      <c r="M1078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078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078" s="2">
        <f>((3*raw[[#This Row],[Count Played W/I Last Year]])+raw[[#This Row],[Count Played W/I 2 years]])/4</f>
        <v>3</v>
      </c>
    </row>
    <row r="1079" spans="1:15" x14ac:dyDescent="0.2">
      <c r="A1079" t="s">
        <v>252</v>
      </c>
      <c r="B1079" s="7">
        <v>42232</v>
      </c>
      <c r="C1079" s="7" t="str">
        <f>IF(EXACT(1,raw[[#This Row],[English]]),"English",IF(EXACT(1,raw[[#This Row],[Spanish]]),"Spanish",IF(EXACT(1,raw[[#This Row],[Both]]),"Both","BAD_INPUT")))</f>
        <v>Spanish</v>
      </c>
      <c r="D1079" s="11">
        <f>YEAR(raw[[#This Row],[Date]])</f>
        <v>2015</v>
      </c>
      <c r="E1079" s="11">
        <f>MONTH(raw[[#This Row],[Date]])</f>
        <v>8</v>
      </c>
      <c r="G1079">
        <v>1</v>
      </c>
      <c r="I1079" s="2" t="e">
        <f>VLOOKUP(raw[[#This Row],[Song Title]],#REF!,1,FALSE)</f>
        <v>#REF!</v>
      </c>
      <c r="J1079">
        <f>SUM(raw[[#This Row],[English]:[Both]])</f>
        <v>1</v>
      </c>
      <c r="K1079" s="1" t="b">
        <f>IF(EXACT(raw[[#This Row],[Date]],VLOOKUP(raw[[#This Row],[Song Title]],raw[],2,FALSE)),TRUE,FALSE)</f>
        <v>0</v>
      </c>
      <c r="L1079">
        <f>COUNTIFS(raw[Song Title],raw[[#This Row],[Song Title]],raw[Date],CONCATENATE("&lt;",raw[[#This Row],[Date]]))</f>
        <v>2</v>
      </c>
      <c r="M1079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079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079" s="2">
        <f>((3*raw[[#This Row],[Count Played W/I Last Year]])+raw[[#This Row],[Count Played W/I 2 years]])/4</f>
        <v>2</v>
      </c>
    </row>
    <row r="1080" spans="1:15" x14ac:dyDescent="0.2">
      <c r="A1080" t="s">
        <v>161</v>
      </c>
      <c r="B1080" s="7">
        <v>42232</v>
      </c>
      <c r="C1080" s="7" t="str">
        <f>IF(EXACT(1,raw[[#This Row],[English]]),"English",IF(EXACT(1,raw[[#This Row],[Spanish]]),"Spanish",IF(EXACT(1,raw[[#This Row],[Both]]),"Both","BAD_INPUT")))</f>
        <v>Spanish</v>
      </c>
      <c r="D1080" s="11">
        <f>YEAR(raw[[#This Row],[Date]])</f>
        <v>2015</v>
      </c>
      <c r="E1080" s="11">
        <f>MONTH(raw[[#This Row],[Date]])</f>
        <v>8</v>
      </c>
      <c r="G1080">
        <v>1</v>
      </c>
      <c r="I1080" s="2" t="e">
        <f>VLOOKUP(raw[[#This Row],[Song Title]],#REF!,1,FALSE)</f>
        <v>#REF!</v>
      </c>
      <c r="J1080">
        <f>SUM(raw[[#This Row],[English]:[Both]])</f>
        <v>1</v>
      </c>
      <c r="K1080" s="1" t="b">
        <f>IF(EXACT(raw[[#This Row],[Date]],VLOOKUP(raw[[#This Row],[Song Title]],raw[],2,FALSE)),TRUE,FALSE)</f>
        <v>0</v>
      </c>
      <c r="L1080">
        <f>COUNTIFS(raw[Song Title],raw[[#This Row],[Song Title]],raw[Date],CONCATENATE("&lt;",raw[[#This Row],[Date]]))</f>
        <v>9</v>
      </c>
      <c r="M1080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080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1080" s="2">
        <f>((3*raw[[#This Row],[Count Played W/I Last Year]])+raw[[#This Row],[Count Played W/I 2 years]])/4</f>
        <v>3.25</v>
      </c>
    </row>
    <row r="1081" spans="1:15" x14ac:dyDescent="0.2">
      <c r="A1081" t="s">
        <v>251</v>
      </c>
      <c r="B1081" s="7">
        <v>42232</v>
      </c>
      <c r="C1081" s="7" t="str">
        <f>IF(EXACT(1,raw[[#This Row],[English]]),"English",IF(EXACT(1,raw[[#This Row],[Spanish]]),"Spanish",IF(EXACT(1,raw[[#This Row],[Both]]),"Both","BAD_INPUT")))</f>
        <v>English</v>
      </c>
      <c r="D1081" s="11">
        <f>YEAR(raw[[#This Row],[Date]])</f>
        <v>2015</v>
      </c>
      <c r="E1081" s="11">
        <f>MONTH(raw[[#This Row],[Date]])</f>
        <v>8</v>
      </c>
      <c r="F1081">
        <v>1</v>
      </c>
      <c r="I1081" s="2" t="e">
        <f>VLOOKUP(raw[[#This Row],[Song Title]],#REF!,1,FALSE)</f>
        <v>#REF!</v>
      </c>
      <c r="J1081">
        <f>SUM(raw[[#This Row],[English]:[Both]])</f>
        <v>1</v>
      </c>
      <c r="K1081" s="1" t="b">
        <f>IF(EXACT(raw[[#This Row],[Date]],VLOOKUP(raw[[#This Row],[Song Title]],raw[],2,FALSE)),TRUE,FALSE)</f>
        <v>0</v>
      </c>
      <c r="L1081">
        <f>COUNTIFS(raw[Song Title],raw[[#This Row],[Song Title]],raw[Date],CONCATENATE("&lt;",raw[[#This Row],[Date]]))</f>
        <v>3</v>
      </c>
      <c r="M1081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081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081" s="2">
        <f>((3*raw[[#This Row],[Count Played W/I Last Year]])+raw[[#This Row],[Count Played W/I 2 years]])/4</f>
        <v>3</v>
      </c>
    </row>
    <row r="1082" spans="1:15" x14ac:dyDescent="0.2">
      <c r="A1082" t="s">
        <v>111</v>
      </c>
      <c r="B1082" s="7">
        <v>42239</v>
      </c>
      <c r="C1082" s="7" t="str">
        <f>IF(EXACT(1,raw[[#This Row],[English]]),"English",IF(EXACT(1,raw[[#This Row],[Spanish]]),"Spanish",IF(EXACT(1,raw[[#This Row],[Both]]),"Both","BAD_INPUT")))</f>
        <v>English</v>
      </c>
      <c r="D1082" s="11">
        <f>YEAR(raw[[#This Row],[Date]])</f>
        <v>2015</v>
      </c>
      <c r="E1082" s="11">
        <f>MONTH(raw[[#This Row],[Date]])</f>
        <v>8</v>
      </c>
      <c r="F1082">
        <v>1</v>
      </c>
      <c r="I1082" s="2" t="e">
        <f>VLOOKUP(raw[[#This Row],[Song Title]],#REF!,1,FALSE)</f>
        <v>#REF!</v>
      </c>
      <c r="J1082">
        <f>SUM(raw[[#This Row],[English]:[Both]])</f>
        <v>1</v>
      </c>
      <c r="K1082" s="1" t="b">
        <f>IF(EXACT(raw[[#This Row],[Date]],VLOOKUP(raw[[#This Row],[Song Title]],raw[],2,FALSE)),TRUE,FALSE)</f>
        <v>0</v>
      </c>
      <c r="L1082">
        <f>COUNTIFS(raw[Song Title],raw[[#This Row],[Song Title]],raw[Date],CONCATENATE("&lt;",raw[[#This Row],[Date]]))</f>
        <v>10</v>
      </c>
      <c r="M1082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082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1082" s="2">
        <f>((3*raw[[#This Row],[Count Played W/I Last Year]])+raw[[#This Row],[Count Played W/I 2 years]])/4</f>
        <v>4</v>
      </c>
    </row>
    <row r="1083" spans="1:15" x14ac:dyDescent="0.2">
      <c r="A1083" t="s">
        <v>201</v>
      </c>
      <c r="B1083" s="7">
        <v>42239</v>
      </c>
      <c r="C1083" s="7" t="str">
        <f>IF(EXACT(1,raw[[#This Row],[English]]),"English",IF(EXACT(1,raw[[#This Row],[Spanish]]),"Spanish",IF(EXACT(1,raw[[#This Row],[Both]]),"Both","BAD_INPUT")))</f>
        <v>Spanish</v>
      </c>
      <c r="D1083" s="11">
        <f>YEAR(raw[[#This Row],[Date]])</f>
        <v>2015</v>
      </c>
      <c r="E1083" s="11">
        <f>MONTH(raw[[#This Row],[Date]])</f>
        <v>8</v>
      </c>
      <c r="G1083">
        <v>1</v>
      </c>
      <c r="I1083" s="2" t="e">
        <f>VLOOKUP(raw[[#This Row],[Song Title]],#REF!,1,FALSE)</f>
        <v>#REF!</v>
      </c>
      <c r="J1083">
        <f>SUM(raw[[#This Row],[English]:[Both]])</f>
        <v>1</v>
      </c>
      <c r="K1083" s="1" t="b">
        <f>IF(EXACT(raw[[#This Row],[Date]],VLOOKUP(raw[[#This Row],[Song Title]],raw[],2,FALSE)),TRUE,FALSE)</f>
        <v>0</v>
      </c>
      <c r="L1083">
        <f>COUNTIFS(raw[Song Title],raw[[#This Row],[Song Title]],raw[Date],CONCATENATE("&lt;",raw[[#This Row],[Date]]))</f>
        <v>7</v>
      </c>
      <c r="M1083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083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1083" s="2">
        <f>((3*raw[[#This Row],[Count Played W/I Last Year]])+raw[[#This Row],[Count Played W/I 2 years]])/4</f>
        <v>4</v>
      </c>
    </row>
    <row r="1084" spans="1:15" x14ac:dyDescent="0.2">
      <c r="A1084" t="s">
        <v>65</v>
      </c>
      <c r="B1084" s="7">
        <v>42239</v>
      </c>
      <c r="C1084" s="7" t="str">
        <f>IF(EXACT(1,raw[[#This Row],[English]]),"English",IF(EXACT(1,raw[[#This Row],[Spanish]]),"Spanish",IF(EXACT(1,raw[[#This Row],[Both]]),"Both","BAD_INPUT")))</f>
        <v>Spanish</v>
      </c>
      <c r="D1084" s="11">
        <f>YEAR(raw[[#This Row],[Date]])</f>
        <v>2015</v>
      </c>
      <c r="E1084" s="11">
        <f>MONTH(raw[[#This Row],[Date]])</f>
        <v>8</v>
      </c>
      <c r="G1084">
        <v>1</v>
      </c>
      <c r="I1084" s="2" t="e">
        <f>VLOOKUP(raw[[#This Row],[Song Title]],#REF!,1,FALSE)</f>
        <v>#REF!</v>
      </c>
      <c r="J1084">
        <f>SUM(raw[[#This Row],[English]:[Both]])</f>
        <v>1</v>
      </c>
      <c r="K1084" s="1" t="b">
        <f>IF(EXACT(raw[[#This Row],[Date]],VLOOKUP(raw[[#This Row],[Song Title]],raw[],2,FALSE)),TRUE,FALSE)</f>
        <v>0</v>
      </c>
      <c r="L1084">
        <f>COUNTIFS(raw[Song Title],raw[[#This Row],[Song Title]],raw[Date],CONCATENATE("&lt;",raw[[#This Row],[Date]]))</f>
        <v>9</v>
      </c>
      <c r="M1084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084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084" s="2">
        <f>((3*raw[[#This Row],[Count Played W/I Last Year]])+raw[[#This Row],[Count Played W/I 2 years]])/4</f>
        <v>1.75</v>
      </c>
    </row>
    <row r="1085" spans="1:15" x14ac:dyDescent="0.2">
      <c r="A1085" t="s">
        <v>60</v>
      </c>
      <c r="B1085" s="7">
        <v>42239</v>
      </c>
      <c r="C1085" s="7" t="str">
        <f>IF(EXACT(1,raw[[#This Row],[English]]),"English",IF(EXACT(1,raw[[#This Row],[Spanish]]),"Spanish",IF(EXACT(1,raw[[#This Row],[Both]]),"Both","BAD_INPUT")))</f>
        <v>English</v>
      </c>
      <c r="D1085" s="11">
        <f>YEAR(raw[[#This Row],[Date]])</f>
        <v>2015</v>
      </c>
      <c r="E1085" s="11">
        <f>MONTH(raw[[#This Row],[Date]])</f>
        <v>8</v>
      </c>
      <c r="F1085">
        <v>1</v>
      </c>
      <c r="I1085" s="2" t="e">
        <f>VLOOKUP(raw[[#This Row],[Song Title]],#REF!,1,FALSE)</f>
        <v>#REF!</v>
      </c>
      <c r="J1085">
        <f>SUM(raw[[#This Row],[English]:[Both]])</f>
        <v>1</v>
      </c>
      <c r="K1085" s="1" t="b">
        <f>IF(EXACT(raw[[#This Row],[Date]],VLOOKUP(raw[[#This Row],[Song Title]],raw[],2,FALSE)),TRUE,FALSE)</f>
        <v>0</v>
      </c>
      <c r="L1085">
        <f>COUNTIFS(raw[Song Title],raw[[#This Row],[Song Title]],raw[Date],CONCATENATE("&lt;",raw[[#This Row],[Date]]))</f>
        <v>7</v>
      </c>
      <c r="M1085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085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085" s="2">
        <f>((3*raw[[#This Row],[Count Played W/I Last Year]])+raw[[#This Row],[Count Played W/I 2 years]])/4</f>
        <v>2.5</v>
      </c>
    </row>
    <row r="1086" spans="1:15" x14ac:dyDescent="0.2">
      <c r="A1086" t="s">
        <v>150</v>
      </c>
      <c r="B1086" s="7">
        <v>42239</v>
      </c>
      <c r="C1086" s="7" t="str">
        <f>IF(EXACT(1,raw[[#This Row],[English]]),"English",IF(EXACT(1,raw[[#This Row],[Spanish]]),"Spanish",IF(EXACT(1,raw[[#This Row],[Both]]),"Both","BAD_INPUT")))</f>
        <v>English</v>
      </c>
      <c r="D1086" s="11">
        <f>YEAR(raw[[#This Row],[Date]])</f>
        <v>2015</v>
      </c>
      <c r="E1086" s="11">
        <f>MONTH(raw[[#This Row],[Date]])</f>
        <v>8</v>
      </c>
      <c r="F1086">
        <v>1</v>
      </c>
      <c r="I1086" s="2" t="e">
        <f>VLOOKUP(raw[[#This Row],[Song Title]],#REF!,1,FALSE)</f>
        <v>#REF!</v>
      </c>
      <c r="J1086">
        <f>SUM(raw[[#This Row],[English]:[Both]])</f>
        <v>1</v>
      </c>
      <c r="K1086" s="1" t="b">
        <f>IF(EXACT(raw[[#This Row],[Date]],VLOOKUP(raw[[#This Row],[Song Title]],raw[],2,FALSE)),TRUE,FALSE)</f>
        <v>0</v>
      </c>
      <c r="L1086">
        <f>COUNTIFS(raw[Song Title],raw[[#This Row],[Song Title]],raw[Date],CONCATENATE("&lt;",raw[[#This Row],[Date]]))</f>
        <v>5</v>
      </c>
      <c r="M1086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086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086" s="2">
        <f>((3*raw[[#This Row],[Count Played W/I Last Year]])+raw[[#This Row],[Count Played W/I 2 years]])/4</f>
        <v>2.25</v>
      </c>
    </row>
    <row r="1087" spans="1:15" x14ac:dyDescent="0.2">
      <c r="A1087" t="s">
        <v>87</v>
      </c>
      <c r="B1087" s="7">
        <v>42239</v>
      </c>
      <c r="C1087" s="7" t="str">
        <f>IF(EXACT(1,raw[[#This Row],[English]]),"English",IF(EXACT(1,raw[[#This Row],[Spanish]]),"Spanish",IF(EXACT(1,raw[[#This Row],[Both]]),"Both","BAD_INPUT")))</f>
        <v>Both</v>
      </c>
      <c r="D1087" s="11">
        <f>YEAR(raw[[#This Row],[Date]])</f>
        <v>2015</v>
      </c>
      <c r="E1087" s="11">
        <f>MONTH(raw[[#This Row],[Date]])</f>
        <v>8</v>
      </c>
      <c r="H1087">
        <v>1</v>
      </c>
      <c r="I1087" s="2" t="e">
        <f>VLOOKUP(raw[[#This Row],[Song Title]],#REF!,1,FALSE)</f>
        <v>#REF!</v>
      </c>
      <c r="J1087">
        <f>SUM(raw[[#This Row],[English]:[Both]])</f>
        <v>1</v>
      </c>
      <c r="K1087" s="1" t="b">
        <f>IF(EXACT(raw[[#This Row],[Date]],VLOOKUP(raw[[#This Row],[Song Title]],raw[],2,FALSE)),TRUE,FALSE)</f>
        <v>0</v>
      </c>
      <c r="L1087">
        <f>COUNTIFS(raw[Song Title],raw[[#This Row],[Song Title]],raw[Date],CONCATENATE("&lt;",raw[[#This Row],[Date]]))</f>
        <v>10</v>
      </c>
      <c r="M1087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087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087" s="2">
        <f>((3*raw[[#This Row],[Count Played W/I Last Year]])+raw[[#This Row],[Count Played W/I 2 years]])/4</f>
        <v>3.5</v>
      </c>
    </row>
    <row r="1088" spans="1:15" x14ac:dyDescent="0.2">
      <c r="A1088" t="s">
        <v>85</v>
      </c>
      <c r="B1088" s="7">
        <v>42246</v>
      </c>
      <c r="C1088" s="7" t="str">
        <f>IF(EXACT(1,raw[[#This Row],[English]]),"English",IF(EXACT(1,raw[[#This Row],[Spanish]]),"Spanish",IF(EXACT(1,raw[[#This Row],[Both]]),"Both","BAD_INPUT")))</f>
        <v>Both</v>
      </c>
      <c r="D1088" s="11">
        <f>YEAR(raw[[#This Row],[Date]])</f>
        <v>2015</v>
      </c>
      <c r="E1088" s="11">
        <f>MONTH(raw[[#This Row],[Date]])</f>
        <v>8</v>
      </c>
      <c r="H1088">
        <v>1</v>
      </c>
      <c r="I1088" s="2" t="e">
        <f>VLOOKUP(raw[[#This Row],[Song Title]],#REF!,1,FALSE)</f>
        <v>#REF!</v>
      </c>
      <c r="J1088">
        <f>SUM(raw[[#This Row],[English]:[Both]])</f>
        <v>1</v>
      </c>
      <c r="K1088" s="1" t="b">
        <f>IF(EXACT(raw[[#This Row],[Date]],VLOOKUP(raw[[#This Row],[Song Title]],raw[],2,FALSE)),TRUE,FALSE)</f>
        <v>0</v>
      </c>
      <c r="L1088">
        <f>COUNTIFS(raw[Song Title],raw[[#This Row],[Song Title]],raw[Date],CONCATENATE("&lt;",raw[[#This Row],[Date]]))</f>
        <v>6</v>
      </c>
      <c r="M1088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088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088" s="2">
        <f>((3*raw[[#This Row],[Count Played W/I Last Year]])+raw[[#This Row],[Count Played W/I 2 years]])/4</f>
        <v>2.5</v>
      </c>
    </row>
    <row r="1089" spans="1:15" x14ac:dyDescent="0.2">
      <c r="A1089" t="s">
        <v>236</v>
      </c>
      <c r="B1089" s="7">
        <v>42246</v>
      </c>
      <c r="C1089" s="7" t="str">
        <f>IF(EXACT(1,raw[[#This Row],[English]]),"English",IF(EXACT(1,raw[[#This Row],[Spanish]]),"Spanish",IF(EXACT(1,raw[[#This Row],[Both]]),"Both","BAD_INPUT")))</f>
        <v>Spanish</v>
      </c>
      <c r="D1089" s="11">
        <f>YEAR(raw[[#This Row],[Date]])</f>
        <v>2015</v>
      </c>
      <c r="E1089" s="11">
        <f>MONTH(raw[[#This Row],[Date]])</f>
        <v>8</v>
      </c>
      <c r="G1089">
        <v>1</v>
      </c>
      <c r="I1089" s="2" t="e">
        <f>VLOOKUP(raw[[#This Row],[Song Title]],#REF!,1,FALSE)</f>
        <v>#REF!</v>
      </c>
      <c r="J1089">
        <f>SUM(raw[[#This Row],[English]:[Both]])</f>
        <v>1</v>
      </c>
      <c r="K1089" s="1" t="b">
        <f>IF(EXACT(raw[[#This Row],[Date]],VLOOKUP(raw[[#This Row],[Song Title]],raw[],2,FALSE)),TRUE,FALSE)</f>
        <v>0</v>
      </c>
      <c r="L1089">
        <f>COUNTIFS(raw[Song Title],raw[[#This Row],[Song Title]],raw[Date],CONCATENATE("&lt;",raw[[#This Row],[Date]]))</f>
        <v>5</v>
      </c>
      <c r="M1089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089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089" s="2">
        <f>((3*raw[[#This Row],[Count Played W/I Last Year]])+raw[[#This Row],[Count Played W/I 2 years]])/4</f>
        <v>5</v>
      </c>
    </row>
    <row r="1090" spans="1:15" x14ac:dyDescent="0.2">
      <c r="A1090" t="s">
        <v>211</v>
      </c>
      <c r="B1090" s="7">
        <v>42246</v>
      </c>
      <c r="C1090" s="7" t="str">
        <f>IF(EXACT(1,raw[[#This Row],[English]]),"English",IF(EXACT(1,raw[[#This Row],[Spanish]]),"Spanish",IF(EXACT(1,raw[[#This Row],[Both]]),"Both","BAD_INPUT")))</f>
        <v>Spanish</v>
      </c>
      <c r="D1090" s="11">
        <f>YEAR(raw[[#This Row],[Date]])</f>
        <v>2015</v>
      </c>
      <c r="E1090" s="11">
        <f>MONTH(raw[[#This Row],[Date]])</f>
        <v>8</v>
      </c>
      <c r="G1090">
        <v>1</v>
      </c>
      <c r="I1090" s="2" t="e">
        <f>VLOOKUP(raw[[#This Row],[Song Title]],#REF!,1,FALSE)</f>
        <v>#REF!</v>
      </c>
      <c r="J1090">
        <f>SUM(raw[[#This Row],[English]:[Both]])</f>
        <v>1</v>
      </c>
      <c r="K1090" s="1" t="b">
        <f>IF(EXACT(raw[[#This Row],[Date]],VLOOKUP(raw[[#This Row],[Song Title]],raw[],2,FALSE)),TRUE,FALSE)</f>
        <v>0</v>
      </c>
      <c r="L1090">
        <f>COUNTIFS(raw[Song Title],raw[[#This Row],[Song Title]],raw[Date],CONCATENATE("&lt;",raw[[#This Row],[Date]]))</f>
        <v>9</v>
      </c>
      <c r="M1090">
        <f>COUNTIFS(raw[Song Title],raw[[#This Row],[Song Title]],raw[Date],CONCATENATE("&lt;",raw[[#This Row],[Date]]),raw[Date],CONCATENATE("&gt;=",DATE(raw[[#This Row],[Year]]-1,raw[[#This Row],[Month]],raw[[#This Row],[English]])))</f>
        <v>7</v>
      </c>
      <c r="N1090">
        <f>COUNTIFS(raw[Song Title],raw[[#This Row],[Song Title]],raw[Date],CONCATENATE("&lt;",raw[[#This Row],[Date]]),raw[Date],CONCATENATE("&gt;=",DATE(raw[[#This Row],[Year]]-2,raw[[#This Row],[Month]],raw[[#This Row],[English]])))</f>
        <v>9</v>
      </c>
      <c r="O1090" s="2">
        <f>((3*raw[[#This Row],[Count Played W/I Last Year]])+raw[[#This Row],[Count Played W/I 2 years]])/4</f>
        <v>7.5</v>
      </c>
    </row>
    <row r="1091" spans="1:15" x14ac:dyDescent="0.2">
      <c r="A1091" t="s">
        <v>208</v>
      </c>
      <c r="B1091" s="7">
        <v>42246</v>
      </c>
      <c r="C1091" s="7" t="str">
        <f>IF(EXACT(1,raw[[#This Row],[English]]),"English",IF(EXACT(1,raw[[#This Row],[Spanish]]),"Spanish",IF(EXACT(1,raw[[#This Row],[Both]]),"Both","BAD_INPUT")))</f>
        <v>English</v>
      </c>
      <c r="D1091" s="11">
        <f>YEAR(raw[[#This Row],[Date]])</f>
        <v>2015</v>
      </c>
      <c r="E1091" s="11">
        <f>MONTH(raw[[#This Row],[Date]])</f>
        <v>8</v>
      </c>
      <c r="F1091">
        <v>1</v>
      </c>
      <c r="I1091" s="2" t="e">
        <f>VLOOKUP(raw[[#This Row],[Song Title]],#REF!,1,FALSE)</f>
        <v>#REF!</v>
      </c>
      <c r="J1091">
        <f>SUM(raw[[#This Row],[English]:[Both]])</f>
        <v>1</v>
      </c>
      <c r="K1091" s="1" t="b">
        <f>IF(EXACT(raw[[#This Row],[Date]],VLOOKUP(raw[[#This Row],[Song Title]],raw[],2,FALSE)),TRUE,FALSE)</f>
        <v>0</v>
      </c>
      <c r="L1091">
        <f>COUNTIFS(raw[Song Title],raw[[#This Row],[Song Title]],raw[Date],CONCATENATE("&lt;",raw[[#This Row],[Date]]))</f>
        <v>1</v>
      </c>
      <c r="M1091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091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091" s="2">
        <f>((3*raw[[#This Row],[Count Played W/I Last Year]])+raw[[#This Row],[Count Played W/I 2 years]])/4</f>
        <v>0.25</v>
      </c>
    </row>
    <row r="1092" spans="1:15" x14ac:dyDescent="0.2">
      <c r="A1092" t="s">
        <v>190</v>
      </c>
      <c r="B1092" s="7">
        <v>42246</v>
      </c>
      <c r="C1092" s="7" t="str">
        <f>IF(EXACT(1,raw[[#This Row],[English]]),"English",IF(EXACT(1,raw[[#This Row],[Spanish]]),"Spanish",IF(EXACT(1,raw[[#This Row],[Both]]),"Both","BAD_INPUT")))</f>
        <v>English</v>
      </c>
      <c r="D1092" s="11">
        <f>YEAR(raw[[#This Row],[Date]])</f>
        <v>2015</v>
      </c>
      <c r="E1092" s="11">
        <f>MONTH(raw[[#This Row],[Date]])</f>
        <v>8</v>
      </c>
      <c r="F1092">
        <v>1</v>
      </c>
      <c r="I1092" s="2" t="e">
        <f>VLOOKUP(raw[[#This Row],[Song Title]],#REF!,1,FALSE)</f>
        <v>#REF!</v>
      </c>
      <c r="J1092">
        <f>SUM(raw[[#This Row],[English]:[Both]])</f>
        <v>1</v>
      </c>
      <c r="K1092" s="1" t="b">
        <f>IF(EXACT(raw[[#This Row],[Date]],VLOOKUP(raw[[#This Row],[Song Title]],raw[],2,FALSE)),TRUE,FALSE)</f>
        <v>0</v>
      </c>
      <c r="L1092">
        <f>COUNTIFS(raw[Song Title],raw[[#This Row],[Song Title]],raw[Date],CONCATENATE("&lt;",raw[[#This Row],[Date]]))</f>
        <v>4</v>
      </c>
      <c r="M1092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092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092" s="2">
        <f>((3*raw[[#This Row],[Count Played W/I Last Year]])+raw[[#This Row],[Count Played W/I 2 years]])/4</f>
        <v>2.5</v>
      </c>
    </row>
    <row r="1093" spans="1:15" x14ac:dyDescent="0.2">
      <c r="A1093" t="s">
        <v>4</v>
      </c>
      <c r="B1093" s="7">
        <v>42246</v>
      </c>
      <c r="C1093" s="7" t="str">
        <f>IF(EXACT(1,raw[[#This Row],[English]]),"English",IF(EXACT(1,raw[[#This Row],[Spanish]]),"Spanish",IF(EXACT(1,raw[[#This Row],[Both]]),"Both","BAD_INPUT")))</f>
        <v>English</v>
      </c>
      <c r="D1093" s="11">
        <f>YEAR(raw[[#This Row],[Date]])</f>
        <v>2015</v>
      </c>
      <c r="E1093" s="11">
        <f>MONTH(raw[[#This Row],[Date]])</f>
        <v>8</v>
      </c>
      <c r="F1093">
        <v>1</v>
      </c>
      <c r="I1093" s="2" t="e">
        <f>VLOOKUP(raw[[#This Row],[Song Title]],#REF!,1,FALSE)</f>
        <v>#REF!</v>
      </c>
      <c r="J1093">
        <f>SUM(raw[[#This Row],[English]:[Both]])</f>
        <v>1</v>
      </c>
      <c r="K1093" s="1" t="b">
        <f>IF(EXACT(raw[[#This Row],[Date]],VLOOKUP(raw[[#This Row],[Song Title]],raw[],2,FALSE)),TRUE,FALSE)</f>
        <v>0</v>
      </c>
      <c r="L1093">
        <f>COUNTIFS(raw[Song Title],raw[[#This Row],[Song Title]],raw[Date],CONCATENATE("&lt;",raw[[#This Row],[Date]]))</f>
        <v>10</v>
      </c>
      <c r="M1093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093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093" s="2">
        <f>((3*raw[[#This Row],[Count Played W/I Last Year]])+raw[[#This Row],[Count Played W/I 2 years]])/4</f>
        <v>2.25</v>
      </c>
    </row>
    <row r="1094" spans="1:15" x14ac:dyDescent="0.2">
      <c r="A1094" t="s">
        <v>237</v>
      </c>
      <c r="B1094" s="7">
        <v>42253</v>
      </c>
      <c r="C1094" s="7" t="str">
        <f>IF(EXACT(1,raw[[#This Row],[English]]),"English",IF(EXACT(1,raw[[#This Row],[Spanish]]),"Spanish",IF(EXACT(1,raw[[#This Row],[Both]]),"Both","BAD_INPUT")))</f>
        <v>English</v>
      </c>
      <c r="D1094" s="11">
        <f>YEAR(raw[[#This Row],[Date]])</f>
        <v>2015</v>
      </c>
      <c r="E1094" s="11">
        <f>MONTH(raw[[#This Row],[Date]])</f>
        <v>9</v>
      </c>
      <c r="F1094">
        <v>1</v>
      </c>
      <c r="I1094" s="2" t="e">
        <f>VLOOKUP(raw[[#This Row],[Song Title]],#REF!,1,FALSE)</f>
        <v>#REF!</v>
      </c>
      <c r="J1094">
        <f>SUM(raw[[#This Row],[English]:[Both]])</f>
        <v>1</v>
      </c>
      <c r="K1094" s="1" t="b">
        <f>IF(EXACT(raw[[#This Row],[Date]],VLOOKUP(raw[[#This Row],[Song Title]],raw[],2,FALSE)),TRUE,FALSE)</f>
        <v>0</v>
      </c>
      <c r="L1094">
        <f>COUNTIFS(raw[Song Title],raw[[#This Row],[Song Title]],raw[Date],CONCATENATE("&lt;",raw[[#This Row],[Date]]))</f>
        <v>4</v>
      </c>
      <c r="M1094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094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094" s="2">
        <f>((3*raw[[#This Row],[Count Played W/I Last Year]])+raw[[#This Row],[Count Played W/I 2 years]])/4</f>
        <v>4</v>
      </c>
    </row>
    <row r="1095" spans="1:15" x14ac:dyDescent="0.2">
      <c r="A1095" t="s">
        <v>155</v>
      </c>
      <c r="B1095" s="7">
        <v>42253</v>
      </c>
      <c r="C1095" s="7" t="str">
        <f>IF(EXACT(1,raw[[#This Row],[English]]),"English",IF(EXACT(1,raw[[#This Row],[Spanish]]),"Spanish",IF(EXACT(1,raw[[#This Row],[Both]]),"Both","BAD_INPUT")))</f>
        <v>Both</v>
      </c>
      <c r="D1095" s="11">
        <f>YEAR(raw[[#This Row],[Date]])</f>
        <v>2015</v>
      </c>
      <c r="E1095" s="11">
        <f>MONTH(raw[[#This Row],[Date]])</f>
        <v>9</v>
      </c>
      <c r="H1095">
        <v>1</v>
      </c>
      <c r="I1095" s="2" t="e">
        <f>VLOOKUP(raw[[#This Row],[Song Title]],#REF!,1,FALSE)</f>
        <v>#REF!</v>
      </c>
      <c r="J1095">
        <f>SUM(raw[[#This Row],[English]:[Both]])</f>
        <v>1</v>
      </c>
      <c r="K1095" s="1" t="b">
        <f>IF(EXACT(raw[[#This Row],[Date]],VLOOKUP(raw[[#This Row],[Song Title]],raw[],2,FALSE)),TRUE,FALSE)</f>
        <v>0</v>
      </c>
      <c r="L1095">
        <f>COUNTIFS(raw[Song Title],raw[[#This Row],[Song Title]],raw[Date],CONCATENATE("&lt;",raw[[#This Row],[Date]]))</f>
        <v>11</v>
      </c>
      <c r="M1095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095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1095" s="2">
        <f>((3*raw[[#This Row],[Count Played W/I Last Year]])+raw[[#This Row],[Count Played W/I 2 years]])/4</f>
        <v>4.75</v>
      </c>
    </row>
    <row r="1096" spans="1:15" x14ac:dyDescent="0.2">
      <c r="A1096" t="s">
        <v>214</v>
      </c>
      <c r="B1096" s="7">
        <v>42253</v>
      </c>
      <c r="C1096" s="7" t="str">
        <f>IF(EXACT(1,raw[[#This Row],[English]]),"English",IF(EXACT(1,raw[[#This Row],[Spanish]]),"Spanish",IF(EXACT(1,raw[[#This Row],[Both]]),"Both","BAD_INPUT")))</f>
        <v>Spanish</v>
      </c>
      <c r="D1096" s="11">
        <f>YEAR(raw[[#This Row],[Date]])</f>
        <v>2015</v>
      </c>
      <c r="E1096" s="11">
        <f>MONTH(raw[[#This Row],[Date]])</f>
        <v>9</v>
      </c>
      <c r="G1096">
        <v>1</v>
      </c>
      <c r="I1096" s="2" t="e">
        <f>VLOOKUP(raw[[#This Row],[Song Title]],#REF!,1,FALSE)</f>
        <v>#REF!</v>
      </c>
      <c r="J1096">
        <f>SUM(raw[[#This Row],[English]:[Both]])</f>
        <v>1</v>
      </c>
      <c r="K1096" s="1" t="b">
        <f>IF(EXACT(raw[[#This Row],[Date]],VLOOKUP(raw[[#This Row],[Song Title]],raw[],2,FALSE)),TRUE,FALSE)</f>
        <v>0</v>
      </c>
      <c r="L1096">
        <f>COUNTIFS(raw[Song Title],raw[[#This Row],[Song Title]],raw[Date],CONCATENATE("&lt;",raw[[#This Row],[Date]]))</f>
        <v>10</v>
      </c>
      <c r="M1096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1096">
        <f>COUNTIFS(raw[Song Title],raw[[#This Row],[Song Title]],raw[Date],CONCATENATE("&lt;",raw[[#This Row],[Date]]),raw[Date],CONCATENATE("&gt;=",DATE(raw[[#This Row],[Year]]-2,raw[[#This Row],[Month]],raw[[#This Row],[English]])))</f>
        <v>10</v>
      </c>
      <c r="O1096" s="2">
        <f>((3*raw[[#This Row],[Count Played W/I Last Year]])+raw[[#This Row],[Count Played W/I 2 years]])/4</f>
        <v>7</v>
      </c>
    </row>
    <row r="1097" spans="1:15" x14ac:dyDescent="0.2">
      <c r="A1097" t="s">
        <v>137</v>
      </c>
      <c r="B1097" s="7">
        <v>42253</v>
      </c>
      <c r="C1097" s="7" t="str">
        <f>IF(EXACT(1,raw[[#This Row],[English]]),"English",IF(EXACT(1,raw[[#This Row],[Spanish]]),"Spanish",IF(EXACT(1,raw[[#This Row],[Both]]),"Both","BAD_INPUT")))</f>
        <v>English</v>
      </c>
      <c r="D1097" s="11">
        <f>YEAR(raw[[#This Row],[Date]])</f>
        <v>2015</v>
      </c>
      <c r="E1097" s="11">
        <f>MONTH(raw[[#This Row],[Date]])</f>
        <v>9</v>
      </c>
      <c r="F1097">
        <v>1</v>
      </c>
      <c r="I1097" s="2" t="e">
        <f>VLOOKUP(raw[[#This Row],[Song Title]],#REF!,1,FALSE)</f>
        <v>#REF!</v>
      </c>
      <c r="J1097">
        <f>SUM(raw[[#This Row],[English]:[Both]])</f>
        <v>1</v>
      </c>
      <c r="K1097" s="1" t="b">
        <f>IF(EXACT(raw[[#This Row],[Date]],VLOOKUP(raw[[#This Row],[Song Title]],raw[],2,FALSE)),TRUE,FALSE)</f>
        <v>0</v>
      </c>
      <c r="L1097">
        <f>COUNTIFS(raw[Song Title],raw[[#This Row],[Song Title]],raw[Date],CONCATENATE("&lt;",raw[[#This Row],[Date]]))</f>
        <v>2</v>
      </c>
      <c r="M1097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097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097" s="2">
        <f>((3*raw[[#This Row],[Count Played W/I Last Year]])+raw[[#This Row],[Count Played W/I 2 years]])/4</f>
        <v>1</v>
      </c>
    </row>
    <row r="1098" spans="1:15" x14ac:dyDescent="0.2">
      <c r="A1098" t="s">
        <v>252</v>
      </c>
      <c r="B1098" s="7">
        <v>42253</v>
      </c>
      <c r="C1098" s="7" t="str">
        <f>IF(EXACT(1,raw[[#This Row],[English]]),"English",IF(EXACT(1,raw[[#This Row],[Spanish]]),"Spanish",IF(EXACT(1,raw[[#This Row],[Both]]),"Both","BAD_INPUT")))</f>
        <v>Spanish</v>
      </c>
      <c r="D1098" s="11">
        <f>YEAR(raw[[#This Row],[Date]])</f>
        <v>2015</v>
      </c>
      <c r="E1098" s="11">
        <f>MONTH(raw[[#This Row],[Date]])</f>
        <v>9</v>
      </c>
      <c r="G1098">
        <v>1</v>
      </c>
      <c r="I1098" s="2" t="e">
        <f>VLOOKUP(raw[[#This Row],[Song Title]],#REF!,1,FALSE)</f>
        <v>#REF!</v>
      </c>
      <c r="J1098">
        <f>SUM(raw[[#This Row],[English]:[Both]])</f>
        <v>1</v>
      </c>
      <c r="K1098" s="1" t="b">
        <f>IF(EXACT(raw[[#This Row],[Date]],VLOOKUP(raw[[#This Row],[Song Title]],raw[],2,FALSE)),TRUE,FALSE)</f>
        <v>0</v>
      </c>
      <c r="L1098">
        <f>COUNTIFS(raw[Song Title],raw[[#This Row],[Song Title]],raw[Date],CONCATENATE("&lt;",raw[[#This Row],[Date]]))</f>
        <v>3</v>
      </c>
      <c r="M1098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098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098" s="2">
        <f>((3*raw[[#This Row],[Count Played W/I Last Year]])+raw[[#This Row],[Count Played W/I 2 years]])/4</f>
        <v>3</v>
      </c>
    </row>
    <row r="1099" spans="1:15" x14ac:dyDescent="0.2">
      <c r="A1099" t="s">
        <v>245</v>
      </c>
      <c r="B1099" s="7">
        <v>42253</v>
      </c>
      <c r="C1099" s="7" t="str">
        <f>IF(EXACT(1,raw[[#This Row],[English]]),"English",IF(EXACT(1,raw[[#This Row],[Spanish]]),"Spanish",IF(EXACT(1,raw[[#This Row],[Both]]),"Both","BAD_INPUT")))</f>
        <v>English</v>
      </c>
      <c r="D1099" s="11">
        <f>YEAR(raw[[#This Row],[Date]])</f>
        <v>2015</v>
      </c>
      <c r="E1099" s="11">
        <f>MONTH(raw[[#This Row],[Date]])</f>
        <v>9</v>
      </c>
      <c r="F1099">
        <v>1</v>
      </c>
      <c r="I1099" s="2" t="e">
        <f>VLOOKUP(raw[[#This Row],[Song Title]],#REF!,1,FALSE)</f>
        <v>#REF!</v>
      </c>
      <c r="J1099">
        <f>SUM(raw[[#This Row],[English]:[Both]])</f>
        <v>1</v>
      </c>
      <c r="K1099" s="1" t="b">
        <f>IF(EXACT(raw[[#This Row],[Date]],VLOOKUP(raw[[#This Row],[Song Title]],raw[],2,FALSE)),TRUE,FALSE)</f>
        <v>0</v>
      </c>
      <c r="L1099">
        <f>COUNTIFS(raw[Song Title],raw[[#This Row],[Song Title]],raw[Date],CONCATENATE("&lt;",raw[[#This Row],[Date]]))</f>
        <v>2</v>
      </c>
      <c r="M1099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099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099" s="2">
        <f>((3*raw[[#This Row],[Count Played W/I Last Year]])+raw[[#This Row],[Count Played W/I 2 years]])/4</f>
        <v>2</v>
      </c>
    </row>
    <row r="1100" spans="1:15" x14ac:dyDescent="0.2">
      <c r="A1100" t="s">
        <v>133</v>
      </c>
      <c r="B1100" s="7">
        <v>42260</v>
      </c>
      <c r="C1100" s="7" t="str">
        <f>IF(EXACT(1,raw[[#This Row],[English]]),"English",IF(EXACT(1,raw[[#This Row],[Spanish]]),"Spanish",IF(EXACT(1,raw[[#This Row],[Both]]),"Both","BAD_INPUT")))</f>
        <v>Both</v>
      </c>
      <c r="D1100" s="11">
        <f>YEAR(raw[[#This Row],[Date]])</f>
        <v>2015</v>
      </c>
      <c r="E1100" s="11">
        <f>MONTH(raw[[#This Row],[Date]])</f>
        <v>9</v>
      </c>
      <c r="H1100">
        <v>1</v>
      </c>
      <c r="I1100" s="2" t="e">
        <f>VLOOKUP(raw[[#This Row],[Song Title]],#REF!,1,FALSE)</f>
        <v>#REF!</v>
      </c>
      <c r="J1100">
        <f>SUM(raw[[#This Row],[English]:[Both]])</f>
        <v>1</v>
      </c>
      <c r="K1100" s="1" t="b">
        <f>IF(EXACT(raw[[#This Row],[Date]],VLOOKUP(raw[[#This Row],[Song Title]],raw[],2,FALSE)),TRUE,FALSE)</f>
        <v>0</v>
      </c>
      <c r="L1100">
        <f>COUNTIFS(raw[Song Title],raw[[#This Row],[Song Title]],raw[Date],CONCATENATE("&lt;",raw[[#This Row],[Date]]))</f>
        <v>8</v>
      </c>
      <c r="M1100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100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100" s="2">
        <f>((3*raw[[#This Row],[Count Played W/I Last Year]])+raw[[#This Row],[Count Played W/I 2 years]])/4</f>
        <v>2.75</v>
      </c>
    </row>
    <row r="1101" spans="1:15" x14ac:dyDescent="0.2">
      <c r="A1101" t="s">
        <v>144</v>
      </c>
      <c r="B1101" s="7">
        <v>42260</v>
      </c>
      <c r="C1101" s="7" t="str">
        <f>IF(EXACT(1,raw[[#This Row],[English]]),"English",IF(EXACT(1,raw[[#This Row],[Spanish]]),"Spanish",IF(EXACT(1,raw[[#This Row],[Both]]),"Both","BAD_INPUT")))</f>
        <v>Spanish</v>
      </c>
      <c r="D1101" s="11">
        <f>YEAR(raw[[#This Row],[Date]])</f>
        <v>2015</v>
      </c>
      <c r="E1101" s="11">
        <f>MONTH(raw[[#This Row],[Date]])</f>
        <v>9</v>
      </c>
      <c r="G1101">
        <v>1</v>
      </c>
      <c r="I1101" s="2" t="e">
        <f>VLOOKUP(raw[[#This Row],[Song Title]],#REF!,1,FALSE)</f>
        <v>#REF!</v>
      </c>
      <c r="J1101">
        <f>SUM(raw[[#This Row],[English]:[Both]])</f>
        <v>1</v>
      </c>
      <c r="K1101" s="1" t="b">
        <f>IF(EXACT(raw[[#This Row],[Date]],VLOOKUP(raw[[#This Row],[Song Title]],raw[],2,FALSE)),TRUE,FALSE)</f>
        <v>0</v>
      </c>
      <c r="L1101">
        <f>COUNTIFS(raw[Song Title],raw[[#This Row],[Song Title]],raw[Date],CONCATENATE("&lt;",raw[[#This Row],[Date]]))</f>
        <v>11</v>
      </c>
      <c r="M1101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101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1101" s="2">
        <f>((3*raw[[#This Row],[Count Played W/I Last Year]])+raw[[#This Row],[Count Played W/I 2 years]])/4</f>
        <v>5.75</v>
      </c>
    </row>
    <row r="1102" spans="1:15" x14ac:dyDescent="0.2">
      <c r="A1102" t="s">
        <v>235</v>
      </c>
      <c r="B1102" s="7">
        <v>42260</v>
      </c>
      <c r="C1102" s="7" t="str">
        <f>IF(EXACT(1,raw[[#This Row],[English]]),"English",IF(EXACT(1,raw[[#This Row],[Spanish]]),"Spanish",IF(EXACT(1,raw[[#This Row],[Both]]),"Both","BAD_INPUT")))</f>
        <v>English</v>
      </c>
      <c r="D1102" s="11">
        <f>YEAR(raw[[#This Row],[Date]])</f>
        <v>2015</v>
      </c>
      <c r="E1102" s="11">
        <f>MONTH(raw[[#This Row],[Date]])</f>
        <v>9</v>
      </c>
      <c r="F1102">
        <v>1</v>
      </c>
      <c r="I1102" s="2" t="e">
        <f>VLOOKUP(raw[[#This Row],[Song Title]],#REF!,1,FALSE)</f>
        <v>#REF!</v>
      </c>
      <c r="J1102">
        <f>SUM(raw[[#This Row],[English]:[Both]])</f>
        <v>1</v>
      </c>
      <c r="K1102" s="1" t="b">
        <f>IF(EXACT(raw[[#This Row],[Date]],VLOOKUP(raw[[#This Row],[Song Title]],raw[],2,FALSE)),TRUE,FALSE)</f>
        <v>0</v>
      </c>
      <c r="L1102">
        <f>COUNTIFS(raw[Song Title],raw[[#This Row],[Song Title]],raw[Date],CONCATENATE("&lt;",raw[[#This Row],[Date]]))</f>
        <v>5</v>
      </c>
      <c r="M1102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102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102" s="2">
        <f>((3*raw[[#This Row],[Count Played W/I Last Year]])+raw[[#This Row],[Count Played W/I 2 years]])/4</f>
        <v>5</v>
      </c>
    </row>
    <row r="1103" spans="1:15" x14ac:dyDescent="0.2">
      <c r="A1103" t="s">
        <v>149</v>
      </c>
      <c r="B1103" s="7">
        <v>42260</v>
      </c>
      <c r="C1103" s="7" t="str">
        <f>IF(EXACT(1,raw[[#This Row],[English]]),"English",IF(EXACT(1,raw[[#This Row],[Spanish]]),"Spanish",IF(EXACT(1,raw[[#This Row],[Both]]),"Both","BAD_INPUT")))</f>
        <v>Spanish</v>
      </c>
      <c r="D1103" s="11">
        <f>YEAR(raw[[#This Row],[Date]])</f>
        <v>2015</v>
      </c>
      <c r="E1103" s="11">
        <f>MONTH(raw[[#This Row],[Date]])</f>
        <v>9</v>
      </c>
      <c r="G1103">
        <v>1</v>
      </c>
      <c r="I1103" s="2" t="e">
        <f>VLOOKUP(raw[[#This Row],[Song Title]],#REF!,1,FALSE)</f>
        <v>#REF!</v>
      </c>
      <c r="J1103">
        <f>SUM(raw[[#This Row],[English]:[Both]])</f>
        <v>1</v>
      </c>
      <c r="K1103" s="1" t="b">
        <f>IF(EXACT(raw[[#This Row],[Date]],VLOOKUP(raw[[#This Row],[Song Title]],raw[],2,FALSE)),TRUE,FALSE)</f>
        <v>0</v>
      </c>
      <c r="L1103">
        <f>COUNTIFS(raw[Song Title],raw[[#This Row],[Song Title]],raw[Date],CONCATENATE("&lt;",raw[[#This Row],[Date]]))</f>
        <v>12</v>
      </c>
      <c r="M1103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103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1103" s="2">
        <f>((3*raw[[#This Row],[Count Played W/I Last Year]])+raw[[#This Row],[Count Played W/I 2 years]])/4</f>
        <v>4</v>
      </c>
    </row>
    <row r="1104" spans="1:15" x14ac:dyDescent="0.2">
      <c r="A1104" t="s">
        <v>250</v>
      </c>
      <c r="B1104" s="7">
        <v>42260</v>
      </c>
      <c r="C1104" s="7" t="str">
        <f>IF(EXACT(1,raw[[#This Row],[English]]),"English",IF(EXACT(1,raw[[#This Row],[Spanish]]),"Spanish",IF(EXACT(1,raw[[#This Row],[Both]]),"Both","BAD_INPUT")))</f>
        <v>English</v>
      </c>
      <c r="D1104" s="11">
        <f>YEAR(raw[[#This Row],[Date]])</f>
        <v>2015</v>
      </c>
      <c r="E1104" s="11">
        <f>MONTH(raw[[#This Row],[Date]])</f>
        <v>9</v>
      </c>
      <c r="F1104">
        <v>1</v>
      </c>
      <c r="I1104" s="2" t="e">
        <f>VLOOKUP(raw[[#This Row],[Song Title]],#REF!,1,FALSE)</f>
        <v>#REF!</v>
      </c>
      <c r="J1104">
        <f>SUM(raw[[#This Row],[English]:[Both]])</f>
        <v>1</v>
      </c>
      <c r="K1104" s="1" t="b">
        <f>IF(EXACT(raw[[#This Row],[Date]],VLOOKUP(raw[[#This Row],[Song Title]],raw[],2,FALSE)),TRUE,FALSE)</f>
        <v>0</v>
      </c>
      <c r="L1104">
        <f>COUNTIFS(raw[Song Title],raw[[#This Row],[Song Title]],raw[Date],CONCATENATE("&lt;",raw[[#This Row],[Date]]))</f>
        <v>2</v>
      </c>
      <c r="M1104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104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104" s="2">
        <f>((3*raw[[#This Row],[Count Played W/I Last Year]])+raw[[#This Row],[Count Played W/I 2 years]])/4</f>
        <v>2</v>
      </c>
    </row>
    <row r="1105" spans="1:15" x14ac:dyDescent="0.2">
      <c r="A1105" t="s">
        <v>33</v>
      </c>
      <c r="B1105" s="7">
        <v>42260</v>
      </c>
      <c r="C1105" s="7" t="str">
        <f>IF(EXACT(1,raw[[#This Row],[English]]),"English",IF(EXACT(1,raw[[#This Row],[Spanish]]),"Spanish",IF(EXACT(1,raw[[#This Row],[Both]]),"Both","BAD_INPUT")))</f>
        <v>Both</v>
      </c>
      <c r="D1105" s="11">
        <f>YEAR(raw[[#This Row],[Date]])</f>
        <v>2015</v>
      </c>
      <c r="E1105" s="11">
        <f>MONTH(raw[[#This Row],[Date]])</f>
        <v>9</v>
      </c>
      <c r="H1105">
        <v>1</v>
      </c>
      <c r="I1105" s="2" t="e">
        <f>VLOOKUP(raw[[#This Row],[Song Title]],#REF!,1,FALSE)</f>
        <v>#REF!</v>
      </c>
      <c r="J1105">
        <f>SUM(raw[[#This Row],[English]:[Both]])</f>
        <v>1</v>
      </c>
      <c r="K1105" s="1" t="b">
        <f>IF(EXACT(raw[[#This Row],[Date]],VLOOKUP(raw[[#This Row],[Song Title]],raw[],2,FALSE)),TRUE,FALSE)</f>
        <v>0</v>
      </c>
      <c r="L1105">
        <f>COUNTIFS(raw[Song Title],raw[[#This Row],[Song Title]],raw[Date],CONCATENATE("&lt;",raw[[#This Row],[Date]]))</f>
        <v>5</v>
      </c>
      <c r="M1105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105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105" s="2">
        <f>((3*raw[[#This Row],[Count Played W/I Last Year]])+raw[[#This Row],[Count Played W/I 2 years]])/4</f>
        <v>0.5</v>
      </c>
    </row>
    <row r="1106" spans="1:15" x14ac:dyDescent="0.2">
      <c r="A1106" t="s">
        <v>189</v>
      </c>
      <c r="B1106" s="7">
        <v>42267</v>
      </c>
      <c r="C1106" s="7" t="str">
        <f>IF(EXACT(1,raw[[#This Row],[English]]),"English",IF(EXACT(1,raw[[#This Row],[Spanish]]),"Spanish",IF(EXACT(1,raw[[#This Row],[Both]]),"Both","BAD_INPUT")))</f>
        <v>Spanish</v>
      </c>
      <c r="D1106" s="11">
        <f>YEAR(raw[[#This Row],[Date]])</f>
        <v>2015</v>
      </c>
      <c r="E1106" s="11">
        <f>MONTH(raw[[#This Row],[Date]])</f>
        <v>9</v>
      </c>
      <c r="G1106">
        <v>1</v>
      </c>
      <c r="I1106" s="2" t="e">
        <f>VLOOKUP(raw[[#This Row],[Song Title]],#REF!,1,FALSE)</f>
        <v>#REF!</v>
      </c>
      <c r="J1106">
        <f>SUM(raw[[#This Row],[English]:[Both]])</f>
        <v>1</v>
      </c>
      <c r="K1106" s="1" t="b">
        <f>IF(EXACT(raw[[#This Row],[Date]],VLOOKUP(raw[[#This Row],[Song Title]],raw[],2,FALSE)),TRUE,FALSE)</f>
        <v>0</v>
      </c>
      <c r="L1106">
        <f>COUNTIFS(raw[Song Title],raw[[#This Row],[Song Title]],raw[Date],CONCATENATE("&lt;",raw[[#This Row],[Date]]))</f>
        <v>2</v>
      </c>
      <c r="M1106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106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106" s="2">
        <f>((3*raw[[#This Row],[Count Played W/I Last Year]])+raw[[#This Row],[Count Played W/I 2 years]])/4</f>
        <v>0.5</v>
      </c>
    </row>
    <row r="1107" spans="1:15" x14ac:dyDescent="0.2">
      <c r="A1107" t="s">
        <v>118</v>
      </c>
      <c r="B1107" s="7">
        <v>42267</v>
      </c>
      <c r="C1107" s="7" t="str">
        <f>IF(EXACT(1,raw[[#This Row],[English]]),"English",IF(EXACT(1,raw[[#This Row],[Spanish]]),"Spanish",IF(EXACT(1,raw[[#This Row],[Both]]),"Both","BAD_INPUT")))</f>
        <v>Both</v>
      </c>
      <c r="D1107" s="11">
        <f>YEAR(raw[[#This Row],[Date]])</f>
        <v>2015</v>
      </c>
      <c r="E1107" s="11">
        <f>MONTH(raw[[#This Row],[Date]])</f>
        <v>9</v>
      </c>
      <c r="H1107">
        <v>1</v>
      </c>
      <c r="I1107" s="2" t="e">
        <f>VLOOKUP(raw[[#This Row],[Song Title]],#REF!,1,FALSE)</f>
        <v>#REF!</v>
      </c>
      <c r="J1107">
        <f>SUM(raw[[#This Row],[English]:[Both]])</f>
        <v>1</v>
      </c>
      <c r="K1107" s="1" t="b">
        <f>IF(EXACT(raw[[#This Row],[Date]],VLOOKUP(raw[[#This Row],[Song Title]],raw[],2,FALSE)),TRUE,FALSE)</f>
        <v>0</v>
      </c>
      <c r="L1107">
        <f>COUNTIFS(raw[Song Title],raw[[#This Row],[Song Title]],raw[Date],CONCATENATE("&lt;",raw[[#This Row],[Date]]))</f>
        <v>9</v>
      </c>
      <c r="M1107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107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107" s="2">
        <f>((3*raw[[#This Row],[Count Played W/I Last Year]])+raw[[#This Row],[Count Played W/I 2 years]])/4</f>
        <v>3</v>
      </c>
    </row>
    <row r="1108" spans="1:15" x14ac:dyDescent="0.2">
      <c r="A1108" t="s">
        <v>216</v>
      </c>
      <c r="B1108" s="7">
        <v>42267</v>
      </c>
      <c r="C1108" s="7" t="str">
        <f>IF(EXACT(1,raw[[#This Row],[English]]),"English",IF(EXACT(1,raw[[#This Row],[Spanish]]),"Spanish",IF(EXACT(1,raw[[#This Row],[Both]]),"Both","BAD_INPUT")))</f>
        <v>English</v>
      </c>
      <c r="D1108" s="11">
        <f>YEAR(raw[[#This Row],[Date]])</f>
        <v>2015</v>
      </c>
      <c r="E1108" s="11">
        <f>MONTH(raw[[#This Row],[Date]])</f>
        <v>9</v>
      </c>
      <c r="F1108">
        <v>1</v>
      </c>
      <c r="I1108" s="2" t="e">
        <f>VLOOKUP(raw[[#This Row],[Song Title]],#REF!,1,FALSE)</f>
        <v>#REF!</v>
      </c>
      <c r="J1108">
        <f>SUM(raw[[#This Row],[English]:[Both]])</f>
        <v>1</v>
      </c>
      <c r="K1108" s="1" t="b">
        <f>IF(EXACT(raw[[#This Row],[Date]],VLOOKUP(raw[[#This Row],[Song Title]],raw[],2,FALSE)),TRUE,FALSE)</f>
        <v>0</v>
      </c>
      <c r="L1108">
        <f>COUNTIFS(raw[Song Title],raw[[#This Row],[Song Title]],raw[Date],CONCATENATE("&lt;",raw[[#This Row],[Date]]))</f>
        <v>5</v>
      </c>
      <c r="M1108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108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108" s="2">
        <f>((3*raw[[#This Row],[Count Played W/I Last Year]])+raw[[#This Row],[Count Played W/I 2 years]])/4</f>
        <v>4.25</v>
      </c>
    </row>
    <row r="1109" spans="1:15" x14ac:dyDescent="0.2">
      <c r="A1109" t="s">
        <v>253</v>
      </c>
      <c r="B1109" s="7">
        <v>42267</v>
      </c>
      <c r="C1109" s="7" t="str">
        <f>IF(EXACT(1,raw[[#This Row],[English]]),"English",IF(EXACT(1,raw[[#This Row],[Spanish]]),"Spanish",IF(EXACT(1,raw[[#This Row],[Both]]),"Both","BAD_INPUT")))</f>
        <v>English</v>
      </c>
      <c r="D1109" s="11">
        <f>YEAR(raw[[#This Row],[Date]])</f>
        <v>2015</v>
      </c>
      <c r="E1109" s="11">
        <f>MONTH(raw[[#This Row],[Date]])</f>
        <v>9</v>
      </c>
      <c r="F1109">
        <v>1</v>
      </c>
      <c r="I1109" s="2" t="e">
        <f>VLOOKUP(raw[[#This Row],[Song Title]],#REF!,1,FALSE)</f>
        <v>#REF!</v>
      </c>
      <c r="J1109">
        <f>SUM(raw[[#This Row],[English]:[Both]])</f>
        <v>1</v>
      </c>
      <c r="K1109" s="1" t="b">
        <f>IF(EXACT(raw[[#This Row],[Date]],VLOOKUP(raw[[#This Row],[Song Title]],raw[],2,FALSE)),TRUE,FALSE)</f>
        <v>1</v>
      </c>
      <c r="L1109">
        <f>COUNTIFS(raw[Song Title],raw[[#This Row],[Song Title]],raw[Date],CONCATENATE("&lt;",raw[[#This Row],[Date]]))</f>
        <v>0</v>
      </c>
      <c r="M1109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109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109" s="2">
        <f>((3*raw[[#This Row],[Count Played W/I Last Year]])+raw[[#This Row],[Count Played W/I 2 years]])/4</f>
        <v>0</v>
      </c>
    </row>
    <row r="1110" spans="1:15" x14ac:dyDescent="0.2">
      <c r="A1110" t="s">
        <v>38</v>
      </c>
      <c r="B1110" s="7">
        <v>42267</v>
      </c>
      <c r="C1110" s="7" t="str">
        <f>IF(EXACT(1,raw[[#This Row],[English]]),"English",IF(EXACT(1,raw[[#This Row],[Spanish]]),"Spanish",IF(EXACT(1,raw[[#This Row],[Both]]),"Both","BAD_INPUT")))</f>
        <v>Spanish</v>
      </c>
      <c r="D1110" s="11">
        <f>YEAR(raw[[#This Row],[Date]])</f>
        <v>2015</v>
      </c>
      <c r="E1110" s="11">
        <f>MONTH(raw[[#This Row],[Date]])</f>
        <v>9</v>
      </c>
      <c r="G1110">
        <v>1</v>
      </c>
      <c r="I1110" s="2" t="e">
        <f>VLOOKUP(raw[[#This Row],[Song Title]],#REF!,1,FALSE)</f>
        <v>#REF!</v>
      </c>
      <c r="J1110">
        <f>SUM(raw[[#This Row],[English]:[Both]])</f>
        <v>1</v>
      </c>
      <c r="K1110" s="1" t="b">
        <f>IF(EXACT(raw[[#This Row],[Date]],VLOOKUP(raw[[#This Row],[Song Title]],raw[],2,FALSE)),TRUE,FALSE)</f>
        <v>0</v>
      </c>
      <c r="L1110">
        <f>COUNTIFS(raw[Song Title],raw[[#This Row],[Song Title]],raw[Date],CONCATENATE("&lt;",raw[[#This Row],[Date]]))</f>
        <v>10</v>
      </c>
      <c r="M1110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110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110" s="2">
        <f>((3*raw[[#This Row],[Count Played W/I Last Year]])+raw[[#This Row],[Count Played W/I 2 years]])/4</f>
        <v>2</v>
      </c>
    </row>
    <row r="1111" spans="1:15" x14ac:dyDescent="0.2">
      <c r="A1111" t="s">
        <v>222</v>
      </c>
      <c r="B1111" s="7">
        <v>42267</v>
      </c>
      <c r="C1111" s="7" t="str">
        <f>IF(EXACT(1,raw[[#This Row],[English]]),"English",IF(EXACT(1,raw[[#This Row],[Spanish]]),"Spanish",IF(EXACT(1,raw[[#This Row],[Both]]),"Both","BAD_INPUT")))</f>
        <v>English</v>
      </c>
      <c r="D1111" s="11">
        <f>YEAR(raw[[#This Row],[Date]])</f>
        <v>2015</v>
      </c>
      <c r="E1111" s="11">
        <f>MONTH(raw[[#This Row],[Date]])</f>
        <v>9</v>
      </c>
      <c r="F1111">
        <v>1</v>
      </c>
      <c r="I1111" s="2" t="e">
        <f>VLOOKUP(raw[[#This Row],[Song Title]],#REF!,1,FALSE)</f>
        <v>#REF!</v>
      </c>
      <c r="J1111">
        <f>SUM(raw[[#This Row],[English]:[Both]])</f>
        <v>1</v>
      </c>
      <c r="K1111" s="1" t="b">
        <f>IF(EXACT(raw[[#This Row],[Date]],VLOOKUP(raw[[#This Row],[Song Title]],raw[],2,FALSE)),TRUE,FALSE)</f>
        <v>0</v>
      </c>
      <c r="L1111">
        <f>COUNTIFS(raw[Song Title],raw[[#This Row],[Song Title]],raw[Date],CONCATENATE("&lt;",raw[[#This Row],[Date]]))</f>
        <v>6</v>
      </c>
      <c r="M1111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1111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111" s="2">
        <f>((3*raw[[#This Row],[Count Played W/I Last Year]])+raw[[#This Row],[Count Played W/I 2 years]])/4</f>
        <v>6</v>
      </c>
    </row>
    <row r="1112" spans="1:15" x14ac:dyDescent="0.2">
      <c r="A1112" t="s">
        <v>101</v>
      </c>
      <c r="B1112" s="7">
        <v>42274</v>
      </c>
      <c r="C1112" s="7" t="str">
        <f>IF(EXACT(1,raw[[#This Row],[English]]),"English",IF(EXACT(1,raw[[#This Row],[Spanish]]),"Spanish",IF(EXACT(1,raw[[#This Row],[Both]]),"Both","BAD_INPUT")))</f>
        <v>Both</v>
      </c>
      <c r="D1112" s="11">
        <f>YEAR(raw[[#This Row],[Date]])</f>
        <v>2015</v>
      </c>
      <c r="E1112" s="11">
        <f>MONTH(raw[[#This Row],[Date]])</f>
        <v>9</v>
      </c>
      <c r="H1112">
        <v>1</v>
      </c>
      <c r="I1112" s="2" t="e">
        <f>VLOOKUP(raw[[#This Row],[Song Title]],#REF!,1,FALSE)</f>
        <v>#REF!</v>
      </c>
      <c r="J1112">
        <f>SUM(raw[[#This Row],[English]:[Both]])</f>
        <v>1</v>
      </c>
      <c r="K1112" s="1" t="b">
        <f>IF(EXACT(raw[[#This Row],[Date]],VLOOKUP(raw[[#This Row],[Song Title]],raw[],2,FALSE)),TRUE,FALSE)</f>
        <v>0</v>
      </c>
      <c r="L1112">
        <f>COUNTIFS(raw[Song Title],raw[[#This Row],[Song Title]],raw[Date],CONCATENATE("&lt;",raw[[#This Row],[Date]]))</f>
        <v>12</v>
      </c>
      <c r="M1112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112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112" s="2">
        <f>((3*raw[[#This Row],[Count Played W/I Last Year]])+raw[[#This Row],[Count Played W/I 2 years]])/4</f>
        <v>1.5</v>
      </c>
    </row>
    <row r="1113" spans="1:15" x14ac:dyDescent="0.2">
      <c r="A1113" t="s">
        <v>240</v>
      </c>
      <c r="B1113" s="7">
        <v>42274</v>
      </c>
      <c r="C1113" s="7" t="str">
        <f>IF(EXACT(1,raw[[#This Row],[English]]),"English",IF(EXACT(1,raw[[#This Row],[Spanish]]),"Spanish",IF(EXACT(1,raw[[#This Row],[Both]]),"Both","BAD_INPUT")))</f>
        <v>Spanish</v>
      </c>
      <c r="D1113" s="11">
        <f>YEAR(raw[[#This Row],[Date]])</f>
        <v>2015</v>
      </c>
      <c r="E1113" s="11">
        <f>MONTH(raw[[#This Row],[Date]])</f>
        <v>9</v>
      </c>
      <c r="G1113">
        <v>1</v>
      </c>
      <c r="I1113" s="2" t="e">
        <f>VLOOKUP(raw[[#This Row],[Song Title]],#REF!,1,FALSE)</f>
        <v>#REF!</v>
      </c>
      <c r="J1113">
        <f>SUM(raw[[#This Row],[English]:[Both]])</f>
        <v>1</v>
      </c>
      <c r="K1113" s="1" t="b">
        <f>IF(EXACT(raw[[#This Row],[Date]],VLOOKUP(raw[[#This Row],[Song Title]],raw[],2,FALSE)),TRUE,FALSE)</f>
        <v>0</v>
      </c>
      <c r="L1113">
        <f>COUNTIFS(raw[Song Title],raw[[#This Row],[Song Title]],raw[Date],CONCATENATE("&lt;",raw[[#This Row],[Date]]))</f>
        <v>6</v>
      </c>
      <c r="M1113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1113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113" s="2">
        <f>((3*raw[[#This Row],[Count Played W/I Last Year]])+raw[[#This Row],[Count Played W/I 2 years]])/4</f>
        <v>6</v>
      </c>
    </row>
    <row r="1114" spans="1:15" x14ac:dyDescent="0.2">
      <c r="A1114" t="s">
        <v>29</v>
      </c>
      <c r="B1114" s="7">
        <v>42274</v>
      </c>
      <c r="C1114" s="7" t="str">
        <f>IF(EXACT(1,raw[[#This Row],[English]]),"English",IF(EXACT(1,raw[[#This Row],[Spanish]]),"Spanish",IF(EXACT(1,raw[[#This Row],[Both]]),"Both","BAD_INPUT")))</f>
        <v>English</v>
      </c>
      <c r="D1114" s="11">
        <f>YEAR(raw[[#This Row],[Date]])</f>
        <v>2015</v>
      </c>
      <c r="E1114" s="11">
        <f>MONTH(raw[[#This Row],[Date]])</f>
        <v>9</v>
      </c>
      <c r="F1114">
        <v>1</v>
      </c>
      <c r="I1114" s="2" t="e">
        <f>VLOOKUP(raw[[#This Row],[Song Title]],#REF!,1,FALSE)</f>
        <v>#REF!</v>
      </c>
      <c r="J1114">
        <f>SUM(raw[[#This Row],[English]:[Both]])</f>
        <v>1</v>
      </c>
      <c r="K1114" s="1" t="b">
        <f>IF(EXACT(raw[[#This Row],[Date]],VLOOKUP(raw[[#This Row],[Song Title]],raw[],2,FALSE)),TRUE,FALSE)</f>
        <v>0</v>
      </c>
      <c r="L1114">
        <f>COUNTIFS(raw[Song Title],raw[[#This Row],[Song Title]],raw[Date],CONCATENATE("&lt;",raw[[#This Row],[Date]]))</f>
        <v>6</v>
      </c>
      <c r="M1114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114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114" s="2">
        <f>((3*raw[[#This Row],[Count Played W/I Last Year]])+raw[[#This Row],[Count Played W/I 2 years]])/4</f>
        <v>2.25</v>
      </c>
    </row>
    <row r="1115" spans="1:15" x14ac:dyDescent="0.2">
      <c r="A1115" t="s">
        <v>254</v>
      </c>
      <c r="B1115" s="7">
        <v>42274</v>
      </c>
      <c r="C1115" s="7" t="str">
        <f>IF(EXACT(1,raw[[#This Row],[English]]),"English",IF(EXACT(1,raw[[#This Row],[Spanish]]),"Spanish",IF(EXACT(1,raw[[#This Row],[Both]]),"Both","BAD_INPUT")))</f>
        <v>English</v>
      </c>
      <c r="D1115" s="11">
        <f>YEAR(raw[[#This Row],[Date]])</f>
        <v>2015</v>
      </c>
      <c r="E1115" s="11">
        <f>MONTH(raw[[#This Row],[Date]])</f>
        <v>9</v>
      </c>
      <c r="F1115">
        <v>1</v>
      </c>
      <c r="I1115" s="2" t="e">
        <f>VLOOKUP(raw[[#This Row],[Song Title]],#REF!,1,FALSE)</f>
        <v>#REF!</v>
      </c>
      <c r="J1115">
        <f>SUM(raw[[#This Row],[English]:[Both]])</f>
        <v>1</v>
      </c>
      <c r="K1115" s="1" t="b">
        <f>IF(EXACT(raw[[#This Row],[Date]],VLOOKUP(raw[[#This Row],[Song Title]],raw[],2,FALSE)),TRUE,FALSE)</f>
        <v>0</v>
      </c>
      <c r="L1115">
        <f>COUNTIFS(raw[Song Title],raw[[#This Row],[Song Title]],raw[Date],CONCATENATE("&lt;",raw[[#This Row],[Date]]))</f>
        <v>3</v>
      </c>
      <c r="M1115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115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115" s="2">
        <f>((3*raw[[#This Row],[Count Played W/I Last Year]])+raw[[#This Row],[Count Played W/I 2 years]])/4</f>
        <v>3</v>
      </c>
    </row>
    <row r="1116" spans="1:15" x14ac:dyDescent="0.2">
      <c r="A1116" t="s">
        <v>253</v>
      </c>
      <c r="B1116" s="7">
        <v>42274</v>
      </c>
      <c r="C1116" s="7" t="str">
        <f>IF(EXACT(1,raw[[#This Row],[English]]),"English",IF(EXACT(1,raw[[#This Row],[Spanish]]),"Spanish",IF(EXACT(1,raw[[#This Row],[Both]]),"Both","BAD_INPUT")))</f>
        <v>English</v>
      </c>
      <c r="D1116" s="11">
        <f>YEAR(raw[[#This Row],[Date]])</f>
        <v>2015</v>
      </c>
      <c r="E1116" s="11">
        <f>MONTH(raw[[#This Row],[Date]])</f>
        <v>9</v>
      </c>
      <c r="F1116">
        <v>1</v>
      </c>
      <c r="I1116" s="2" t="e">
        <f>VLOOKUP(raw[[#This Row],[Song Title]],#REF!,1,FALSE)</f>
        <v>#REF!</v>
      </c>
      <c r="J1116">
        <f>SUM(raw[[#This Row],[English]:[Both]])</f>
        <v>1</v>
      </c>
      <c r="K1116" s="1" t="b">
        <f>IF(EXACT(raw[[#This Row],[Date]],VLOOKUP(raw[[#This Row],[Song Title]],raw[],2,FALSE)),TRUE,FALSE)</f>
        <v>0</v>
      </c>
      <c r="L1116">
        <f>COUNTIFS(raw[Song Title],raw[[#This Row],[Song Title]],raw[Date],CONCATENATE("&lt;",raw[[#This Row],[Date]]))</f>
        <v>1</v>
      </c>
      <c r="M1116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116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116" s="2">
        <f>((3*raw[[#This Row],[Count Played W/I Last Year]])+raw[[#This Row],[Count Played W/I 2 years]])/4</f>
        <v>1</v>
      </c>
    </row>
    <row r="1117" spans="1:15" x14ac:dyDescent="0.2">
      <c r="A1117" t="s">
        <v>255</v>
      </c>
      <c r="B1117" s="7">
        <v>42274</v>
      </c>
      <c r="C1117" s="7" t="str">
        <f>IF(EXACT(1,raw[[#This Row],[English]]),"English",IF(EXACT(1,raw[[#This Row],[Spanish]]),"Spanish",IF(EXACT(1,raw[[#This Row],[Both]]),"Both","BAD_INPUT")))</f>
        <v>Spanish</v>
      </c>
      <c r="D1117" s="11">
        <f>YEAR(raw[[#This Row],[Date]])</f>
        <v>2015</v>
      </c>
      <c r="E1117" s="11">
        <f>MONTH(raw[[#This Row],[Date]])</f>
        <v>9</v>
      </c>
      <c r="G1117">
        <v>1</v>
      </c>
      <c r="I1117" s="2" t="e">
        <f>VLOOKUP(raw[[#This Row],[Song Title]],#REF!,1,FALSE)</f>
        <v>#REF!</v>
      </c>
      <c r="J1117">
        <f>SUM(raw[[#This Row],[English]:[Both]])</f>
        <v>1</v>
      </c>
      <c r="K1117" s="1" t="b">
        <f>IF(EXACT(raw[[#This Row],[Date]],VLOOKUP(raw[[#This Row],[Song Title]],raw[],2,FALSE)),TRUE,FALSE)</f>
        <v>1</v>
      </c>
      <c r="L1117">
        <f>COUNTIFS(raw[Song Title],raw[[#This Row],[Song Title]],raw[Date],CONCATENATE("&lt;",raw[[#This Row],[Date]]))</f>
        <v>0</v>
      </c>
      <c r="M1117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117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117" s="2">
        <f>((3*raw[[#This Row],[Count Played W/I Last Year]])+raw[[#This Row],[Count Played W/I 2 years]])/4</f>
        <v>0</v>
      </c>
    </row>
    <row r="1118" spans="1:15" x14ac:dyDescent="0.2">
      <c r="A1118" t="s">
        <v>28</v>
      </c>
      <c r="B1118" s="7">
        <v>42281</v>
      </c>
      <c r="C1118" s="7" t="str">
        <f>IF(EXACT(1,raw[[#This Row],[English]]),"English",IF(EXACT(1,raw[[#This Row],[Spanish]]),"Spanish",IF(EXACT(1,raw[[#This Row],[Both]]),"Both","BAD_INPUT")))</f>
        <v>Spanish</v>
      </c>
      <c r="D1118" s="11">
        <f>YEAR(raw[[#This Row],[Date]])</f>
        <v>2015</v>
      </c>
      <c r="E1118" s="11">
        <f>MONTH(raw[[#This Row],[Date]])</f>
        <v>10</v>
      </c>
      <c r="G1118">
        <v>1</v>
      </c>
      <c r="I1118" s="2" t="e">
        <f>VLOOKUP(raw[[#This Row],[Song Title]],#REF!,1,FALSE)</f>
        <v>#REF!</v>
      </c>
      <c r="J1118">
        <f>SUM(raw[[#This Row],[English]:[Both]])</f>
        <v>1</v>
      </c>
      <c r="K1118" s="1" t="b">
        <f>IF(EXACT(raw[[#This Row],[Date]],VLOOKUP(raw[[#This Row],[Song Title]],raw[],2,FALSE)),TRUE,FALSE)</f>
        <v>0</v>
      </c>
      <c r="L1118">
        <f>COUNTIFS(raw[Song Title],raw[[#This Row],[Song Title]],raw[Date],CONCATENATE("&lt;",raw[[#This Row],[Date]]))</f>
        <v>6</v>
      </c>
      <c r="M1118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118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118" s="2">
        <f>((3*raw[[#This Row],[Count Played W/I Last Year]])+raw[[#This Row],[Count Played W/I 2 years]])/4</f>
        <v>0.25</v>
      </c>
    </row>
    <row r="1119" spans="1:15" x14ac:dyDescent="0.2">
      <c r="A1119" t="s">
        <v>94</v>
      </c>
      <c r="B1119" s="7">
        <v>42281</v>
      </c>
      <c r="C1119" s="7" t="str">
        <f>IF(EXACT(1,raw[[#This Row],[English]]),"English",IF(EXACT(1,raw[[#This Row],[Spanish]]),"Spanish",IF(EXACT(1,raw[[#This Row],[Both]]),"Both","BAD_INPUT")))</f>
        <v>Spanish</v>
      </c>
      <c r="D1119" s="11">
        <f>YEAR(raw[[#This Row],[Date]])</f>
        <v>2015</v>
      </c>
      <c r="E1119" s="11">
        <f>MONTH(raw[[#This Row],[Date]])</f>
        <v>10</v>
      </c>
      <c r="G1119">
        <v>1</v>
      </c>
      <c r="I1119" s="2" t="e">
        <f>VLOOKUP(raw[[#This Row],[Song Title]],#REF!,1,FALSE)</f>
        <v>#REF!</v>
      </c>
      <c r="J1119">
        <f>SUM(raw[[#This Row],[English]:[Both]])</f>
        <v>1</v>
      </c>
      <c r="K1119" s="1" t="b">
        <f>IF(EXACT(raw[[#This Row],[Date]],VLOOKUP(raw[[#This Row],[Song Title]],raw[],2,FALSE)),TRUE,FALSE)</f>
        <v>0</v>
      </c>
      <c r="L1119">
        <f>COUNTIFS(raw[Song Title],raw[[#This Row],[Song Title]],raw[Date],CONCATENATE("&lt;",raw[[#This Row],[Date]]))</f>
        <v>11</v>
      </c>
      <c r="M1119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119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119" s="2">
        <f>((3*raw[[#This Row],[Count Played W/I Last Year]])+raw[[#This Row],[Count Played W/I 2 years]])/4</f>
        <v>3</v>
      </c>
    </row>
    <row r="1120" spans="1:15" x14ac:dyDescent="0.2">
      <c r="A1120" t="s">
        <v>109</v>
      </c>
      <c r="B1120" s="7">
        <v>42281</v>
      </c>
      <c r="C1120" s="7" t="str">
        <f>IF(EXACT(1,raw[[#This Row],[English]]),"English",IF(EXACT(1,raw[[#This Row],[Spanish]]),"Spanish",IF(EXACT(1,raw[[#This Row],[Both]]),"Both","BAD_INPUT")))</f>
        <v>English</v>
      </c>
      <c r="D1120" s="11">
        <f>YEAR(raw[[#This Row],[Date]])</f>
        <v>2015</v>
      </c>
      <c r="E1120" s="11">
        <f>MONTH(raw[[#This Row],[Date]])</f>
        <v>10</v>
      </c>
      <c r="F1120">
        <v>1</v>
      </c>
      <c r="I1120" s="2" t="e">
        <f>VLOOKUP(raw[[#This Row],[Song Title]],#REF!,1,FALSE)</f>
        <v>#REF!</v>
      </c>
      <c r="J1120">
        <f>SUM(raw[[#This Row],[English]:[Both]])</f>
        <v>1</v>
      </c>
      <c r="K1120" s="1" t="b">
        <f>IF(EXACT(raw[[#This Row],[Date]],VLOOKUP(raw[[#This Row],[Song Title]],raw[],2,FALSE)),TRUE,FALSE)</f>
        <v>0</v>
      </c>
      <c r="L1120">
        <f>COUNTIFS(raw[Song Title],raw[[#This Row],[Song Title]],raw[Date],CONCATENATE("&lt;",raw[[#This Row],[Date]]))</f>
        <v>12</v>
      </c>
      <c r="M1120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120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120" s="2">
        <f>((3*raw[[#This Row],[Count Played W/I Last Year]])+raw[[#This Row],[Count Played W/I 2 years]])/4</f>
        <v>3</v>
      </c>
    </row>
    <row r="1121" spans="1:15" x14ac:dyDescent="0.2">
      <c r="A1121" t="s">
        <v>73</v>
      </c>
      <c r="B1121" s="7">
        <v>42281</v>
      </c>
      <c r="C1121" s="7" t="str">
        <f>IF(EXACT(1,raw[[#This Row],[English]]),"English",IF(EXACT(1,raw[[#This Row],[Spanish]]),"Spanish",IF(EXACT(1,raw[[#This Row],[Both]]),"Both","BAD_INPUT")))</f>
        <v>English</v>
      </c>
      <c r="D1121" s="11">
        <f>YEAR(raw[[#This Row],[Date]])</f>
        <v>2015</v>
      </c>
      <c r="E1121" s="11">
        <f>MONTH(raw[[#This Row],[Date]])</f>
        <v>10</v>
      </c>
      <c r="F1121">
        <v>1</v>
      </c>
      <c r="I1121" s="2" t="e">
        <f>VLOOKUP(raw[[#This Row],[Song Title]],#REF!,1,FALSE)</f>
        <v>#REF!</v>
      </c>
      <c r="J1121">
        <f>SUM(raw[[#This Row],[English]:[Both]])</f>
        <v>1</v>
      </c>
      <c r="K1121" s="1" t="b">
        <f>IF(EXACT(raw[[#This Row],[Date]],VLOOKUP(raw[[#This Row],[Song Title]],raw[],2,FALSE)),TRUE,FALSE)</f>
        <v>0</v>
      </c>
      <c r="L1121">
        <f>COUNTIFS(raw[Song Title],raw[[#This Row],[Song Title]],raw[Date],CONCATENATE("&lt;",raw[[#This Row],[Date]]))</f>
        <v>2</v>
      </c>
      <c r="M1121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121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121" s="2">
        <f>((3*raw[[#This Row],[Count Played W/I Last Year]])+raw[[#This Row],[Count Played W/I 2 years]])/4</f>
        <v>0</v>
      </c>
    </row>
    <row r="1122" spans="1:15" x14ac:dyDescent="0.2">
      <c r="A1122" t="s">
        <v>255</v>
      </c>
      <c r="B1122" s="7">
        <v>42281</v>
      </c>
      <c r="C1122" s="7" t="str">
        <f>IF(EXACT(1,raw[[#This Row],[English]]),"English",IF(EXACT(1,raw[[#This Row],[Spanish]]),"Spanish",IF(EXACT(1,raw[[#This Row],[Both]]),"Both","BAD_INPUT")))</f>
        <v>Spanish</v>
      </c>
      <c r="D1122" s="11">
        <f>YEAR(raw[[#This Row],[Date]])</f>
        <v>2015</v>
      </c>
      <c r="E1122" s="11">
        <f>MONTH(raw[[#This Row],[Date]])</f>
        <v>10</v>
      </c>
      <c r="G1122">
        <v>1</v>
      </c>
      <c r="I1122" s="2" t="e">
        <f>VLOOKUP(raw[[#This Row],[Song Title]],#REF!,1,FALSE)</f>
        <v>#REF!</v>
      </c>
      <c r="J1122">
        <f>SUM(raw[[#This Row],[English]:[Both]])</f>
        <v>1</v>
      </c>
      <c r="K1122" s="1" t="b">
        <f>IF(EXACT(raw[[#This Row],[Date]],VLOOKUP(raw[[#This Row],[Song Title]],raw[],2,FALSE)),TRUE,FALSE)</f>
        <v>0</v>
      </c>
      <c r="L1122">
        <f>COUNTIFS(raw[Song Title],raw[[#This Row],[Song Title]],raw[Date],CONCATENATE("&lt;",raw[[#This Row],[Date]]))</f>
        <v>1</v>
      </c>
      <c r="M1122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122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122" s="2">
        <f>((3*raw[[#This Row],[Count Played W/I Last Year]])+raw[[#This Row],[Count Played W/I 2 years]])/4</f>
        <v>1</v>
      </c>
    </row>
    <row r="1123" spans="1:15" x14ac:dyDescent="0.2">
      <c r="A1123" t="s">
        <v>251</v>
      </c>
      <c r="B1123" s="7">
        <v>42281</v>
      </c>
      <c r="C1123" s="7" t="str">
        <f>IF(EXACT(1,raw[[#This Row],[English]]),"English",IF(EXACT(1,raw[[#This Row],[Spanish]]),"Spanish",IF(EXACT(1,raw[[#This Row],[Both]]),"Both","BAD_INPUT")))</f>
        <v>English</v>
      </c>
      <c r="D1123" s="11">
        <f>YEAR(raw[[#This Row],[Date]])</f>
        <v>2015</v>
      </c>
      <c r="E1123" s="11">
        <f>MONTH(raw[[#This Row],[Date]])</f>
        <v>10</v>
      </c>
      <c r="F1123">
        <v>1</v>
      </c>
      <c r="I1123" s="2" t="e">
        <f>VLOOKUP(raw[[#This Row],[Song Title]],#REF!,1,FALSE)</f>
        <v>#REF!</v>
      </c>
      <c r="J1123">
        <f>SUM(raw[[#This Row],[English]:[Both]])</f>
        <v>1</v>
      </c>
      <c r="K1123" s="1" t="b">
        <f>IF(EXACT(raw[[#This Row],[Date]],VLOOKUP(raw[[#This Row],[Song Title]],raw[],2,FALSE)),TRUE,FALSE)</f>
        <v>0</v>
      </c>
      <c r="L1123">
        <f>COUNTIFS(raw[Song Title],raw[[#This Row],[Song Title]],raw[Date],CONCATENATE("&lt;",raw[[#This Row],[Date]]))</f>
        <v>4</v>
      </c>
      <c r="M1123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123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123" s="2">
        <f>((3*raw[[#This Row],[Count Played W/I Last Year]])+raw[[#This Row],[Count Played W/I 2 years]])/4</f>
        <v>4</v>
      </c>
    </row>
    <row r="1124" spans="1:15" x14ac:dyDescent="0.2">
      <c r="A1124" t="s">
        <v>73</v>
      </c>
      <c r="B1124" s="7">
        <v>42288</v>
      </c>
      <c r="C1124" s="7" t="str">
        <f>IF(EXACT(1,raw[[#This Row],[English]]),"English",IF(EXACT(1,raw[[#This Row],[Spanish]]),"Spanish",IF(EXACT(1,raw[[#This Row],[Both]]),"Both","BAD_INPUT")))</f>
        <v>English</v>
      </c>
      <c r="D1124" s="11">
        <f>YEAR(raw[[#This Row],[Date]])</f>
        <v>2015</v>
      </c>
      <c r="E1124" s="11">
        <f>MONTH(raw[[#This Row],[Date]])</f>
        <v>10</v>
      </c>
      <c r="F1124">
        <v>1</v>
      </c>
      <c r="I1124" s="2" t="e">
        <f>VLOOKUP(raw[[#This Row],[Song Title]],#REF!,1,FALSE)</f>
        <v>#REF!</v>
      </c>
      <c r="J1124">
        <f>SUM(raw[[#This Row],[English]:[Both]])</f>
        <v>1</v>
      </c>
      <c r="K1124" s="1" t="b">
        <f>IF(EXACT(raw[[#This Row],[Date]],VLOOKUP(raw[[#This Row],[Song Title]],raw[],2,FALSE)),TRUE,FALSE)</f>
        <v>0</v>
      </c>
      <c r="L1124">
        <f>COUNTIFS(raw[Song Title],raw[[#This Row],[Song Title]],raw[Date],CONCATENATE("&lt;",raw[[#This Row],[Date]]))</f>
        <v>3</v>
      </c>
      <c r="M1124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124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124" s="2">
        <f>((3*raw[[#This Row],[Count Played W/I Last Year]])+raw[[#This Row],[Count Played W/I 2 years]])/4</f>
        <v>1</v>
      </c>
    </row>
    <row r="1125" spans="1:15" x14ac:dyDescent="0.2">
      <c r="A1125" t="s">
        <v>165</v>
      </c>
      <c r="B1125" s="7">
        <v>42288</v>
      </c>
      <c r="C1125" s="7" t="str">
        <f>IF(EXACT(1,raw[[#This Row],[English]]),"English",IF(EXACT(1,raw[[#This Row],[Spanish]]),"Spanish",IF(EXACT(1,raw[[#This Row],[Both]]),"Both","BAD_INPUT")))</f>
        <v>English</v>
      </c>
      <c r="D1125" s="11">
        <f>YEAR(raw[[#This Row],[Date]])</f>
        <v>2015</v>
      </c>
      <c r="E1125" s="11">
        <f>MONTH(raw[[#This Row],[Date]])</f>
        <v>10</v>
      </c>
      <c r="F1125">
        <v>1</v>
      </c>
      <c r="I1125" s="2" t="e">
        <f>VLOOKUP(raw[[#This Row],[Song Title]],#REF!,1,FALSE)</f>
        <v>#REF!</v>
      </c>
      <c r="J1125">
        <f>SUM(raw[[#This Row],[English]:[Both]])</f>
        <v>1</v>
      </c>
      <c r="K1125" s="1" t="b">
        <f>IF(EXACT(raw[[#This Row],[Date]],VLOOKUP(raw[[#This Row],[Song Title]],raw[],2,FALSE)),TRUE,FALSE)</f>
        <v>0</v>
      </c>
      <c r="L1125">
        <f>COUNTIFS(raw[Song Title],raw[[#This Row],[Song Title]],raw[Date],CONCATENATE("&lt;",raw[[#This Row],[Date]]))</f>
        <v>1</v>
      </c>
      <c r="M1125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125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125" s="2">
        <f>((3*raw[[#This Row],[Count Played W/I Last Year]])+raw[[#This Row],[Count Played W/I 2 years]])/4</f>
        <v>0</v>
      </c>
    </row>
    <row r="1126" spans="1:15" x14ac:dyDescent="0.2">
      <c r="A1126" t="s">
        <v>196</v>
      </c>
      <c r="B1126" s="7">
        <v>42288</v>
      </c>
      <c r="C1126" s="7" t="str">
        <f>IF(EXACT(1,raw[[#This Row],[English]]),"English",IF(EXACT(1,raw[[#This Row],[Spanish]]),"Spanish",IF(EXACT(1,raw[[#This Row],[Both]]),"Both","BAD_INPUT")))</f>
        <v>Spanish</v>
      </c>
      <c r="D1126" s="11">
        <f>YEAR(raw[[#This Row],[Date]])</f>
        <v>2015</v>
      </c>
      <c r="E1126" s="11">
        <f>MONTH(raw[[#This Row],[Date]])</f>
        <v>10</v>
      </c>
      <c r="G1126">
        <v>1</v>
      </c>
      <c r="I1126" s="2" t="e">
        <f>VLOOKUP(raw[[#This Row],[Song Title]],#REF!,1,FALSE)</f>
        <v>#REF!</v>
      </c>
      <c r="J1126">
        <f>SUM(raw[[#This Row],[English]:[Both]])</f>
        <v>1</v>
      </c>
      <c r="K1126" s="1" t="b">
        <f>IF(EXACT(raw[[#This Row],[Date]],VLOOKUP(raw[[#This Row],[Song Title]],raw[],2,FALSE)),TRUE,FALSE)</f>
        <v>0</v>
      </c>
      <c r="L1126">
        <f>COUNTIFS(raw[Song Title],raw[[#This Row],[Song Title]],raw[Date],CONCATENATE("&lt;",raw[[#This Row],[Date]]))</f>
        <v>1</v>
      </c>
      <c r="M1126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126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126" s="2">
        <f>((3*raw[[#This Row],[Count Played W/I Last Year]])+raw[[#This Row],[Count Played W/I 2 years]])/4</f>
        <v>0.25</v>
      </c>
    </row>
    <row r="1127" spans="1:15" x14ac:dyDescent="0.2">
      <c r="A1127" t="s">
        <v>255</v>
      </c>
      <c r="B1127" s="7">
        <v>42288</v>
      </c>
      <c r="C1127" s="7" t="str">
        <f>IF(EXACT(1,raw[[#This Row],[English]]),"English",IF(EXACT(1,raw[[#This Row],[Spanish]]),"Spanish",IF(EXACT(1,raw[[#This Row],[Both]]),"Both","BAD_INPUT")))</f>
        <v>Spanish</v>
      </c>
      <c r="D1127" s="11">
        <f>YEAR(raw[[#This Row],[Date]])</f>
        <v>2015</v>
      </c>
      <c r="E1127" s="11">
        <f>MONTH(raw[[#This Row],[Date]])</f>
        <v>10</v>
      </c>
      <c r="G1127">
        <v>1</v>
      </c>
      <c r="I1127" s="2" t="e">
        <f>VLOOKUP(raw[[#This Row],[Song Title]],#REF!,1,FALSE)</f>
        <v>#REF!</v>
      </c>
      <c r="J1127">
        <f>SUM(raw[[#This Row],[English]:[Both]])</f>
        <v>1</v>
      </c>
      <c r="K1127" s="1" t="b">
        <f>IF(EXACT(raw[[#This Row],[Date]],VLOOKUP(raw[[#This Row],[Song Title]],raw[],2,FALSE)),TRUE,FALSE)</f>
        <v>0</v>
      </c>
      <c r="L1127">
        <f>COUNTIFS(raw[Song Title],raw[[#This Row],[Song Title]],raw[Date],CONCATENATE("&lt;",raw[[#This Row],[Date]]))</f>
        <v>2</v>
      </c>
      <c r="M1127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127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127" s="2">
        <f>((3*raw[[#This Row],[Count Played W/I Last Year]])+raw[[#This Row],[Count Played W/I 2 years]])/4</f>
        <v>2</v>
      </c>
    </row>
    <row r="1128" spans="1:15" x14ac:dyDescent="0.2">
      <c r="A1128" t="s">
        <v>48</v>
      </c>
      <c r="B1128" s="7">
        <v>42288</v>
      </c>
      <c r="C1128" s="7" t="str">
        <f>IF(EXACT(1,raw[[#This Row],[English]]),"English",IF(EXACT(1,raw[[#This Row],[Spanish]]),"Spanish",IF(EXACT(1,raw[[#This Row],[Both]]),"Both","BAD_INPUT")))</f>
        <v>English</v>
      </c>
      <c r="D1128" s="11">
        <f>YEAR(raw[[#This Row],[Date]])</f>
        <v>2015</v>
      </c>
      <c r="E1128" s="11">
        <f>MONTH(raw[[#This Row],[Date]])</f>
        <v>10</v>
      </c>
      <c r="F1128">
        <v>1</v>
      </c>
      <c r="I1128" s="2" t="e">
        <f>VLOOKUP(raw[[#This Row],[Song Title]],#REF!,1,FALSE)</f>
        <v>#REF!</v>
      </c>
      <c r="J1128">
        <f>SUM(raw[[#This Row],[English]:[Both]])</f>
        <v>1</v>
      </c>
      <c r="K1128" s="1" t="b">
        <f>IF(EXACT(raw[[#This Row],[Date]],VLOOKUP(raw[[#This Row],[Song Title]],raw[],2,FALSE)),TRUE,FALSE)</f>
        <v>0</v>
      </c>
      <c r="L1128">
        <f>COUNTIFS(raw[Song Title],raw[[#This Row],[Song Title]],raw[Date],CONCATENATE("&lt;",raw[[#This Row],[Date]]))</f>
        <v>4</v>
      </c>
      <c r="M1128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128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128" s="2">
        <f>((3*raw[[#This Row],[Count Played W/I Last Year]])+raw[[#This Row],[Count Played W/I 2 years]])/4</f>
        <v>1.5</v>
      </c>
    </row>
    <row r="1129" spans="1:15" x14ac:dyDescent="0.2">
      <c r="A1129" t="s">
        <v>18</v>
      </c>
      <c r="B1129" s="7">
        <v>42288</v>
      </c>
      <c r="C1129" s="7" t="str">
        <f>IF(EXACT(1,raw[[#This Row],[English]]),"English",IF(EXACT(1,raw[[#This Row],[Spanish]]),"Spanish",IF(EXACT(1,raw[[#This Row],[Both]]),"Both","BAD_INPUT")))</f>
        <v>Spanish</v>
      </c>
      <c r="D1129" s="11">
        <f>YEAR(raw[[#This Row],[Date]])</f>
        <v>2015</v>
      </c>
      <c r="E1129" s="11">
        <f>MONTH(raw[[#This Row],[Date]])</f>
        <v>10</v>
      </c>
      <c r="G1129">
        <v>1</v>
      </c>
      <c r="I1129" s="2" t="e">
        <f>VLOOKUP(raw[[#This Row],[Song Title]],#REF!,1,FALSE)</f>
        <v>#REF!</v>
      </c>
      <c r="J1129">
        <f>SUM(raw[[#This Row],[English]:[Both]])</f>
        <v>1</v>
      </c>
      <c r="K1129" s="1" t="b">
        <f>IF(EXACT(raw[[#This Row],[Date]],VLOOKUP(raw[[#This Row],[Song Title]],raw[],2,FALSE)),TRUE,FALSE)</f>
        <v>0</v>
      </c>
      <c r="L1129">
        <f>COUNTIFS(raw[Song Title],raw[[#This Row],[Song Title]],raw[Date],CONCATENATE("&lt;",raw[[#This Row],[Date]]))</f>
        <v>8</v>
      </c>
      <c r="M1129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129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129" s="2">
        <f>((3*raw[[#This Row],[Count Played W/I Last Year]])+raw[[#This Row],[Count Played W/I 2 years]])/4</f>
        <v>2</v>
      </c>
    </row>
    <row r="1130" spans="1:15" x14ac:dyDescent="0.2">
      <c r="A1130" t="s">
        <v>85</v>
      </c>
      <c r="B1130" s="7">
        <v>42295</v>
      </c>
      <c r="C1130" s="7" t="str">
        <f>IF(EXACT(1,raw[[#This Row],[English]]),"English",IF(EXACT(1,raw[[#This Row],[Spanish]]),"Spanish",IF(EXACT(1,raw[[#This Row],[Both]]),"Both","BAD_INPUT")))</f>
        <v>Spanish</v>
      </c>
      <c r="D1130" s="11">
        <f>YEAR(raw[[#This Row],[Date]])</f>
        <v>2015</v>
      </c>
      <c r="E1130" s="11">
        <f>MONTH(raw[[#This Row],[Date]])</f>
        <v>10</v>
      </c>
      <c r="G1130">
        <v>1</v>
      </c>
      <c r="I1130" s="2" t="e">
        <f>VLOOKUP(raw[[#This Row],[Song Title]],#REF!,1,FALSE)</f>
        <v>#REF!</v>
      </c>
      <c r="J1130">
        <f>SUM(raw[[#This Row],[English]:[Both]])</f>
        <v>1</v>
      </c>
      <c r="K1130" s="1" t="b">
        <f>IF(EXACT(raw[[#This Row],[Date]],VLOOKUP(raw[[#This Row],[Song Title]],raw[],2,FALSE)),TRUE,FALSE)</f>
        <v>0</v>
      </c>
      <c r="L1130">
        <f>COUNTIFS(raw[Song Title],raw[[#This Row],[Song Title]],raw[Date],CONCATENATE("&lt;",raw[[#This Row],[Date]]))</f>
        <v>7</v>
      </c>
      <c r="M1130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130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130" s="2">
        <f>((3*raw[[#This Row],[Count Played W/I Last Year]])+raw[[#This Row],[Count Played W/I 2 years]])/4</f>
        <v>2.5</v>
      </c>
    </row>
    <row r="1131" spans="1:15" x14ac:dyDescent="0.2">
      <c r="A1131" t="s">
        <v>60</v>
      </c>
      <c r="B1131" s="7">
        <v>42295</v>
      </c>
      <c r="C1131" s="7" t="str">
        <f>IF(EXACT(1,raw[[#This Row],[English]]),"English",IF(EXACT(1,raw[[#This Row],[Spanish]]),"Spanish",IF(EXACT(1,raw[[#This Row],[Both]]),"Both","BAD_INPUT")))</f>
        <v>English</v>
      </c>
      <c r="D1131" s="11">
        <f>YEAR(raw[[#This Row],[Date]])</f>
        <v>2015</v>
      </c>
      <c r="E1131" s="11">
        <f>MONTH(raw[[#This Row],[Date]])</f>
        <v>10</v>
      </c>
      <c r="F1131">
        <v>1</v>
      </c>
      <c r="I1131" s="2" t="e">
        <f>VLOOKUP(raw[[#This Row],[Song Title]],#REF!,1,FALSE)</f>
        <v>#REF!</v>
      </c>
      <c r="J1131">
        <f>SUM(raw[[#This Row],[English]:[Both]])</f>
        <v>1</v>
      </c>
      <c r="K1131" s="1" t="b">
        <f>IF(EXACT(raw[[#This Row],[Date]],VLOOKUP(raw[[#This Row],[Song Title]],raw[],2,FALSE)),TRUE,FALSE)</f>
        <v>0</v>
      </c>
      <c r="L1131">
        <f>COUNTIFS(raw[Song Title],raw[[#This Row],[Song Title]],raw[Date],CONCATENATE("&lt;",raw[[#This Row],[Date]]))</f>
        <v>8</v>
      </c>
      <c r="M1131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131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131" s="2">
        <f>((3*raw[[#This Row],[Count Played W/I Last Year]])+raw[[#This Row],[Count Played W/I 2 years]])/4</f>
        <v>3.5</v>
      </c>
    </row>
    <row r="1132" spans="1:15" x14ac:dyDescent="0.2">
      <c r="A1132" t="s">
        <v>221</v>
      </c>
      <c r="B1132" s="7">
        <v>42295</v>
      </c>
      <c r="C1132" s="7" t="str">
        <f>IF(EXACT(1,raw[[#This Row],[English]]),"English",IF(EXACT(1,raw[[#This Row],[Spanish]]),"Spanish",IF(EXACT(1,raw[[#This Row],[Both]]),"Both","BAD_INPUT")))</f>
        <v>Spanish</v>
      </c>
      <c r="D1132" s="11">
        <f>YEAR(raw[[#This Row],[Date]])</f>
        <v>2015</v>
      </c>
      <c r="E1132" s="11">
        <f>MONTH(raw[[#This Row],[Date]])</f>
        <v>10</v>
      </c>
      <c r="G1132">
        <v>1</v>
      </c>
      <c r="I1132" s="2" t="e">
        <f>VLOOKUP(raw[[#This Row],[Song Title]],#REF!,1,FALSE)</f>
        <v>#REF!</v>
      </c>
      <c r="J1132">
        <f>SUM(raw[[#This Row],[English]:[Both]])</f>
        <v>1</v>
      </c>
      <c r="K1132" s="1" t="b">
        <f>IF(EXACT(raw[[#This Row],[Date]],VLOOKUP(raw[[#This Row],[Song Title]],raw[],2,FALSE)),TRUE,FALSE)</f>
        <v>0</v>
      </c>
      <c r="L1132">
        <f>COUNTIFS(raw[Song Title],raw[[#This Row],[Song Title]],raw[Date],CONCATENATE("&lt;",raw[[#This Row],[Date]]))</f>
        <v>6</v>
      </c>
      <c r="M1132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1132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132" s="2">
        <f>((3*raw[[#This Row],[Count Played W/I Last Year]])+raw[[#This Row],[Count Played W/I 2 years]])/4</f>
        <v>6</v>
      </c>
    </row>
    <row r="1133" spans="1:15" x14ac:dyDescent="0.2">
      <c r="A1133" t="s">
        <v>142</v>
      </c>
      <c r="B1133" s="7">
        <v>42295</v>
      </c>
      <c r="C1133" s="7" t="str">
        <f>IF(EXACT(1,raw[[#This Row],[English]]),"English",IF(EXACT(1,raw[[#This Row],[Spanish]]),"Spanish",IF(EXACT(1,raw[[#This Row],[Both]]),"Both","BAD_INPUT")))</f>
        <v>Both</v>
      </c>
      <c r="D1133" s="11">
        <f>YEAR(raw[[#This Row],[Date]])</f>
        <v>2015</v>
      </c>
      <c r="E1133" s="11">
        <f>MONTH(raw[[#This Row],[Date]])</f>
        <v>10</v>
      </c>
      <c r="H1133">
        <v>1</v>
      </c>
      <c r="I1133" s="2" t="e">
        <f>VLOOKUP(raw[[#This Row],[Song Title]],#REF!,1,FALSE)</f>
        <v>#REF!</v>
      </c>
      <c r="J1133">
        <f>SUM(raw[[#This Row],[English]:[Both]])</f>
        <v>1</v>
      </c>
      <c r="K1133" s="1" t="b">
        <f>IF(EXACT(raw[[#This Row],[Date]],VLOOKUP(raw[[#This Row],[Song Title]],raw[],2,FALSE)),TRUE,FALSE)</f>
        <v>0</v>
      </c>
      <c r="L1133">
        <f>COUNTIFS(raw[Song Title],raw[[#This Row],[Song Title]],raw[Date],CONCATENATE("&lt;",raw[[#This Row],[Date]]))</f>
        <v>8</v>
      </c>
      <c r="M1133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133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133" s="2">
        <f>((3*raw[[#This Row],[Count Played W/I Last Year]])+raw[[#This Row],[Count Played W/I 2 years]])/4</f>
        <v>3.5</v>
      </c>
    </row>
    <row r="1134" spans="1:15" x14ac:dyDescent="0.2">
      <c r="A1134" t="s">
        <v>223</v>
      </c>
      <c r="B1134" s="7">
        <v>42302</v>
      </c>
      <c r="C1134" s="7" t="str">
        <f>IF(EXACT(1,raw[[#This Row],[English]]),"English",IF(EXACT(1,raw[[#This Row],[Spanish]]),"Spanish",IF(EXACT(1,raw[[#This Row],[Both]]),"Both","BAD_INPUT")))</f>
        <v>Spanish</v>
      </c>
      <c r="D1134" s="11">
        <f>YEAR(raw[[#This Row],[Date]])</f>
        <v>2015</v>
      </c>
      <c r="E1134" s="11">
        <f>MONTH(raw[[#This Row],[Date]])</f>
        <v>10</v>
      </c>
      <c r="G1134">
        <v>1</v>
      </c>
      <c r="I1134" s="2" t="e">
        <f>VLOOKUP(raw[[#This Row],[Song Title]],#REF!,1,FALSE)</f>
        <v>#REF!</v>
      </c>
      <c r="J1134">
        <f>SUM(raw[[#This Row],[English]:[Both]])</f>
        <v>1</v>
      </c>
      <c r="K1134" s="1" t="b">
        <f>IF(EXACT(raw[[#This Row],[Date]],VLOOKUP(raw[[#This Row],[Song Title]],raw[],2,FALSE)),TRUE,FALSE)</f>
        <v>0</v>
      </c>
      <c r="L1134">
        <f>COUNTIFS(raw[Song Title],raw[[#This Row],[Song Title]],raw[Date],CONCATENATE("&lt;",raw[[#This Row],[Date]]))</f>
        <v>6</v>
      </c>
      <c r="M1134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1134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134" s="2">
        <f>((3*raw[[#This Row],[Count Played W/I Last Year]])+raw[[#This Row],[Count Played W/I 2 years]])/4</f>
        <v>6</v>
      </c>
    </row>
    <row r="1135" spans="1:15" x14ac:dyDescent="0.2">
      <c r="A1135" t="s">
        <v>105</v>
      </c>
      <c r="B1135" s="7">
        <v>42302</v>
      </c>
      <c r="C1135" s="7" t="str">
        <f>IF(EXACT(1,raw[[#This Row],[English]]),"English",IF(EXACT(1,raw[[#This Row],[Spanish]]),"Spanish",IF(EXACT(1,raw[[#This Row],[Both]]),"Both","BAD_INPUT")))</f>
        <v>Both</v>
      </c>
      <c r="D1135" s="11">
        <f>YEAR(raw[[#This Row],[Date]])</f>
        <v>2015</v>
      </c>
      <c r="E1135" s="11">
        <f>MONTH(raw[[#This Row],[Date]])</f>
        <v>10</v>
      </c>
      <c r="H1135">
        <v>1</v>
      </c>
      <c r="I1135" s="2" t="e">
        <f>VLOOKUP(raw[[#This Row],[Song Title]],#REF!,1,FALSE)</f>
        <v>#REF!</v>
      </c>
      <c r="J1135">
        <f>SUM(raw[[#This Row],[English]:[Both]])</f>
        <v>1</v>
      </c>
      <c r="K1135" s="1" t="b">
        <f>IF(EXACT(raw[[#This Row],[Date]],VLOOKUP(raw[[#This Row],[Song Title]],raw[],2,FALSE)),TRUE,FALSE)</f>
        <v>0</v>
      </c>
      <c r="L1135">
        <f>COUNTIFS(raw[Song Title],raw[[#This Row],[Song Title]],raw[Date],CONCATENATE("&lt;",raw[[#This Row],[Date]]))</f>
        <v>9</v>
      </c>
      <c r="M1135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135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135" s="2">
        <f>((3*raw[[#This Row],[Count Played W/I Last Year]])+raw[[#This Row],[Count Played W/I 2 years]])/4</f>
        <v>2.25</v>
      </c>
    </row>
    <row r="1136" spans="1:15" x14ac:dyDescent="0.2">
      <c r="A1136" t="s">
        <v>237</v>
      </c>
      <c r="B1136" s="7">
        <v>42302</v>
      </c>
      <c r="C1136" s="7" t="str">
        <f>IF(EXACT(1,raw[[#This Row],[English]]),"English",IF(EXACT(1,raw[[#This Row],[Spanish]]),"Spanish",IF(EXACT(1,raw[[#This Row],[Both]]),"Both","BAD_INPUT")))</f>
        <v>English</v>
      </c>
      <c r="D1136" s="11">
        <f>YEAR(raw[[#This Row],[Date]])</f>
        <v>2015</v>
      </c>
      <c r="E1136" s="11">
        <f>MONTH(raw[[#This Row],[Date]])</f>
        <v>10</v>
      </c>
      <c r="F1136">
        <v>1</v>
      </c>
      <c r="I1136" s="2" t="e">
        <f>VLOOKUP(raw[[#This Row],[Song Title]],#REF!,1,FALSE)</f>
        <v>#REF!</v>
      </c>
      <c r="J1136">
        <f>SUM(raw[[#This Row],[English]:[Both]])</f>
        <v>1</v>
      </c>
      <c r="K1136" s="1" t="b">
        <f>IF(EXACT(raw[[#This Row],[Date]],VLOOKUP(raw[[#This Row],[Song Title]],raw[],2,FALSE)),TRUE,FALSE)</f>
        <v>0</v>
      </c>
      <c r="L1136">
        <f>COUNTIFS(raw[Song Title],raw[[#This Row],[Song Title]],raw[Date],CONCATENATE("&lt;",raw[[#This Row],[Date]]))</f>
        <v>5</v>
      </c>
      <c r="M1136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136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136" s="2">
        <f>((3*raw[[#This Row],[Count Played W/I Last Year]])+raw[[#This Row],[Count Played W/I 2 years]])/4</f>
        <v>5</v>
      </c>
    </row>
    <row r="1137" spans="1:15" x14ac:dyDescent="0.2">
      <c r="A1137" t="s">
        <v>17</v>
      </c>
      <c r="B1137" s="7">
        <v>42302</v>
      </c>
      <c r="C1137" s="7" t="str">
        <f>IF(EXACT(1,raw[[#This Row],[English]]),"English",IF(EXACT(1,raw[[#This Row],[Spanish]]),"Spanish",IF(EXACT(1,raw[[#This Row],[Both]]),"Both","BAD_INPUT")))</f>
        <v>English</v>
      </c>
      <c r="D1137" s="11">
        <f>YEAR(raw[[#This Row],[Date]])</f>
        <v>2015</v>
      </c>
      <c r="E1137" s="11">
        <f>MONTH(raw[[#This Row],[Date]])</f>
        <v>10</v>
      </c>
      <c r="F1137">
        <v>1</v>
      </c>
      <c r="I1137" s="2" t="e">
        <f>VLOOKUP(raw[[#This Row],[Song Title]],#REF!,1,FALSE)</f>
        <v>#REF!</v>
      </c>
      <c r="J1137">
        <f>SUM(raw[[#This Row],[English]:[Both]])</f>
        <v>1</v>
      </c>
      <c r="K1137" s="1" t="b">
        <f>IF(EXACT(raw[[#This Row],[Date]],VLOOKUP(raw[[#This Row],[Song Title]],raw[],2,FALSE)),TRUE,FALSE)</f>
        <v>0</v>
      </c>
      <c r="L1137">
        <f>COUNTIFS(raw[Song Title],raw[[#This Row],[Song Title]],raw[Date],CONCATENATE("&lt;",raw[[#This Row],[Date]]))</f>
        <v>3</v>
      </c>
      <c r="M1137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137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137" s="2">
        <f>((3*raw[[#This Row],[Count Played W/I Last Year]])+raw[[#This Row],[Count Played W/I 2 years]])/4</f>
        <v>0.25</v>
      </c>
    </row>
    <row r="1138" spans="1:15" x14ac:dyDescent="0.2">
      <c r="A1138" t="s">
        <v>213</v>
      </c>
      <c r="B1138" s="7">
        <v>42302</v>
      </c>
      <c r="C1138" s="7" t="str">
        <f>IF(EXACT(1,raw[[#This Row],[English]]),"English",IF(EXACT(1,raw[[#This Row],[Spanish]]),"Spanish",IF(EXACT(1,raw[[#This Row],[Both]]),"Both","BAD_INPUT")))</f>
        <v>Spanish</v>
      </c>
      <c r="D1138" s="11">
        <f>YEAR(raw[[#This Row],[Date]])</f>
        <v>2015</v>
      </c>
      <c r="E1138" s="11">
        <f>MONTH(raw[[#This Row],[Date]])</f>
        <v>10</v>
      </c>
      <c r="G1138">
        <v>1</v>
      </c>
      <c r="I1138" s="2" t="e">
        <f>VLOOKUP(raw[[#This Row],[Song Title]],#REF!,1,FALSE)</f>
        <v>#REF!</v>
      </c>
      <c r="J1138">
        <f>SUM(raw[[#This Row],[English]:[Both]])</f>
        <v>1</v>
      </c>
      <c r="K1138" s="1" t="b">
        <f>IF(EXACT(raw[[#This Row],[Date]],VLOOKUP(raw[[#This Row],[Song Title]],raw[],2,FALSE)),TRUE,FALSE)</f>
        <v>0</v>
      </c>
      <c r="L1138">
        <f>COUNTIFS(raw[Song Title],raw[[#This Row],[Song Title]],raw[Date],CONCATENATE("&lt;",raw[[#This Row],[Date]]))</f>
        <v>5</v>
      </c>
      <c r="M1138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138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138" s="2">
        <f>((3*raw[[#This Row],[Count Played W/I Last Year]])+raw[[#This Row],[Count Played W/I 2 years]])/4</f>
        <v>2.75</v>
      </c>
    </row>
    <row r="1139" spans="1:15" x14ac:dyDescent="0.2">
      <c r="A1139" t="s">
        <v>258</v>
      </c>
      <c r="B1139" s="7">
        <v>42302</v>
      </c>
      <c r="C1139" s="7" t="str">
        <f>IF(EXACT(1,raw[[#This Row],[English]]),"English",IF(EXACT(1,raw[[#This Row],[Spanish]]),"Spanish",IF(EXACT(1,raw[[#This Row],[Both]]),"Both","BAD_INPUT")))</f>
        <v>Both</v>
      </c>
      <c r="D1139" s="11">
        <f>YEAR(raw[[#This Row],[Date]])</f>
        <v>2015</v>
      </c>
      <c r="E1139" s="11">
        <f>MONTH(raw[[#This Row],[Date]])</f>
        <v>10</v>
      </c>
      <c r="H1139">
        <v>1</v>
      </c>
      <c r="I1139" s="2" t="e">
        <f>VLOOKUP(raw[[#This Row],[Song Title]],#REF!,1,FALSE)</f>
        <v>#REF!</v>
      </c>
      <c r="J1139">
        <f>SUM(raw[[#This Row],[English]:[Both]])</f>
        <v>1</v>
      </c>
      <c r="K1139" s="1" t="b">
        <f>IF(EXACT(raw[[#This Row],[Date]],VLOOKUP(raw[[#This Row],[Song Title]],raw[],2,FALSE)),TRUE,FALSE)</f>
        <v>0</v>
      </c>
      <c r="L1139">
        <f>COUNTIFS(raw[Song Title],raw[[#This Row],[Song Title]],raw[Date],CONCATENATE("&lt;",raw[[#This Row],[Date]]))</f>
        <v>4</v>
      </c>
      <c r="M1139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139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139" s="2">
        <f>((3*raw[[#This Row],[Count Played W/I Last Year]])+raw[[#This Row],[Count Played W/I 2 years]])/4</f>
        <v>0.75</v>
      </c>
    </row>
    <row r="1140" spans="1:15" x14ac:dyDescent="0.2">
      <c r="A1140" t="s">
        <v>53</v>
      </c>
      <c r="B1140" s="7">
        <v>42309</v>
      </c>
      <c r="C1140" s="7" t="str">
        <f>IF(EXACT(1,raw[[#This Row],[English]]),"English",IF(EXACT(1,raw[[#This Row],[Spanish]]),"Spanish",IF(EXACT(1,raw[[#This Row],[Both]]),"Both","BAD_INPUT")))</f>
        <v>Spanish</v>
      </c>
      <c r="D1140" s="11">
        <f>YEAR(raw[[#This Row],[Date]])</f>
        <v>2015</v>
      </c>
      <c r="E1140" s="11">
        <f>MONTH(raw[[#This Row],[Date]])</f>
        <v>11</v>
      </c>
      <c r="G1140">
        <v>1</v>
      </c>
      <c r="I1140" s="2" t="e">
        <f>VLOOKUP(raw[[#This Row],[Song Title]],#REF!,1,FALSE)</f>
        <v>#REF!</v>
      </c>
      <c r="J1140">
        <f>SUM(raw[[#This Row],[English]:[Both]])</f>
        <v>1</v>
      </c>
      <c r="K1140" s="1" t="b">
        <f>IF(EXACT(raw[[#This Row],[Date]],VLOOKUP(raw[[#This Row],[Song Title]],raw[],2,FALSE)),TRUE,FALSE)</f>
        <v>0</v>
      </c>
      <c r="L1140">
        <f>COUNTIFS(raw[Song Title],raw[[#This Row],[Song Title]],raw[Date],CONCATENATE("&lt;",raw[[#This Row],[Date]]))</f>
        <v>14</v>
      </c>
      <c r="M1140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140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140" s="2">
        <f>((3*raw[[#This Row],[Count Played W/I Last Year]])+raw[[#This Row],[Count Played W/I 2 years]])/4</f>
        <v>3.25</v>
      </c>
    </row>
    <row r="1141" spans="1:15" x14ac:dyDescent="0.2">
      <c r="A1141" t="s">
        <v>52</v>
      </c>
      <c r="B1141" s="7">
        <v>42309</v>
      </c>
      <c r="C1141" s="7" t="str">
        <f>IF(EXACT(1,raw[[#This Row],[English]]),"English",IF(EXACT(1,raw[[#This Row],[Spanish]]),"Spanish",IF(EXACT(1,raw[[#This Row],[Both]]),"Both","BAD_INPUT")))</f>
        <v>Spanish</v>
      </c>
      <c r="D1141" s="11">
        <f>YEAR(raw[[#This Row],[Date]])</f>
        <v>2015</v>
      </c>
      <c r="E1141" s="11">
        <f>MONTH(raw[[#This Row],[Date]])</f>
        <v>11</v>
      </c>
      <c r="G1141">
        <v>1</v>
      </c>
      <c r="I1141" s="2" t="e">
        <f>VLOOKUP(raw[[#This Row],[Song Title]],#REF!,1,FALSE)</f>
        <v>#REF!</v>
      </c>
      <c r="J1141">
        <f>SUM(raw[[#This Row],[English]:[Both]])</f>
        <v>1</v>
      </c>
      <c r="K1141" s="1" t="b">
        <f>IF(EXACT(raw[[#This Row],[Date]],VLOOKUP(raw[[#This Row],[Song Title]],raw[],2,FALSE)),TRUE,FALSE)</f>
        <v>0</v>
      </c>
      <c r="L1141">
        <f>COUNTIFS(raw[Song Title],raw[[#This Row],[Song Title]],raw[Date],CONCATENATE("&lt;",raw[[#This Row],[Date]]))</f>
        <v>6</v>
      </c>
      <c r="M1141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141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141" s="2">
        <f>((3*raw[[#This Row],[Count Played W/I Last Year]])+raw[[#This Row],[Count Played W/I 2 years]])/4</f>
        <v>0.5</v>
      </c>
    </row>
    <row r="1142" spans="1:15" x14ac:dyDescent="0.2">
      <c r="A1142" t="s">
        <v>254</v>
      </c>
      <c r="B1142" s="7">
        <v>42309</v>
      </c>
      <c r="C1142" s="7" t="str">
        <f>IF(EXACT(1,raw[[#This Row],[English]]),"English",IF(EXACT(1,raw[[#This Row],[Spanish]]),"Spanish",IF(EXACT(1,raw[[#This Row],[Both]]),"Both","BAD_INPUT")))</f>
        <v>English</v>
      </c>
      <c r="D1142" s="11">
        <f>YEAR(raw[[#This Row],[Date]])</f>
        <v>2015</v>
      </c>
      <c r="E1142" s="11">
        <f>MONTH(raw[[#This Row],[Date]])</f>
        <v>11</v>
      </c>
      <c r="F1142">
        <v>1</v>
      </c>
      <c r="I1142" s="2" t="e">
        <f>VLOOKUP(raw[[#This Row],[Song Title]],#REF!,1,FALSE)</f>
        <v>#REF!</v>
      </c>
      <c r="J1142">
        <f>SUM(raw[[#This Row],[English]:[Both]])</f>
        <v>1</v>
      </c>
      <c r="K1142" s="1" t="b">
        <f>IF(EXACT(raw[[#This Row],[Date]],VLOOKUP(raw[[#This Row],[Song Title]],raw[],2,FALSE)),TRUE,FALSE)</f>
        <v>0</v>
      </c>
      <c r="L1142">
        <f>COUNTIFS(raw[Song Title],raw[[#This Row],[Song Title]],raw[Date],CONCATENATE("&lt;",raw[[#This Row],[Date]]))</f>
        <v>4</v>
      </c>
      <c r="M1142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142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142" s="2">
        <f>((3*raw[[#This Row],[Count Played W/I Last Year]])+raw[[#This Row],[Count Played W/I 2 years]])/4</f>
        <v>4</v>
      </c>
    </row>
    <row r="1143" spans="1:15" x14ac:dyDescent="0.2">
      <c r="A1143" t="s">
        <v>198</v>
      </c>
      <c r="B1143" s="7">
        <v>42309</v>
      </c>
      <c r="C1143" s="7" t="str">
        <f>IF(EXACT(1,raw[[#This Row],[English]]),"English",IF(EXACT(1,raw[[#This Row],[Spanish]]),"Spanish",IF(EXACT(1,raw[[#This Row],[Both]]),"Both","BAD_INPUT")))</f>
        <v>English</v>
      </c>
      <c r="D1143" s="11">
        <f>YEAR(raw[[#This Row],[Date]])</f>
        <v>2015</v>
      </c>
      <c r="E1143" s="11">
        <f>MONTH(raw[[#This Row],[Date]])</f>
        <v>11</v>
      </c>
      <c r="F1143">
        <v>1</v>
      </c>
      <c r="I1143" s="2" t="e">
        <f>VLOOKUP(raw[[#This Row],[Song Title]],#REF!,1,FALSE)</f>
        <v>#REF!</v>
      </c>
      <c r="J1143">
        <f>SUM(raw[[#This Row],[English]:[Both]])</f>
        <v>1</v>
      </c>
      <c r="K1143" s="1" t="b">
        <f>IF(EXACT(raw[[#This Row],[Date]],VLOOKUP(raw[[#This Row],[Song Title]],raw[],2,FALSE)),TRUE,FALSE)</f>
        <v>0</v>
      </c>
      <c r="L1143">
        <f>COUNTIFS(raw[Song Title],raw[[#This Row],[Song Title]],raw[Date],CONCATENATE("&lt;",raw[[#This Row],[Date]]))</f>
        <v>3</v>
      </c>
      <c r="M1143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143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143" s="2">
        <f>((3*raw[[#This Row],[Count Played W/I Last Year]])+raw[[#This Row],[Count Played W/I 2 years]])/4</f>
        <v>1.5</v>
      </c>
    </row>
    <row r="1144" spans="1:15" x14ac:dyDescent="0.2">
      <c r="A1144" t="s">
        <v>201</v>
      </c>
      <c r="B1144" s="7">
        <v>42309</v>
      </c>
      <c r="C1144" s="7" t="str">
        <f>IF(EXACT(1,raw[[#This Row],[English]]),"English",IF(EXACT(1,raw[[#This Row],[Spanish]]),"Spanish",IF(EXACT(1,raw[[#This Row],[Both]]),"Both","BAD_INPUT")))</f>
        <v>Spanish</v>
      </c>
      <c r="D1144" s="11">
        <f>YEAR(raw[[#This Row],[Date]])</f>
        <v>2015</v>
      </c>
      <c r="E1144" s="11">
        <f>MONTH(raw[[#This Row],[Date]])</f>
        <v>11</v>
      </c>
      <c r="G1144">
        <v>1</v>
      </c>
      <c r="I1144" s="2" t="e">
        <f>VLOOKUP(raw[[#This Row],[Song Title]],#REF!,1,FALSE)</f>
        <v>#REF!</v>
      </c>
      <c r="J1144">
        <f>SUM(raw[[#This Row],[English]:[Both]])</f>
        <v>1</v>
      </c>
      <c r="K1144" s="1" t="b">
        <f>IF(EXACT(raw[[#This Row],[Date]],VLOOKUP(raw[[#This Row],[Song Title]],raw[],2,FALSE)),TRUE,FALSE)</f>
        <v>0</v>
      </c>
      <c r="L1144">
        <f>COUNTIFS(raw[Song Title],raw[[#This Row],[Song Title]],raw[Date],CONCATENATE("&lt;",raw[[#This Row],[Date]]))</f>
        <v>8</v>
      </c>
      <c r="M1144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144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1144" s="2">
        <f>((3*raw[[#This Row],[Count Played W/I Last Year]])+raw[[#This Row],[Count Played W/I 2 years]])/4</f>
        <v>5</v>
      </c>
    </row>
    <row r="1145" spans="1:15" x14ac:dyDescent="0.2">
      <c r="A1145" t="s">
        <v>233</v>
      </c>
      <c r="B1145" s="7">
        <v>42309</v>
      </c>
      <c r="C1145" s="7" t="str">
        <f>IF(EXACT(1,raw[[#This Row],[English]]),"English",IF(EXACT(1,raw[[#This Row],[Spanish]]),"Spanish",IF(EXACT(1,raw[[#This Row],[Both]]),"Both","BAD_INPUT")))</f>
        <v>English</v>
      </c>
      <c r="D1145" s="11">
        <f>YEAR(raw[[#This Row],[Date]])</f>
        <v>2015</v>
      </c>
      <c r="E1145" s="11">
        <f>MONTH(raw[[#This Row],[Date]])</f>
        <v>11</v>
      </c>
      <c r="F1145">
        <v>1</v>
      </c>
      <c r="I1145" s="2" t="e">
        <f>VLOOKUP(raw[[#This Row],[Song Title]],#REF!,1,FALSE)</f>
        <v>#REF!</v>
      </c>
      <c r="J1145">
        <f>SUM(raw[[#This Row],[English]:[Both]])</f>
        <v>1</v>
      </c>
      <c r="K1145" s="1" t="b">
        <f>IF(EXACT(raw[[#This Row],[Date]],VLOOKUP(raw[[#This Row],[Song Title]],raw[],2,FALSE)),TRUE,FALSE)</f>
        <v>0</v>
      </c>
      <c r="L1145">
        <f>COUNTIFS(raw[Song Title],raw[[#This Row],[Song Title]],raw[Date],CONCATENATE("&lt;",raw[[#This Row],[Date]]))</f>
        <v>4</v>
      </c>
      <c r="M1145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145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145" s="2">
        <f>((3*raw[[#This Row],[Count Played W/I Last Year]])+raw[[#This Row],[Count Played W/I 2 years]])/4</f>
        <v>4</v>
      </c>
    </row>
    <row r="1146" spans="1:15" x14ac:dyDescent="0.2">
      <c r="A1146" t="s">
        <v>132</v>
      </c>
      <c r="B1146" s="7">
        <v>42316</v>
      </c>
      <c r="C1146" s="7" t="str">
        <f>IF(EXACT(1,raw[[#This Row],[English]]),"English",IF(EXACT(1,raw[[#This Row],[Spanish]]),"Spanish",IF(EXACT(1,raw[[#This Row],[Both]]),"Both","BAD_INPUT")))</f>
        <v>English</v>
      </c>
      <c r="D1146" s="11">
        <f>YEAR(raw[[#This Row],[Date]])</f>
        <v>2015</v>
      </c>
      <c r="E1146" s="11">
        <f>MONTH(raw[[#This Row],[Date]])</f>
        <v>11</v>
      </c>
      <c r="F1146">
        <v>1</v>
      </c>
      <c r="I1146" s="2" t="e">
        <f>VLOOKUP(raw[[#This Row],[Song Title]],#REF!,1,FALSE)</f>
        <v>#REF!</v>
      </c>
      <c r="J1146">
        <f>SUM(raw[[#This Row],[English]:[Both]])</f>
        <v>1</v>
      </c>
      <c r="K1146" s="1" t="b">
        <f>IF(EXACT(raw[[#This Row],[Date]],VLOOKUP(raw[[#This Row],[Song Title]],raw[],2,FALSE)),TRUE,FALSE)</f>
        <v>0</v>
      </c>
      <c r="L1146">
        <f>COUNTIFS(raw[Song Title],raw[[#This Row],[Song Title]],raw[Date],CONCATENATE("&lt;",raw[[#This Row],[Date]]))</f>
        <v>5</v>
      </c>
      <c r="M1146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146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146" s="2">
        <f>((3*raw[[#This Row],[Count Played W/I Last Year]])+raw[[#This Row],[Count Played W/I 2 years]])/4</f>
        <v>1.75</v>
      </c>
    </row>
    <row r="1147" spans="1:15" x14ac:dyDescent="0.2">
      <c r="A1147" t="s">
        <v>164</v>
      </c>
      <c r="B1147" s="7">
        <v>42316</v>
      </c>
      <c r="C1147" s="7" t="str">
        <f>IF(EXACT(1,raw[[#This Row],[English]]),"English",IF(EXACT(1,raw[[#This Row],[Spanish]]),"Spanish",IF(EXACT(1,raw[[#This Row],[Both]]),"Both","BAD_INPUT")))</f>
        <v>Both</v>
      </c>
      <c r="D1147" s="11">
        <f>YEAR(raw[[#This Row],[Date]])</f>
        <v>2015</v>
      </c>
      <c r="E1147" s="11">
        <f>MONTH(raw[[#This Row],[Date]])</f>
        <v>11</v>
      </c>
      <c r="H1147">
        <v>1</v>
      </c>
      <c r="I1147" s="2" t="e">
        <f>VLOOKUP(raw[[#This Row],[Song Title]],#REF!,1,FALSE)</f>
        <v>#REF!</v>
      </c>
      <c r="J1147">
        <f>SUM(raw[[#This Row],[English]:[Both]])</f>
        <v>1</v>
      </c>
      <c r="K1147" s="1" t="b">
        <f>IF(EXACT(raw[[#This Row],[Date]],VLOOKUP(raw[[#This Row],[Song Title]],raw[],2,FALSE)),TRUE,FALSE)</f>
        <v>0</v>
      </c>
      <c r="L1147">
        <f>COUNTIFS(raw[Song Title],raw[[#This Row],[Song Title]],raw[Date],CONCATENATE("&lt;",raw[[#This Row],[Date]]))</f>
        <v>2</v>
      </c>
      <c r="M1147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147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147" s="2">
        <f>((3*raw[[#This Row],[Count Played W/I Last Year]])+raw[[#This Row],[Count Played W/I 2 years]])/4</f>
        <v>0.25</v>
      </c>
    </row>
    <row r="1148" spans="1:15" x14ac:dyDescent="0.2">
      <c r="A1148" t="s">
        <v>106</v>
      </c>
      <c r="B1148" s="7">
        <v>42316</v>
      </c>
      <c r="C1148" s="7" t="str">
        <f>IF(EXACT(1,raw[[#This Row],[English]]),"English",IF(EXACT(1,raw[[#This Row],[Spanish]]),"Spanish",IF(EXACT(1,raw[[#This Row],[Both]]),"Both","BAD_INPUT")))</f>
        <v>Spanish</v>
      </c>
      <c r="D1148" s="11">
        <f>YEAR(raw[[#This Row],[Date]])</f>
        <v>2015</v>
      </c>
      <c r="E1148" s="11">
        <f>MONTH(raw[[#This Row],[Date]])</f>
        <v>11</v>
      </c>
      <c r="G1148">
        <v>1</v>
      </c>
      <c r="I1148" s="2" t="e">
        <f>VLOOKUP(raw[[#This Row],[Song Title]],#REF!,1,FALSE)</f>
        <v>#REF!</v>
      </c>
      <c r="J1148">
        <f>SUM(raw[[#This Row],[English]:[Both]])</f>
        <v>1</v>
      </c>
      <c r="K1148" s="1" t="b">
        <f>IF(EXACT(raw[[#This Row],[Date]],VLOOKUP(raw[[#This Row],[Song Title]],raw[],2,FALSE)),TRUE,FALSE)</f>
        <v>0</v>
      </c>
      <c r="L1148">
        <f>COUNTIFS(raw[Song Title],raw[[#This Row],[Song Title]],raw[Date],CONCATENATE("&lt;",raw[[#This Row],[Date]]))</f>
        <v>11</v>
      </c>
      <c r="M1148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148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148" s="2">
        <f>((3*raw[[#This Row],[Count Played W/I Last Year]])+raw[[#This Row],[Count Played W/I 2 years]])/4</f>
        <v>1.5</v>
      </c>
    </row>
    <row r="1149" spans="1:15" x14ac:dyDescent="0.2">
      <c r="A1149" t="s">
        <v>54</v>
      </c>
      <c r="B1149" s="7">
        <v>42316</v>
      </c>
      <c r="C1149" s="7" t="str">
        <f>IF(EXACT(1,raw[[#This Row],[English]]),"English",IF(EXACT(1,raw[[#This Row],[Spanish]]),"Spanish",IF(EXACT(1,raw[[#This Row],[Both]]),"Both","BAD_INPUT")))</f>
        <v>Spanish</v>
      </c>
      <c r="D1149" s="11">
        <f>YEAR(raw[[#This Row],[Date]])</f>
        <v>2015</v>
      </c>
      <c r="E1149" s="11">
        <f>MONTH(raw[[#This Row],[Date]])</f>
        <v>11</v>
      </c>
      <c r="G1149">
        <v>1</v>
      </c>
      <c r="I1149" s="2" t="e">
        <f>VLOOKUP(raw[[#This Row],[Song Title]],#REF!,1,FALSE)</f>
        <v>#REF!</v>
      </c>
      <c r="J1149">
        <f>SUM(raw[[#This Row],[English]:[Both]])</f>
        <v>1</v>
      </c>
      <c r="K1149" s="1" t="b">
        <f>IF(EXACT(raw[[#This Row],[Date]],VLOOKUP(raw[[#This Row],[Song Title]],raw[],2,FALSE)),TRUE,FALSE)</f>
        <v>0</v>
      </c>
      <c r="L1149">
        <f>COUNTIFS(raw[Song Title],raw[[#This Row],[Song Title]],raw[Date],CONCATENATE("&lt;",raw[[#This Row],[Date]]))</f>
        <v>3</v>
      </c>
      <c r="M1149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149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149" s="2">
        <f>((3*raw[[#This Row],[Count Played W/I Last Year]])+raw[[#This Row],[Count Played W/I 2 years]])/4</f>
        <v>1</v>
      </c>
    </row>
    <row r="1150" spans="1:15" x14ac:dyDescent="0.2">
      <c r="A1150" t="s">
        <v>101</v>
      </c>
      <c r="B1150" s="7">
        <v>42316</v>
      </c>
      <c r="C1150" s="7" t="str">
        <f>IF(EXACT(1,raw[[#This Row],[English]]),"English",IF(EXACT(1,raw[[#This Row],[Spanish]]),"Spanish",IF(EXACT(1,raw[[#This Row],[Both]]),"Both","BAD_INPUT")))</f>
        <v>Both</v>
      </c>
      <c r="D1150" s="11">
        <f>YEAR(raw[[#This Row],[Date]])</f>
        <v>2015</v>
      </c>
      <c r="E1150" s="11">
        <f>MONTH(raw[[#This Row],[Date]])</f>
        <v>11</v>
      </c>
      <c r="H1150">
        <v>1</v>
      </c>
      <c r="I1150" s="2" t="e">
        <f>VLOOKUP(raw[[#This Row],[Song Title]],#REF!,1,FALSE)</f>
        <v>#REF!</v>
      </c>
      <c r="J1150">
        <f>SUM(raw[[#This Row],[English]:[Both]])</f>
        <v>1</v>
      </c>
      <c r="K1150" s="1" t="b">
        <f>IF(EXACT(raw[[#This Row],[Date]],VLOOKUP(raw[[#This Row],[Song Title]],raw[],2,FALSE)),TRUE,FALSE)</f>
        <v>0</v>
      </c>
      <c r="L1150">
        <f>COUNTIFS(raw[Song Title],raw[[#This Row],[Song Title]],raw[Date],CONCATENATE("&lt;",raw[[#This Row],[Date]]))</f>
        <v>13</v>
      </c>
      <c r="M1150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150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150" s="2">
        <f>((3*raw[[#This Row],[Count Played W/I Last Year]])+raw[[#This Row],[Count Played W/I 2 years]])/4</f>
        <v>2.25</v>
      </c>
    </row>
    <row r="1151" spans="1:15" x14ac:dyDescent="0.2">
      <c r="A1151" t="s">
        <v>60</v>
      </c>
      <c r="B1151" s="7">
        <v>42316</v>
      </c>
      <c r="C1151" s="7" t="str">
        <f>IF(EXACT(1,raw[[#This Row],[English]]),"English",IF(EXACT(1,raw[[#This Row],[Spanish]]),"Spanish",IF(EXACT(1,raw[[#This Row],[Both]]),"Both","BAD_INPUT")))</f>
        <v>English</v>
      </c>
      <c r="D1151" s="11">
        <f>YEAR(raw[[#This Row],[Date]])</f>
        <v>2015</v>
      </c>
      <c r="E1151" s="11">
        <f>MONTH(raw[[#This Row],[Date]])</f>
        <v>11</v>
      </c>
      <c r="F1151">
        <v>1</v>
      </c>
      <c r="I1151" s="2" t="e">
        <f>VLOOKUP(raw[[#This Row],[Song Title]],#REF!,1,FALSE)</f>
        <v>#REF!</v>
      </c>
      <c r="J1151">
        <f>SUM(raw[[#This Row],[English]:[Both]])</f>
        <v>1</v>
      </c>
      <c r="K1151" s="1" t="b">
        <f>IF(EXACT(raw[[#This Row],[Date]],VLOOKUP(raw[[#This Row],[Song Title]],raw[],2,FALSE)),TRUE,FALSE)</f>
        <v>0</v>
      </c>
      <c r="L1151">
        <f>COUNTIFS(raw[Song Title],raw[[#This Row],[Song Title]],raw[Date],CONCATENATE("&lt;",raw[[#This Row],[Date]]))</f>
        <v>9</v>
      </c>
      <c r="M1151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151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151" s="2">
        <f>((3*raw[[#This Row],[Count Played W/I Last Year]])+raw[[#This Row],[Count Played W/I 2 years]])/4</f>
        <v>4.5</v>
      </c>
    </row>
    <row r="1152" spans="1:15" x14ac:dyDescent="0.2">
      <c r="A1152" t="s">
        <v>220</v>
      </c>
      <c r="B1152" s="7">
        <v>42323</v>
      </c>
      <c r="C1152" s="7" t="str">
        <f>IF(EXACT(1,raw[[#This Row],[English]]),"English",IF(EXACT(1,raw[[#This Row],[Spanish]]),"Spanish",IF(EXACT(1,raw[[#This Row],[Both]]),"Both","BAD_INPUT")))</f>
        <v>English</v>
      </c>
      <c r="D1152" s="11">
        <f>YEAR(raw[[#This Row],[Date]])</f>
        <v>2015</v>
      </c>
      <c r="E1152" s="11">
        <f>MONTH(raw[[#This Row],[Date]])</f>
        <v>11</v>
      </c>
      <c r="F1152">
        <v>1</v>
      </c>
      <c r="I1152" s="2" t="e">
        <f>VLOOKUP(raw[[#This Row],[Song Title]],#REF!,1,FALSE)</f>
        <v>#REF!</v>
      </c>
      <c r="J1152">
        <f>SUM(raw[[#This Row],[English]:[Both]])</f>
        <v>1</v>
      </c>
      <c r="K1152" s="1" t="b">
        <f>IF(EXACT(raw[[#This Row],[Date]],VLOOKUP(raw[[#This Row],[Song Title]],raw[],2,FALSE)),TRUE,FALSE)</f>
        <v>0</v>
      </c>
      <c r="L1152">
        <f>COUNTIFS(raw[Song Title],raw[[#This Row],[Song Title]],raw[Date],CONCATENATE("&lt;",raw[[#This Row],[Date]]))</f>
        <v>6</v>
      </c>
      <c r="M1152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152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152" s="2">
        <f>((3*raw[[#This Row],[Count Played W/I Last Year]])+raw[[#This Row],[Count Played W/I 2 years]])/4</f>
        <v>5.25</v>
      </c>
    </row>
    <row r="1153" spans="1:15" x14ac:dyDescent="0.2">
      <c r="A1153" t="s">
        <v>238</v>
      </c>
      <c r="B1153" s="7">
        <v>42323</v>
      </c>
      <c r="C1153" s="7" t="str">
        <f>IF(EXACT(1,raw[[#This Row],[English]]),"English",IF(EXACT(1,raw[[#This Row],[Spanish]]),"Spanish",IF(EXACT(1,raw[[#This Row],[Both]]),"Both","BAD_INPUT")))</f>
        <v>Both</v>
      </c>
      <c r="D1153" s="11">
        <f>YEAR(raw[[#This Row],[Date]])</f>
        <v>2015</v>
      </c>
      <c r="E1153" s="11">
        <f>MONTH(raw[[#This Row],[Date]])</f>
        <v>11</v>
      </c>
      <c r="H1153">
        <v>1</v>
      </c>
      <c r="I1153" s="2" t="e">
        <f>VLOOKUP(raw[[#This Row],[Song Title]],#REF!,1,FALSE)</f>
        <v>#REF!</v>
      </c>
      <c r="J1153">
        <f>SUM(raw[[#This Row],[English]:[Both]])</f>
        <v>1</v>
      </c>
      <c r="K1153" s="1" t="b">
        <f>IF(EXACT(raw[[#This Row],[Date]],VLOOKUP(raw[[#This Row],[Song Title]],raw[],2,FALSE)),TRUE,FALSE)</f>
        <v>0</v>
      </c>
      <c r="L1153">
        <f>COUNTIFS(raw[Song Title],raw[[#This Row],[Song Title]],raw[Date],CONCATENATE("&lt;",raw[[#This Row],[Date]]))</f>
        <v>6</v>
      </c>
      <c r="M1153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1153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153" s="2">
        <f>((3*raw[[#This Row],[Count Played W/I Last Year]])+raw[[#This Row],[Count Played W/I 2 years]])/4</f>
        <v>6</v>
      </c>
    </row>
    <row r="1154" spans="1:15" x14ac:dyDescent="0.2">
      <c r="A1154" t="s">
        <v>143</v>
      </c>
      <c r="B1154" s="7">
        <v>42323</v>
      </c>
      <c r="C1154" s="7" t="str">
        <f>IF(EXACT(1,raw[[#This Row],[English]]),"English",IF(EXACT(1,raw[[#This Row],[Spanish]]),"Spanish",IF(EXACT(1,raw[[#This Row],[Both]]),"Both","BAD_INPUT")))</f>
        <v>Spanish</v>
      </c>
      <c r="D1154" s="11">
        <f>YEAR(raw[[#This Row],[Date]])</f>
        <v>2015</v>
      </c>
      <c r="E1154" s="11">
        <f>MONTH(raw[[#This Row],[Date]])</f>
        <v>11</v>
      </c>
      <c r="G1154">
        <v>1</v>
      </c>
      <c r="I1154" s="2" t="e">
        <f>VLOOKUP(raw[[#This Row],[Song Title]],#REF!,1,FALSE)</f>
        <v>#REF!</v>
      </c>
      <c r="J1154">
        <f>SUM(raw[[#This Row],[English]:[Both]])</f>
        <v>1</v>
      </c>
      <c r="K1154" s="1" t="b">
        <f>IF(EXACT(raw[[#This Row],[Date]],VLOOKUP(raw[[#This Row],[Song Title]],raw[],2,FALSE)),TRUE,FALSE)</f>
        <v>0</v>
      </c>
      <c r="L1154">
        <f>COUNTIFS(raw[Song Title],raw[[#This Row],[Song Title]],raw[Date],CONCATENATE("&lt;",raw[[#This Row],[Date]]))</f>
        <v>12</v>
      </c>
      <c r="M1154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154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154" s="2">
        <f>((3*raw[[#This Row],[Count Played W/I Last Year]])+raw[[#This Row],[Count Played W/I 2 years]])/4</f>
        <v>5.25</v>
      </c>
    </row>
    <row r="1155" spans="1:15" x14ac:dyDescent="0.2">
      <c r="A1155" t="s">
        <v>237</v>
      </c>
      <c r="B1155" s="7">
        <v>42323</v>
      </c>
      <c r="C1155" s="7" t="str">
        <f>IF(EXACT(1,raw[[#This Row],[English]]),"English",IF(EXACT(1,raw[[#This Row],[Spanish]]),"Spanish",IF(EXACT(1,raw[[#This Row],[Both]]),"Both","BAD_INPUT")))</f>
        <v>English</v>
      </c>
      <c r="D1155" s="11">
        <f>YEAR(raw[[#This Row],[Date]])</f>
        <v>2015</v>
      </c>
      <c r="E1155" s="11">
        <f>MONTH(raw[[#This Row],[Date]])</f>
        <v>11</v>
      </c>
      <c r="F1155">
        <v>1</v>
      </c>
      <c r="I1155" s="2" t="e">
        <f>VLOOKUP(raw[[#This Row],[Song Title]],#REF!,1,FALSE)</f>
        <v>#REF!</v>
      </c>
      <c r="J1155">
        <f>SUM(raw[[#This Row],[English]:[Both]])</f>
        <v>1</v>
      </c>
      <c r="K1155" s="1" t="b">
        <f>IF(EXACT(raw[[#This Row],[Date]],VLOOKUP(raw[[#This Row],[Song Title]],raw[],2,FALSE)),TRUE,FALSE)</f>
        <v>0</v>
      </c>
      <c r="L1155">
        <f>COUNTIFS(raw[Song Title],raw[[#This Row],[Song Title]],raw[Date],CONCATENATE("&lt;",raw[[#This Row],[Date]]))</f>
        <v>6</v>
      </c>
      <c r="M1155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1155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155" s="2">
        <f>((3*raw[[#This Row],[Count Played W/I Last Year]])+raw[[#This Row],[Count Played W/I 2 years]])/4</f>
        <v>6</v>
      </c>
    </row>
    <row r="1156" spans="1:15" x14ac:dyDescent="0.2">
      <c r="A1156" t="s">
        <v>204</v>
      </c>
      <c r="B1156" s="7">
        <v>42323</v>
      </c>
      <c r="C1156" s="7" t="str">
        <f>IF(EXACT(1,raw[[#This Row],[English]]),"English",IF(EXACT(1,raw[[#This Row],[Spanish]]),"Spanish",IF(EXACT(1,raw[[#This Row],[Both]]),"Both","BAD_INPUT")))</f>
        <v>Both</v>
      </c>
      <c r="D1156" s="11">
        <f>YEAR(raw[[#This Row],[Date]])</f>
        <v>2015</v>
      </c>
      <c r="E1156" s="11">
        <f>MONTH(raw[[#This Row],[Date]])</f>
        <v>11</v>
      </c>
      <c r="H1156">
        <v>1</v>
      </c>
      <c r="I1156" s="2" t="e">
        <f>VLOOKUP(raw[[#This Row],[Song Title]],#REF!,1,FALSE)</f>
        <v>#REF!</v>
      </c>
      <c r="J1156">
        <f>SUM(raw[[#This Row],[English]:[Both]])</f>
        <v>1</v>
      </c>
      <c r="K1156" s="1" t="b">
        <f>IF(EXACT(raw[[#This Row],[Date]],VLOOKUP(raw[[#This Row],[Song Title]],raw[],2,FALSE)),TRUE,FALSE)</f>
        <v>0</v>
      </c>
      <c r="L1156">
        <f>COUNTIFS(raw[Song Title],raw[[#This Row],[Song Title]],raw[Date],CONCATENATE("&lt;",raw[[#This Row],[Date]]))</f>
        <v>9</v>
      </c>
      <c r="M1156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156">
        <f>COUNTIFS(raw[Song Title],raw[[#This Row],[Song Title]],raw[Date],CONCATENATE("&lt;",raw[[#This Row],[Date]]),raw[Date],CONCATENATE("&gt;=",DATE(raw[[#This Row],[Year]]-2,raw[[#This Row],[Month]],raw[[#This Row],[English]])))</f>
        <v>9</v>
      </c>
      <c r="O1156" s="2">
        <f>((3*raw[[#This Row],[Count Played W/I Last Year]])+raw[[#This Row],[Count Played W/I 2 years]])/4</f>
        <v>5.25</v>
      </c>
    </row>
    <row r="1157" spans="1:15" x14ac:dyDescent="0.2">
      <c r="A1157" t="s">
        <v>149</v>
      </c>
      <c r="B1157" s="7">
        <v>42323</v>
      </c>
      <c r="C1157" s="7" t="str">
        <f>IF(EXACT(1,raw[[#This Row],[English]]),"English",IF(EXACT(1,raw[[#This Row],[Spanish]]),"Spanish",IF(EXACT(1,raw[[#This Row],[Both]]),"Both","BAD_INPUT")))</f>
        <v>Spanish</v>
      </c>
      <c r="D1157" s="11">
        <f>YEAR(raw[[#This Row],[Date]])</f>
        <v>2015</v>
      </c>
      <c r="E1157" s="11">
        <f>MONTH(raw[[#This Row],[Date]])</f>
        <v>11</v>
      </c>
      <c r="G1157">
        <v>1</v>
      </c>
      <c r="I1157" s="2" t="e">
        <f>VLOOKUP(raw[[#This Row],[Song Title]],#REF!,1,FALSE)</f>
        <v>#REF!</v>
      </c>
      <c r="J1157">
        <f>SUM(raw[[#This Row],[English]:[Both]])</f>
        <v>1</v>
      </c>
      <c r="K1157" s="1" t="b">
        <f>IF(EXACT(raw[[#This Row],[Date]],VLOOKUP(raw[[#This Row],[Song Title]],raw[],2,FALSE)),TRUE,FALSE)</f>
        <v>0</v>
      </c>
      <c r="L1157">
        <f>COUNTIFS(raw[Song Title],raw[[#This Row],[Song Title]],raw[Date],CONCATENATE("&lt;",raw[[#This Row],[Date]]))</f>
        <v>13</v>
      </c>
      <c r="M1157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157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1157" s="2">
        <f>((3*raw[[#This Row],[Count Played W/I Last Year]])+raw[[#This Row],[Count Played W/I 2 years]])/4</f>
        <v>4.75</v>
      </c>
    </row>
    <row r="1158" spans="1:15" x14ac:dyDescent="0.2">
      <c r="A1158" t="s">
        <v>4</v>
      </c>
      <c r="B1158" s="7">
        <v>42330</v>
      </c>
      <c r="C1158" s="7" t="str">
        <f>IF(EXACT(1,raw[[#This Row],[English]]),"English",IF(EXACT(1,raw[[#This Row],[Spanish]]),"Spanish",IF(EXACT(1,raw[[#This Row],[Both]]),"Both","BAD_INPUT")))</f>
        <v>English</v>
      </c>
      <c r="D1158" s="11">
        <f>YEAR(raw[[#This Row],[Date]])</f>
        <v>2015</v>
      </c>
      <c r="E1158" s="11">
        <f>MONTH(raw[[#This Row],[Date]])</f>
        <v>11</v>
      </c>
      <c r="F1158">
        <v>1</v>
      </c>
      <c r="I1158" s="2" t="e">
        <f>VLOOKUP(raw[[#This Row],[Song Title]],#REF!,1,FALSE)</f>
        <v>#REF!</v>
      </c>
      <c r="J1158">
        <f>SUM(raw[[#This Row],[English]:[Both]])</f>
        <v>1</v>
      </c>
      <c r="K1158" s="1" t="b">
        <f>IF(EXACT(raw[[#This Row],[Date]],VLOOKUP(raw[[#This Row],[Song Title]],raw[],2,FALSE)),TRUE,FALSE)</f>
        <v>0</v>
      </c>
      <c r="L1158">
        <f>COUNTIFS(raw[Song Title],raw[[#This Row],[Song Title]],raw[Date],CONCATENATE("&lt;",raw[[#This Row],[Date]]))</f>
        <v>11</v>
      </c>
      <c r="M1158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158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158" s="2">
        <f>((3*raw[[#This Row],[Count Played W/I Last Year]])+raw[[#This Row],[Count Played W/I 2 years]])/4</f>
        <v>1.75</v>
      </c>
    </row>
    <row r="1159" spans="1:15" x14ac:dyDescent="0.2">
      <c r="A1159" t="s">
        <v>155</v>
      </c>
      <c r="B1159" s="7">
        <v>42330</v>
      </c>
      <c r="C1159" s="7" t="str">
        <f>IF(EXACT(1,raw[[#This Row],[English]]),"English",IF(EXACT(1,raw[[#This Row],[Spanish]]),"Spanish",IF(EXACT(1,raw[[#This Row],[Both]]),"Both","BAD_INPUT")))</f>
        <v>Both</v>
      </c>
      <c r="D1159" s="11">
        <f>YEAR(raw[[#This Row],[Date]])</f>
        <v>2015</v>
      </c>
      <c r="E1159" s="11">
        <f>MONTH(raw[[#This Row],[Date]])</f>
        <v>11</v>
      </c>
      <c r="H1159">
        <v>1</v>
      </c>
      <c r="I1159" s="2" t="e">
        <f>VLOOKUP(raw[[#This Row],[Song Title]],#REF!,1,FALSE)</f>
        <v>#REF!</v>
      </c>
      <c r="J1159">
        <f>SUM(raw[[#This Row],[English]:[Both]])</f>
        <v>1</v>
      </c>
      <c r="K1159" s="1" t="b">
        <f>IF(EXACT(raw[[#This Row],[Date]],VLOOKUP(raw[[#This Row],[Song Title]],raw[],2,FALSE)),TRUE,FALSE)</f>
        <v>0</v>
      </c>
      <c r="L1159">
        <f>COUNTIFS(raw[Song Title],raw[[#This Row],[Song Title]],raw[Date],CONCATENATE("&lt;",raw[[#This Row],[Date]]))</f>
        <v>12</v>
      </c>
      <c r="M1159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159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1159" s="2">
        <f>((3*raw[[#This Row],[Count Played W/I Last Year]])+raw[[#This Row],[Count Played W/I 2 years]])/4</f>
        <v>5</v>
      </c>
    </row>
    <row r="1160" spans="1:15" x14ac:dyDescent="0.2">
      <c r="A1160" t="s">
        <v>255</v>
      </c>
      <c r="B1160" s="7">
        <v>42330</v>
      </c>
      <c r="C1160" s="7" t="str">
        <f>IF(EXACT(1,raw[[#This Row],[English]]),"English",IF(EXACT(1,raw[[#This Row],[Spanish]]),"Spanish",IF(EXACT(1,raw[[#This Row],[Both]]),"Both","BAD_INPUT")))</f>
        <v>Spanish</v>
      </c>
      <c r="D1160" s="11">
        <f>YEAR(raw[[#This Row],[Date]])</f>
        <v>2015</v>
      </c>
      <c r="E1160" s="11">
        <f>MONTH(raw[[#This Row],[Date]])</f>
        <v>11</v>
      </c>
      <c r="G1160">
        <v>1</v>
      </c>
      <c r="I1160" s="2" t="e">
        <f>VLOOKUP(raw[[#This Row],[Song Title]],#REF!,1,FALSE)</f>
        <v>#REF!</v>
      </c>
      <c r="J1160">
        <f>SUM(raw[[#This Row],[English]:[Both]])</f>
        <v>1</v>
      </c>
      <c r="K1160" s="1" t="b">
        <f>IF(EXACT(raw[[#This Row],[Date]],VLOOKUP(raw[[#This Row],[Song Title]],raw[],2,FALSE)),TRUE,FALSE)</f>
        <v>0</v>
      </c>
      <c r="L1160">
        <f>COUNTIFS(raw[Song Title],raw[[#This Row],[Song Title]],raw[Date],CONCATENATE("&lt;",raw[[#This Row],[Date]]))</f>
        <v>3</v>
      </c>
      <c r="M1160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160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160" s="2">
        <f>((3*raw[[#This Row],[Count Played W/I Last Year]])+raw[[#This Row],[Count Played W/I 2 years]])/4</f>
        <v>3</v>
      </c>
    </row>
    <row r="1161" spans="1:15" x14ac:dyDescent="0.2">
      <c r="A1161" t="s">
        <v>196</v>
      </c>
      <c r="B1161" s="7">
        <v>42330</v>
      </c>
      <c r="C1161" s="7" t="str">
        <f>IF(EXACT(1,raw[[#This Row],[English]]),"English",IF(EXACT(1,raw[[#This Row],[Spanish]]),"Spanish",IF(EXACT(1,raw[[#This Row],[Both]]),"Both","BAD_INPUT")))</f>
        <v>Spanish</v>
      </c>
      <c r="D1161" s="11">
        <f>YEAR(raw[[#This Row],[Date]])</f>
        <v>2015</v>
      </c>
      <c r="E1161" s="11">
        <f>MONTH(raw[[#This Row],[Date]])</f>
        <v>11</v>
      </c>
      <c r="G1161">
        <v>1</v>
      </c>
      <c r="I1161" s="2" t="e">
        <f>VLOOKUP(raw[[#This Row],[Song Title]],#REF!,1,FALSE)</f>
        <v>#REF!</v>
      </c>
      <c r="J1161">
        <f>SUM(raw[[#This Row],[English]:[Both]])</f>
        <v>1</v>
      </c>
      <c r="K1161" s="1" t="b">
        <f>IF(EXACT(raw[[#This Row],[Date]],VLOOKUP(raw[[#This Row],[Song Title]],raw[],2,FALSE)),TRUE,FALSE)</f>
        <v>0</v>
      </c>
      <c r="L1161">
        <f>COUNTIFS(raw[Song Title],raw[[#This Row],[Song Title]],raw[Date],CONCATENATE("&lt;",raw[[#This Row],[Date]]))</f>
        <v>2</v>
      </c>
      <c r="M1161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161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161" s="2">
        <f>((3*raw[[#This Row],[Count Played W/I Last Year]])+raw[[#This Row],[Count Played W/I 2 years]])/4</f>
        <v>1.25</v>
      </c>
    </row>
    <row r="1162" spans="1:15" x14ac:dyDescent="0.2">
      <c r="A1162" t="s">
        <v>94</v>
      </c>
      <c r="B1162" s="7">
        <v>42330</v>
      </c>
      <c r="C1162" s="7" t="str">
        <f>IF(EXACT(1,raw[[#This Row],[English]]),"English",IF(EXACT(1,raw[[#This Row],[Spanish]]),"Spanish",IF(EXACT(1,raw[[#This Row],[Both]]),"Both","BAD_INPUT")))</f>
        <v>Both</v>
      </c>
      <c r="D1162" s="11">
        <f>YEAR(raw[[#This Row],[Date]])</f>
        <v>2015</v>
      </c>
      <c r="E1162" s="11">
        <f>MONTH(raw[[#This Row],[Date]])</f>
        <v>11</v>
      </c>
      <c r="H1162">
        <v>1</v>
      </c>
      <c r="I1162" s="2" t="e">
        <f>VLOOKUP(raw[[#This Row],[Song Title]],#REF!,1,FALSE)</f>
        <v>#REF!</v>
      </c>
      <c r="J1162">
        <f>SUM(raw[[#This Row],[English]:[Both]])</f>
        <v>1</v>
      </c>
      <c r="K1162" s="1" t="b">
        <f>IF(EXACT(raw[[#This Row],[Date]],VLOOKUP(raw[[#This Row],[Song Title]],raw[],2,FALSE)),TRUE,FALSE)</f>
        <v>0</v>
      </c>
      <c r="L1162">
        <f>COUNTIFS(raw[Song Title],raw[[#This Row],[Song Title]],raw[Date],CONCATENATE("&lt;",raw[[#This Row],[Date]]))</f>
        <v>12</v>
      </c>
      <c r="M1162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162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1162" s="2">
        <f>((3*raw[[#This Row],[Count Played W/I Last Year]])+raw[[#This Row],[Count Played W/I 2 years]])/4</f>
        <v>4</v>
      </c>
    </row>
    <row r="1163" spans="1:15" x14ac:dyDescent="0.2">
      <c r="A1163" t="s">
        <v>75</v>
      </c>
      <c r="B1163" s="7">
        <v>42330</v>
      </c>
      <c r="C1163" s="7" t="str">
        <f>IF(EXACT(1,raw[[#This Row],[English]]),"English",IF(EXACT(1,raw[[#This Row],[Spanish]]),"Spanish",IF(EXACT(1,raw[[#This Row],[Both]]),"Both","BAD_INPUT")))</f>
        <v>Both</v>
      </c>
      <c r="D1163" s="11">
        <f>YEAR(raw[[#This Row],[Date]])</f>
        <v>2015</v>
      </c>
      <c r="E1163" s="11">
        <f>MONTH(raw[[#This Row],[Date]])</f>
        <v>11</v>
      </c>
      <c r="H1163">
        <v>1</v>
      </c>
      <c r="I1163" s="2" t="e">
        <f>VLOOKUP(raw[[#This Row],[Song Title]],#REF!,1,FALSE)</f>
        <v>#REF!</v>
      </c>
      <c r="J1163">
        <f>SUM(raw[[#This Row],[English]:[Both]])</f>
        <v>1</v>
      </c>
      <c r="K1163" s="1" t="b">
        <f>IF(EXACT(raw[[#This Row],[Date]],VLOOKUP(raw[[#This Row],[Song Title]],raw[],2,FALSE)),TRUE,FALSE)</f>
        <v>0</v>
      </c>
      <c r="L1163">
        <f>COUNTIFS(raw[Song Title],raw[[#This Row],[Song Title]],raw[Date],CONCATENATE("&lt;",raw[[#This Row],[Date]]))</f>
        <v>9</v>
      </c>
      <c r="M1163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163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163" s="2">
        <f>((3*raw[[#This Row],[Count Played W/I Last Year]])+raw[[#This Row],[Count Played W/I 2 years]])/4</f>
        <v>2.5</v>
      </c>
    </row>
    <row r="1164" spans="1:15" x14ac:dyDescent="0.2">
      <c r="A1164" t="s">
        <v>2</v>
      </c>
      <c r="B1164" s="7">
        <v>42337</v>
      </c>
      <c r="C1164" s="7" t="str">
        <f>IF(EXACT(1,raw[[#This Row],[English]]),"English",IF(EXACT(1,raw[[#This Row],[Spanish]]),"Spanish",IF(EXACT(1,raw[[#This Row],[Both]]),"Both","BAD_INPUT")))</f>
        <v>Both</v>
      </c>
      <c r="D1164" s="11">
        <f>YEAR(raw[[#This Row],[Date]])</f>
        <v>2015</v>
      </c>
      <c r="E1164" s="11">
        <f>MONTH(raw[[#This Row],[Date]])</f>
        <v>11</v>
      </c>
      <c r="H1164">
        <v>1</v>
      </c>
      <c r="I1164" s="2" t="e">
        <f>VLOOKUP(raw[[#This Row],[Song Title]],#REF!,1,FALSE)</f>
        <v>#REF!</v>
      </c>
      <c r="J1164">
        <f>SUM(raw[[#This Row],[English]:[Both]])</f>
        <v>1</v>
      </c>
      <c r="K1164" s="1" t="b">
        <f>IF(EXACT(raw[[#This Row],[Date]],VLOOKUP(raw[[#This Row],[Song Title]],raw[],2,FALSE)),TRUE,FALSE)</f>
        <v>0</v>
      </c>
      <c r="L1164">
        <f>COUNTIFS(raw[Song Title],raw[[#This Row],[Song Title]],raw[Date],CONCATENATE("&lt;",raw[[#This Row],[Date]]))</f>
        <v>10</v>
      </c>
      <c r="M1164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164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164" s="2">
        <f>((3*raw[[#This Row],[Count Played W/I Last Year]])+raw[[#This Row],[Count Played W/I 2 years]])/4</f>
        <v>1.5</v>
      </c>
    </row>
    <row r="1165" spans="1:15" x14ac:dyDescent="0.2">
      <c r="A1165" t="s">
        <v>113</v>
      </c>
      <c r="B1165" s="7">
        <v>42337</v>
      </c>
      <c r="C1165" s="7" t="str">
        <f>IF(EXACT(1,raw[[#This Row],[English]]),"English",IF(EXACT(1,raw[[#This Row],[Spanish]]),"Spanish",IF(EXACT(1,raw[[#This Row],[Both]]),"Both","BAD_INPUT")))</f>
        <v>English</v>
      </c>
      <c r="D1165" s="11">
        <f>YEAR(raw[[#This Row],[Date]])</f>
        <v>2015</v>
      </c>
      <c r="E1165" s="11">
        <f>MONTH(raw[[#This Row],[Date]])</f>
        <v>11</v>
      </c>
      <c r="F1165">
        <v>1</v>
      </c>
      <c r="I1165" s="2" t="e">
        <f>VLOOKUP(raw[[#This Row],[Song Title]],#REF!,1,FALSE)</f>
        <v>#REF!</v>
      </c>
      <c r="J1165">
        <f>SUM(raw[[#This Row],[English]:[Both]])</f>
        <v>1</v>
      </c>
      <c r="K1165" s="1" t="b">
        <f>IF(EXACT(raw[[#This Row],[Date]],VLOOKUP(raw[[#This Row],[Song Title]],raw[],2,FALSE)),TRUE,FALSE)</f>
        <v>0</v>
      </c>
      <c r="L1165">
        <f>COUNTIFS(raw[Song Title],raw[[#This Row],[Song Title]],raw[Date],CONCATENATE("&lt;",raw[[#This Row],[Date]]))</f>
        <v>4</v>
      </c>
      <c r="M1165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165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165" s="2">
        <f>((3*raw[[#This Row],[Count Played W/I Last Year]])+raw[[#This Row],[Count Played W/I 2 years]])/4</f>
        <v>1</v>
      </c>
    </row>
    <row r="1166" spans="1:15" x14ac:dyDescent="0.2">
      <c r="A1166" t="s">
        <v>30</v>
      </c>
      <c r="B1166" s="7">
        <v>42337</v>
      </c>
      <c r="C1166" s="7" t="str">
        <f>IF(EXACT(1,raw[[#This Row],[English]]),"English",IF(EXACT(1,raw[[#This Row],[Spanish]]),"Spanish",IF(EXACT(1,raw[[#This Row],[Both]]),"Both","BAD_INPUT")))</f>
        <v>Spanish</v>
      </c>
      <c r="D1166" s="11">
        <f>YEAR(raw[[#This Row],[Date]])</f>
        <v>2015</v>
      </c>
      <c r="E1166" s="11">
        <f>MONTH(raw[[#This Row],[Date]])</f>
        <v>11</v>
      </c>
      <c r="G1166">
        <v>1</v>
      </c>
      <c r="I1166" s="2" t="e">
        <f>VLOOKUP(raw[[#This Row],[Song Title]],#REF!,1,FALSE)</f>
        <v>#REF!</v>
      </c>
      <c r="J1166">
        <f>SUM(raw[[#This Row],[English]:[Both]])</f>
        <v>1</v>
      </c>
      <c r="K1166" s="1" t="b">
        <f>IF(EXACT(raw[[#This Row],[Date]],VLOOKUP(raw[[#This Row],[Song Title]],raw[],2,FALSE)),TRUE,FALSE)</f>
        <v>0</v>
      </c>
      <c r="L1166">
        <f>COUNTIFS(raw[Song Title],raw[[#This Row],[Song Title]],raw[Date],CONCATENATE("&lt;",raw[[#This Row],[Date]]))</f>
        <v>8</v>
      </c>
      <c r="M1166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166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166" s="2">
        <f>((3*raw[[#This Row],[Count Played W/I Last Year]])+raw[[#This Row],[Count Played W/I 2 years]])/4</f>
        <v>0.5</v>
      </c>
    </row>
    <row r="1167" spans="1:15" x14ac:dyDescent="0.2">
      <c r="A1167" t="s">
        <v>259</v>
      </c>
      <c r="B1167" s="7">
        <v>42337</v>
      </c>
      <c r="C1167" s="7" t="str">
        <f>IF(EXACT(1,raw[[#This Row],[English]]),"English",IF(EXACT(1,raw[[#This Row],[Spanish]]),"Spanish",IF(EXACT(1,raw[[#This Row],[Both]]),"Both","BAD_INPUT")))</f>
        <v>Spanish</v>
      </c>
      <c r="D1167" s="11">
        <f>YEAR(raw[[#This Row],[Date]])</f>
        <v>2015</v>
      </c>
      <c r="E1167" s="11">
        <f>MONTH(raw[[#This Row],[Date]])</f>
        <v>11</v>
      </c>
      <c r="G1167">
        <v>1</v>
      </c>
      <c r="I1167" s="2" t="e">
        <f>VLOOKUP(raw[[#This Row],[Song Title]],#REF!,1,FALSE)</f>
        <v>#REF!</v>
      </c>
      <c r="J1167">
        <f>SUM(raw[[#This Row],[English]:[Both]])</f>
        <v>1</v>
      </c>
      <c r="K1167" s="1" t="b">
        <f>IF(EXACT(raw[[#This Row],[Date]],VLOOKUP(raw[[#This Row],[Song Title]],raw[],2,FALSE)),TRUE,FALSE)</f>
        <v>0</v>
      </c>
      <c r="L1167">
        <f>COUNTIFS(raw[Song Title],raw[[#This Row],[Song Title]],raw[Date],CONCATENATE("&lt;",raw[[#This Row],[Date]]))</f>
        <v>4</v>
      </c>
      <c r="M1167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167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167" s="2">
        <f>((3*raw[[#This Row],[Count Played W/I Last Year]])+raw[[#This Row],[Count Played W/I 2 years]])/4</f>
        <v>1.25</v>
      </c>
    </row>
    <row r="1168" spans="1:15" x14ac:dyDescent="0.2">
      <c r="A1168" t="s">
        <v>77</v>
      </c>
      <c r="B1168" s="7">
        <v>42337</v>
      </c>
      <c r="C1168" s="7" t="str">
        <f>IF(EXACT(1,raw[[#This Row],[English]]),"English",IF(EXACT(1,raw[[#This Row],[Spanish]]),"Spanish",IF(EXACT(1,raw[[#This Row],[Both]]),"Both","BAD_INPUT")))</f>
        <v>English</v>
      </c>
      <c r="D1168" s="11">
        <f>YEAR(raw[[#This Row],[Date]])</f>
        <v>2015</v>
      </c>
      <c r="E1168" s="11">
        <f>MONTH(raw[[#This Row],[Date]])</f>
        <v>11</v>
      </c>
      <c r="F1168">
        <v>1</v>
      </c>
      <c r="I1168" s="2" t="e">
        <f>VLOOKUP(raw[[#This Row],[Song Title]],#REF!,1,FALSE)</f>
        <v>#REF!</v>
      </c>
      <c r="J1168">
        <f>SUM(raw[[#This Row],[English]:[Both]])</f>
        <v>1</v>
      </c>
      <c r="K1168" s="1" t="b">
        <f>IF(EXACT(raw[[#This Row],[Date]],VLOOKUP(raw[[#This Row],[Song Title]],raw[],2,FALSE)),TRUE,FALSE)</f>
        <v>0</v>
      </c>
      <c r="L1168">
        <f>COUNTIFS(raw[Song Title],raw[[#This Row],[Song Title]],raw[Date],CONCATENATE("&lt;",raw[[#This Row],[Date]]))</f>
        <v>6</v>
      </c>
      <c r="M1168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168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168" s="2">
        <f>((3*raw[[#This Row],[Count Played W/I Last Year]])+raw[[#This Row],[Count Played W/I 2 years]])/4</f>
        <v>2.5</v>
      </c>
    </row>
    <row r="1169" spans="1:15" x14ac:dyDescent="0.2">
      <c r="A1169" t="s">
        <v>166</v>
      </c>
      <c r="B1169" s="7">
        <v>42337</v>
      </c>
      <c r="C1169" s="7" t="str">
        <f>IF(EXACT(1,raw[[#This Row],[English]]),"English",IF(EXACT(1,raw[[#This Row],[Spanish]]),"Spanish",IF(EXACT(1,raw[[#This Row],[Both]]),"Both","BAD_INPUT")))</f>
        <v>Both</v>
      </c>
      <c r="D1169" s="11">
        <f>YEAR(raw[[#This Row],[Date]])</f>
        <v>2015</v>
      </c>
      <c r="E1169" s="11">
        <f>MONTH(raw[[#This Row],[Date]])</f>
        <v>11</v>
      </c>
      <c r="H1169">
        <v>1</v>
      </c>
      <c r="I1169" s="2" t="e">
        <f>VLOOKUP(raw[[#This Row],[Song Title]],#REF!,1,FALSE)</f>
        <v>#REF!</v>
      </c>
      <c r="J1169">
        <f>SUM(raw[[#This Row],[English]:[Both]])</f>
        <v>1</v>
      </c>
      <c r="K1169" s="1" t="b">
        <f>IF(EXACT(raw[[#This Row],[Date]],VLOOKUP(raw[[#This Row],[Song Title]],raw[],2,FALSE)),TRUE,FALSE)</f>
        <v>0</v>
      </c>
      <c r="L1169">
        <f>COUNTIFS(raw[Song Title],raw[[#This Row],[Song Title]],raw[Date],CONCATENATE("&lt;",raw[[#This Row],[Date]]))</f>
        <v>6</v>
      </c>
      <c r="M1169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169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169" s="2">
        <f>((3*raw[[#This Row],[Count Played W/I Last Year]])+raw[[#This Row],[Count Played W/I 2 years]])/4</f>
        <v>2.75</v>
      </c>
    </row>
    <row r="1170" spans="1:15" x14ac:dyDescent="0.2">
      <c r="A1170" t="s">
        <v>115</v>
      </c>
      <c r="B1170" s="7">
        <v>42344</v>
      </c>
      <c r="C1170" s="7" t="str">
        <f>IF(EXACT(1,raw[[#This Row],[English]]),"English",IF(EXACT(1,raw[[#This Row],[Spanish]]),"Spanish",IF(EXACT(1,raw[[#This Row],[Both]]),"Both","BAD_INPUT")))</f>
        <v>Spanish</v>
      </c>
      <c r="D1170" s="11">
        <f>YEAR(raw[[#This Row],[Date]])</f>
        <v>2015</v>
      </c>
      <c r="E1170" s="11">
        <f>MONTH(raw[[#This Row],[Date]])</f>
        <v>12</v>
      </c>
      <c r="G1170">
        <v>1</v>
      </c>
      <c r="I1170" s="2" t="e">
        <f>VLOOKUP(raw[[#This Row],[Song Title]],#REF!,1,FALSE)</f>
        <v>#REF!</v>
      </c>
      <c r="J1170">
        <f>SUM(raw[[#This Row],[English]:[Both]])</f>
        <v>1</v>
      </c>
      <c r="K1170" s="1" t="b">
        <f>IF(EXACT(raw[[#This Row],[Date]],VLOOKUP(raw[[#This Row],[Song Title]],raw[],2,FALSE)),TRUE,FALSE)</f>
        <v>0</v>
      </c>
      <c r="L1170">
        <f>COUNTIFS(raw[Song Title],raw[[#This Row],[Song Title]],raw[Date],CONCATENATE("&lt;",raw[[#This Row],[Date]]))</f>
        <v>9</v>
      </c>
      <c r="M1170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170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170" s="2">
        <f>((3*raw[[#This Row],[Count Played W/I Last Year]])+raw[[#This Row],[Count Played W/I 2 years]])/4</f>
        <v>3</v>
      </c>
    </row>
    <row r="1171" spans="1:15" x14ac:dyDescent="0.2">
      <c r="A1171" t="s">
        <v>96</v>
      </c>
      <c r="B1171" s="7">
        <v>42344</v>
      </c>
      <c r="C1171" s="7" t="str">
        <f>IF(EXACT(1,raw[[#This Row],[English]]),"English",IF(EXACT(1,raw[[#This Row],[Spanish]]),"Spanish",IF(EXACT(1,raw[[#This Row],[Both]]),"Both","BAD_INPUT")))</f>
        <v>Spanish</v>
      </c>
      <c r="D1171" s="11">
        <f>YEAR(raw[[#This Row],[Date]])</f>
        <v>2015</v>
      </c>
      <c r="E1171" s="11">
        <f>MONTH(raw[[#This Row],[Date]])</f>
        <v>12</v>
      </c>
      <c r="G1171">
        <v>1</v>
      </c>
      <c r="I1171" s="2" t="e">
        <f>VLOOKUP(raw[[#This Row],[Song Title]],#REF!,1,FALSE)</f>
        <v>#REF!</v>
      </c>
      <c r="J1171">
        <f>SUM(raw[[#This Row],[English]:[Both]])</f>
        <v>1</v>
      </c>
      <c r="K1171" s="1" t="b">
        <f>IF(EXACT(raw[[#This Row],[Date]],VLOOKUP(raw[[#This Row],[Song Title]],raw[],2,FALSE)),TRUE,FALSE)</f>
        <v>0</v>
      </c>
      <c r="L1171">
        <f>COUNTIFS(raw[Song Title],raw[[#This Row],[Song Title]],raw[Date],CONCATENATE("&lt;",raw[[#This Row],[Date]]))</f>
        <v>11</v>
      </c>
      <c r="M1171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171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171" s="2">
        <f>((3*raw[[#This Row],[Count Played W/I Last Year]])+raw[[#This Row],[Count Played W/I 2 years]])/4</f>
        <v>2.75</v>
      </c>
    </row>
    <row r="1172" spans="1:15" x14ac:dyDescent="0.2">
      <c r="A1172" t="s">
        <v>163</v>
      </c>
      <c r="B1172" s="7">
        <v>42344</v>
      </c>
      <c r="C1172" s="7" t="str">
        <f>IF(EXACT(1,raw[[#This Row],[English]]),"English",IF(EXACT(1,raw[[#This Row],[Spanish]]),"Spanish",IF(EXACT(1,raw[[#This Row],[Both]]),"Both","BAD_INPUT")))</f>
        <v>Both</v>
      </c>
      <c r="D1172" s="11">
        <f>YEAR(raw[[#This Row],[Date]])</f>
        <v>2015</v>
      </c>
      <c r="E1172" s="11">
        <f>MONTH(raw[[#This Row],[Date]])</f>
        <v>12</v>
      </c>
      <c r="H1172">
        <v>1</v>
      </c>
      <c r="I1172" s="2" t="e">
        <f>VLOOKUP(raw[[#This Row],[Song Title]],#REF!,1,FALSE)</f>
        <v>#REF!</v>
      </c>
      <c r="J1172">
        <f>SUM(raw[[#This Row],[English]:[Both]])</f>
        <v>1</v>
      </c>
      <c r="K1172" s="1" t="b">
        <f>IF(EXACT(raw[[#This Row],[Date]],VLOOKUP(raw[[#This Row],[Song Title]],raw[],2,FALSE)),TRUE,FALSE)</f>
        <v>0</v>
      </c>
      <c r="L1172">
        <f>COUNTIFS(raw[Song Title],raw[[#This Row],[Song Title]],raw[Date],CONCATENATE("&lt;",raw[[#This Row],[Date]]))</f>
        <v>9</v>
      </c>
      <c r="M1172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172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172" s="2">
        <f>((3*raw[[#This Row],[Count Played W/I Last Year]])+raw[[#This Row],[Count Played W/I 2 years]])/4</f>
        <v>2.75</v>
      </c>
    </row>
    <row r="1173" spans="1:15" x14ac:dyDescent="0.2">
      <c r="A1173" t="s">
        <v>116</v>
      </c>
      <c r="B1173" s="7">
        <v>42344</v>
      </c>
      <c r="C1173" s="7" t="str">
        <f>IF(EXACT(1,raw[[#This Row],[English]]),"English",IF(EXACT(1,raw[[#This Row],[Spanish]]),"Spanish",IF(EXACT(1,raw[[#This Row],[Both]]),"Both","BAD_INPUT")))</f>
        <v>English</v>
      </c>
      <c r="D1173" s="11">
        <f>YEAR(raw[[#This Row],[Date]])</f>
        <v>2015</v>
      </c>
      <c r="E1173" s="11">
        <f>MONTH(raw[[#This Row],[Date]])</f>
        <v>12</v>
      </c>
      <c r="F1173">
        <v>1</v>
      </c>
      <c r="I1173" s="2" t="e">
        <f>VLOOKUP(raw[[#This Row],[Song Title]],#REF!,1,FALSE)</f>
        <v>#REF!</v>
      </c>
      <c r="J1173">
        <f>SUM(raw[[#This Row],[English]:[Both]])</f>
        <v>1</v>
      </c>
      <c r="K1173" s="1" t="b">
        <f>IF(EXACT(raw[[#This Row],[Date]],VLOOKUP(raw[[#This Row],[Song Title]],raw[],2,FALSE)),TRUE,FALSE)</f>
        <v>0</v>
      </c>
      <c r="L1173">
        <f>COUNTIFS(raw[Song Title],raw[[#This Row],[Song Title]],raw[Date],CONCATENATE("&lt;",raw[[#This Row],[Date]]))</f>
        <v>4</v>
      </c>
      <c r="M1173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173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173" s="2">
        <f>((3*raw[[#This Row],[Count Played W/I Last Year]])+raw[[#This Row],[Count Played W/I 2 years]])/4</f>
        <v>1.5</v>
      </c>
    </row>
    <row r="1174" spans="1:15" x14ac:dyDescent="0.2">
      <c r="A1174" t="s">
        <v>260</v>
      </c>
      <c r="B1174" s="7">
        <v>42344</v>
      </c>
      <c r="C1174" s="7" t="str">
        <f>IF(EXACT(1,raw[[#This Row],[English]]),"English",IF(EXACT(1,raw[[#This Row],[Spanish]]),"Spanish",IF(EXACT(1,raw[[#This Row],[Both]]),"Both","BAD_INPUT")))</f>
        <v>English</v>
      </c>
      <c r="D1174" s="11">
        <f>YEAR(raw[[#This Row],[Date]])</f>
        <v>2015</v>
      </c>
      <c r="E1174" s="11">
        <f>MONTH(raw[[#This Row],[Date]])</f>
        <v>12</v>
      </c>
      <c r="F1174">
        <v>1</v>
      </c>
      <c r="I1174" s="2" t="e">
        <f>VLOOKUP(raw[[#This Row],[Song Title]],#REF!,1,FALSE)</f>
        <v>#REF!</v>
      </c>
      <c r="J1174">
        <f>SUM(raw[[#This Row],[English]:[Both]])</f>
        <v>1</v>
      </c>
      <c r="K1174" s="1" t="b">
        <f>IF(EXACT(raw[[#This Row],[Date]],VLOOKUP(raw[[#This Row],[Song Title]],raw[],2,FALSE)),TRUE,FALSE)</f>
        <v>1</v>
      </c>
      <c r="L1174">
        <f>COUNTIFS(raw[Song Title],raw[[#This Row],[Song Title]],raw[Date],CONCATENATE("&lt;",raw[[#This Row],[Date]]))</f>
        <v>0</v>
      </c>
      <c r="M1174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174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174" s="2">
        <f>((3*raw[[#This Row],[Count Played W/I Last Year]])+raw[[#This Row],[Count Played W/I 2 years]])/4</f>
        <v>0</v>
      </c>
    </row>
    <row r="1175" spans="1:15" x14ac:dyDescent="0.2">
      <c r="A1175" t="s">
        <v>201</v>
      </c>
      <c r="B1175" s="7">
        <v>42344</v>
      </c>
      <c r="C1175" s="7" t="str">
        <f>IF(EXACT(1,raw[[#This Row],[English]]),"English",IF(EXACT(1,raw[[#This Row],[Spanish]]),"Spanish",IF(EXACT(1,raw[[#This Row],[Both]]),"Both","BAD_INPUT")))</f>
        <v>Spanish</v>
      </c>
      <c r="D1175" s="11">
        <f>YEAR(raw[[#This Row],[Date]])</f>
        <v>2015</v>
      </c>
      <c r="E1175" s="11">
        <f>MONTH(raw[[#This Row],[Date]])</f>
        <v>12</v>
      </c>
      <c r="G1175">
        <v>1</v>
      </c>
      <c r="I1175" s="2" t="e">
        <f>VLOOKUP(raw[[#This Row],[Song Title]],#REF!,1,FALSE)</f>
        <v>#REF!</v>
      </c>
      <c r="J1175">
        <f>SUM(raw[[#This Row],[English]:[Both]])</f>
        <v>1</v>
      </c>
      <c r="K1175" s="1" t="b">
        <f>IF(EXACT(raw[[#This Row],[Date]],VLOOKUP(raw[[#This Row],[Song Title]],raw[],2,FALSE)),TRUE,FALSE)</f>
        <v>0</v>
      </c>
      <c r="L1175">
        <f>COUNTIFS(raw[Song Title],raw[[#This Row],[Song Title]],raw[Date],CONCATENATE("&lt;",raw[[#This Row],[Date]]))</f>
        <v>9</v>
      </c>
      <c r="M1175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175">
        <f>COUNTIFS(raw[Song Title],raw[[#This Row],[Song Title]],raw[Date],CONCATENATE("&lt;",raw[[#This Row],[Date]]),raw[Date],CONCATENATE("&gt;=",DATE(raw[[#This Row],[Year]]-2,raw[[#This Row],[Month]],raw[[#This Row],[English]])))</f>
        <v>9</v>
      </c>
      <c r="O1175" s="2">
        <f>((3*raw[[#This Row],[Count Played W/I Last Year]])+raw[[#This Row],[Count Played W/I 2 years]])/4</f>
        <v>6</v>
      </c>
    </row>
    <row r="1176" spans="1:15" x14ac:dyDescent="0.2">
      <c r="A1176" t="s">
        <v>116</v>
      </c>
      <c r="B1176" s="7">
        <v>42351</v>
      </c>
      <c r="C1176" s="7" t="str">
        <f>IF(EXACT(1,raw[[#This Row],[English]]),"English",IF(EXACT(1,raw[[#This Row],[Spanish]]),"Spanish",IF(EXACT(1,raw[[#This Row],[Both]]),"Both","BAD_INPUT")))</f>
        <v>English</v>
      </c>
      <c r="D1176" s="11">
        <f>YEAR(raw[[#This Row],[Date]])</f>
        <v>2015</v>
      </c>
      <c r="E1176" s="11">
        <f>MONTH(raw[[#This Row],[Date]])</f>
        <v>12</v>
      </c>
      <c r="F1176">
        <v>1</v>
      </c>
      <c r="I1176" s="2" t="e">
        <f>VLOOKUP(raw[[#This Row],[Song Title]],#REF!,1,FALSE)</f>
        <v>#REF!</v>
      </c>
      <c r="J1176">
        <f>SUM(raw[[#This Row],[English]:[Both]])</f>
        <v>1</v>
      </c>
      <c r="K1176" s="1" t="b">
        <f>IF(EXACT(raw[[#This Row],[Date]],VLOOKUP(raw[[#This Row],[Song Title]],raw[],2,FALSE)),TRUE,FALSE)</f>
        <v>0</v>
      </c>
      <c r="L1176">
        <f>COUNTIFS(raw[Song Title],raw[[#This Row],[Song Title]],raw[Date],CONCATENATE("&lt;",raw[[#This Row],[Date]]))</f>
        <v>5</v>
      </c>
      <c r="M1176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176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176" s="2">
        <f>((3*raw[[#This Row],[Count Played W/I Last Year]])+raw[[#This Row],[Count Played W/I 2 years]])/4</f>
        <v>2.5</v>
      </c>
    </row>
    <row r="1177" spans="1:15" x14ac:dyDescent="0.2">
      <c r="A1177" t="s">
        <v>260</v>
      </c>
      <c r="B1177" s="7">
        <v>42351</v>
      </c>
      <c r="C1177" s="7" t="str">
        <f>IF(EXACT(1,raw[[#This Row],[English]]),"English",IF(EXACT(1,raw[[#This Row],[Spanish]]),"Spanish",IF(EXACT(1,raw[[#This Row],[Both]]),"Both","BAD_INPUT")))</f>
        <v>English</v>
      </c>
      <c r="D1177" s="11">
        <f>YEAR(raw[[#This Row],[Date]])</f>
        <v>2015</v>
      </c>
      <c r="E1177" s="11">
        <f>MONTH(raw[[#This Row],[Date]])</f>
        <v>12</v>
      </c>
      <c r="F1177">
        <v>1</v>
      </c>
      <c r="I1177" s="2" t="e">
        <f>VLOOKUP(raw[[#This Row],[Song Title]],#REF!,1,FALSE)</f>
        <v>#REF!</v>
      </c>
      <c r="J1177">
        <f>SUM(raw[[#This Row],[English]:[Both]])</f>
        <v>1</v>
      </c>
      <c r="K1177" s="1" t="b">
        <f>IF(EXACT(raw[[#This Row],[Date]],VLOOKUP(raw[[#This Row],[Song Title]],raw[],2,FALSE)),TRUE,FALSE)</f>
        <v>0</v>
      </c>
      <c r="L1177">
        <f>COUNTIFS(raw[Song Title],raw[[#This Row],[Song Title]],raw[Date],CONCATENATE("&lt;",raw[[#This Row],[Date]]))</f>
        <v>1</v>
      </c>
      <c r="M1177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177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177" s="2">
        <f>((3*raw[[#This Row],[Count Played W/I Last Year]])+raw[[#This Row],[Count Played W/I 2 years]])/4</f>
        <v>1</v>
      </c>
    </row>
    <row r="1178" spans="1:15" x14ac:dyDescent="0.2">
      <c r="A1178" t="s">
        <v>261</v>
      </c>
      <c r="B1178" s="7">
        <v>42351</v>
      </c>
      <c r="C1178" s="7" t="str">
        <f>IF(EXACT(1,raw[[#This Row],[English]]),"English",IF(EXACT(1,raw[[#This Row],[Spanish]]),"Spanish",IF(EXACT(1,raw[[#This Row],[Both]]),"Both","BAD_INPUT")))</f>
        <v>Both</v>
      </c>
      <c r="D1178" s="11">
        <f>YEAR(raw[[#This Row],[Date]])</f>
        <v>2015</v>
      </c>
      <c r="E1178" s="11">
        <f>MONTH(raw[[#This Row],[Date]])</f>
        <v>12</v>
      </c>
      <c r="H1178">
        <v>1</v>
      </c>
      <c r="I1178" s="2" t="e">
        <f>VLOOKUP(raw[[#This Row],[Song Title]],#REF!,1,FALSE)</f>
        <v>#REF!</v>
      </c>
      <c r="J1178">
        <f>SUM(raw[[#This Row],[English]:[Both]])</f>
        <v>1</v>
      </c>
      <c r="K1178" s="1" t="b">
        <f>IF(EXACT(raw[[#This Row],[Date]],VLOOKUP(raw[[#This Row],[Song Title]],raw[],2,FALSE)),TRUE,FALSE)</f>
        <v>0</v>
      </c>
      <c r="L1178">
        <f>COUNTIFS(raw[Song Title],raw[[#This Row],[Song Title]],raw[Date],CONCATENATE("&lt;",raw[[#This Row],[Date]]))</f>
        <v>6</v>
      </c>
      <c r="M1178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178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178" s="2">
        <f>((3*raw[[#This Row],[Count Played W/I Last Year]])+raw[[#This Row],[Count Played W/I 2 years]])/4</f>
        <v>1.5</v>
      </c>
    </row>
    <row r="1179" spans="1:15" x14ac:dyDescent="0.2">
      <c r="A1179" t="s">
        <v>230</v>
      </c>
      <c r="B1179" s="7">
        <v>42351</v>
      </c>
      <c r="C1179" s="7" t="str">
        <f>IF(EXACT(1,raw[[#This Row],[English]]),"English",IF(EXACT(1,raw[[#This Row],[Spanish]]),"Spanish",IF(EXACT(1,raw[[#This Row],[Both]]),"Both","BAD_INPUT")))</f>
        <v>English</v>
      </c>
      <c r="D1179" s="11">
        <f>YEAR(raw[[#This Row],[Date]])</f>
        <v>2015</v>
      </c>
      <c r="E1179" s="11">
        <f>MONTH(raw[[#This Row],[Date]])</f>
        <v>12</v>
      </c>
      <c r="F1179">
        <v>1</v>
      </c>
      <c r="I1179" s="2" t="e">
        <f>VLOOKUP(raw[[#This Row],[Song Title]],#REF!,1,FALSE)</f>
        <v>#REF!</v>
      </c>
      <c r="J1179">
        <f>SUM(raw[[#This Row],[English]:[Both]])</f>
        <v>1</v>
      </c>
      <c r="K1179" s="1" t="b">
        <f>IF(EXACT(raw[[#This Row],[Date]],VLOOKUP(raw[[#This Row],[Song Title]],raw[],2,FALSE)),TRUE,FALSE)</f>
        <v>0</v>
      </c>
      <c r="L1179">
        <f>COUNTIFS(raw[Song Title],raw[[#This Row],[Song Title]],raw[Date],CONCATENATE("&lt;",raw[[#This Row],[Date]]))</f>
        <v>1</v>
      </c>
      <c r="M1179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179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179" s="2">
        <f>((3*raw[[#This Row],[Count Played W/I Last Year]])+raw[[#This Row],[Count Played W/I 2 years]])/4</f>
        <v>1</v>
      </c>
    </row>
    <row r="1180" spans="1:15" x14ac:dyDescent="0.2">
      <c r="A1180" t="s">
        <v>121</v>
      </c>
      <c r="B1180" s="7">
        <v>42351</v>
      </c>
      <c r="C1180" s="7" t="str">
        <f>IF(EXACT(1,raw[[#This Row],[English]]),"English",IF(EXACT(1,raw[[#This Row],[Spanish]]),"Spanish",IF(EXACT(1,raw[[#This Row],[Both]]),"Both","BAD_INPUT")))</f>
        <v>Spanish</v>
      </c>
      <c r="D1180" s="11">
        <f>YEAR(raw[[#This Row],[Date]])</f>
        <v>2015</v>
      </c>
      <c r="E1180" s="11">
        <f>MONTH(raw[[#This Row],[Date]])</f>
        <v>12</v>
      </c>
      <c r="G1180">
        <v>1</v>
      </c>
      <c r="I1180" s="2" t="e">
        <f>VLOOKUP(raw[[#This Row],[Song Title]],#REF!,1,FALSE)</f>
        <v>#REF!</v>
      </c>
      <c r="J1180">
        <f>SUM(raw[[#This Row],[English]:[Both]])</f>
        <v>1</v>
      </c>
      <c r="K1180" s="1" t="b">
        <f>IF(EXACT(raw[[#This Row],[Date]],VLOOKUP(raw[[#This Row],[Song Title]],raw[],2,FALSE)),TRUE,FALSE)</f>
        <v>0</v>
      </c>
      <c r="L1180">
        <f>COUNTIFS(raw[Song Title],raw[[#This Row],[Song Title]],raw[Date],CONCATENATE("&lt;",raw[[#This Row],[Date]]))</f>
        <v>6</v>
      </c>
      <c r="M1180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180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180" s="2">
        <f>((3*raw[[#This Row],[Count Played W/I Last Year]])+raw[[#This Row],[Count Played W/I 2 years]])/4</f>
        <v>2.5</v>
      </c>
    </row>
    <row r="1181" spans="1:15" x14ac:dyDescent="0.2">
      <c r="A1181" t="s">
        <v>262</v>
      </c>
      <c r="B1181" s="7">
        <v>42351</v>
      </c>
      <c r="C1181" s="7" t="str">
        <f>IF(EXACT(1,raw[[#This Row],[English]]),"English",IF(EXACT(1,raw[[#This Row],[Spanish]]),"Spanish",IF(EXACT(1,raw[[#This Row],[Both]]),"Both","BAD_INPUT")))</f>
        <v>Both</v>
      </c>
      <c r="D1181" s="11">
        <f>YEAR(raw[[#This Row],[Date]])</f>
        <v>2015</v>
      </c>
      <c r="E1181" s="11">
        <f>MONTH(raw[[#This Row],[Date]])</f>
        <v>12</v>
      </c>
      <c r="H1181">
        <v>1</v>
      </c>
      <c r="I1181" s="2" t="e">
        <f>VLOOKUP(raw[[#This Row],[Song Title]],#REF!,1,FALSE)</f>
        <v>#REF!</v>
      </c>
      <c r="J1181">
        <f>SUM(raw[[#This Row],[English]:[Both]])</f>
        <v>1</v>
      </c>
      <c r="K1181" s="1" t="b">
        <f>IF(EXACT(raw[[#This Row],[Date]],VLOOKUP(raw[[#This Row],[Song Title]],raw[],2,FALSE)),TRUE,FALSE)</f>
        <v>0</v>
      </c>
      <c r="L1181">
        <f>COUNTIFS(raw[Song Title],raw[[#This Row],[Song Title]],raw[Date],CONCATENATE("&lt;",raw[[#This Row],[Date]]))</f>
        <v>2</v>
      </c>
      <c r="M1181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181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181" s="2">
        <f>((3*raw[[#This Row],[Count Played W/I Last Year]])+raw[[#This Row],[Count Played W/I 2 years]])/4</f>
        <v>1</v>
      </c>
    </row>
    <row r="1182" spans="1:15" x14ac:dyDescent="0.2">
      <c r="A1182" t="s">
        <v>122</v>
      </c>
      <c r="B1182" s="7">
        <v>42358</v>
      </c>
      <c r="C1182" s="7" t="str">
        <f>IF(EXACT(1,raw[[#This Row],[English]]),"English",IF(EXACT(1,raw[[#This Row],[Spanish]]),"Spanish",IF(EXACT(1,raw[[#This Row],[Both]]),"Both","BAD_INPUT")))</f>
        <v>Both</v>
      </c>
      <c r="D1182" s="11">
        <f>YEAR(raw[[#This Row],[Date]])</f>
        <v>2015</v>
      </c>
      <c r="E1182" s="11">
        <f>MONTH(raw[[#This Row],[Date]])</f>
        <v>12</v>
      </c>
      <c r="H1182">
        <v>1</v>
      </c>
      <c r="I1182" s="2" t="e">
        <f>VLOOKUP(raw[[#This Row],[Song Title]],#REF!,1,FALSE)</f>
        <v>#REF!</v>
      </c>
      <c r="J1182">
        <f>SUM(raw[[#This Row],[English]:[Both]])</f>
        <v>1</v>
      </c>
      <c r="K1182" s="1" t="b">
        <f>IF(EXACT(raw[[#This Row],[Date]],VLOOKUP(raw[[#This Row],[Song Title]],raw[],2,FALSE)),TRUE,FALSE)</f>
        <v>0</v>
      </c>
      <c r="L1182">
        <f>COUNTIFS(raw[Song Title],raw[[#This Row],[Song Title]],raw[Date],CONCATENATE("&lt;",raw[[#This Row],[Date]]))</f>
        <v>5</v>
      </c>
      <c r="M1182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182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182" s="2">
        <f>((3*raw[[#This Row],[Count Played W/I Last Year]])+raw[[#This Row],[Count Played W/I 2 years]])/4</f>
        <v>1.5</v>
      </c>
    </row>
    <row r="1183" spans="1:15" x14ac:dyDescent="0.2">
      <c r="A1183" t="s">
        <v>263</v>
      </c>
      <c r="B1183" s="7">
        <v>42358</v>
      </c>
      <c r="C1183" s="7" t="str">
        <f>IF(EXACT(1,raw[[#This Row],[English]]),"English",IF(EXACT(1,raw[[#This Row],[Spanish]]),"Spanish",IF(EXACT(1,raw[[#This Row],[Both]]),"Both","BAD_INPUT")))</f>
        <v>English</v>
      </c>
      <c r="D1183" s="11">
        <f>YEAR(raw[[#This Row],[Date]])</f>
        <v>2015</v>
      </c>
      <c r="E1183" s="11">
        <f>MONTH(raw[[#This Row],[Date]])</f>
        <v>12</v>
      </c>
      <c r="F1183">
        <v>1</v>
      </c>
      <c r="I1183" s="2" t="e">
        <f>VLOOKUP(raw[[#This Row],[Song Title]],#REF!,1,FALSE)</f>
        <v>#REF!</v>
      </c>
      <c r="J1183">
        <f>SUM(raw[[#This Row],[English]:[Both]])</f>
        <v>1</v>
      </c>
      <c r="K1183" s="1" t="b">
        <f>IF(EXACT(raw[[#This Row],[Date]],VLOOKUP(raw[[#This Row],[Song Title]],raw[],2,FALSE)),TRUE,FALSE)</f>
        <v>1</v>
      </c>
      <c r="L1183">
        <f>COUNTIFS(raw[Song Title],raw[[#This Row],[Song Title]],raw[Date],CONCATENATE("&lt;",raw[[#This Row],[Date]]))</f>
        <v>0</v>
      </c>
      <c r="M1183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183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183" s="2">
        <f>((3*raw[[#This Row],[Count Played W/I Last Year]])+raw[[#This Row],[Count Played W/I 2 years]])/4</f>
        <v>0</v>
      </c>
    </row>
    <row r="1184" spans="1:15" x14ac:dyDescent="0.2">
      <c r="A1184" t="s">
        <v>262</v>
      </c>
      <c r="B1184" s="7">
        <v>42358</v>
      </c>
      <c r="C1184" s="7" t="str">
        <f>IF(EXACT(1,raw[[#This Row],[English]]),"English",IF(EXACT(1,raw[[#This Row],[Spanish]]),"Spanish",IF(EXACT(1,raw[[#This Row],[Both]]),"Both","BAD_INPUT")))</f>
        <v>Both</v>
      </c>
      <c r="D1184" s="11">
        <f>YEAR(raw[[#This Row],[Date]])</f>
        <v>2015</v>
      </c>
      <c r="E1184" s="11">
        <f>MONTH(raw[[#This Row],[Date]])</f>
        <v>12</v>
      </c>
      <c r="H1184">
        <v>1</v>
      </c>
      <c r="I1184" s="2" t="e">
        <f>VLOOKUP(raw[[#This Row],[Song Title]],#REF!,1,FALSE)</f>
        <v>#REF!</v>
      </c>
      <c r="J1184">
        <f>SUM(raw[[#This Row],[English]:[Both]])</f>
        <v>1</v>
      </c>
      <c r="K1184" s="1" t="b">
        <f>IF(EXACT(raw[[#This Row],[Date]],VLOOKUP(raw[[#This Row],[Song Title]],raw[],2,FALSE)),TRUE,FALSE)</f>
        <v>0</v>
      </c>
      <c r="L1184">
        <f>COUNTIFS(raw[Song Title],raw[[#This Row],[Song Title]],raw[Date],CONCATENATE("&lt;",raw[[#This Row],[Date]]))</f>
        <v>3</v>
      </c>
      <c r="M1184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184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184" s="2">
        <f>((3*raw[[#This Row],[Count Played W/I Last Year]])+raw[[#This Row],[Count Played W/I 2 years]])/4</f>
        <v>2</v>
      </c>
    </row>
    <row r="1185" spans="1:15" x14ac:dyDescent="0.2">
      <c r="A1185" t="s">
        <v>200</v>
      </c>
      <c r="B1185" s="7">
        <v>42358</v>
      </c>
      <c r="C1185" s="7" t="str">
        <f>IF(EXACT(1,raw[[#This Row],[English]]),"English",IF(EXACT(1,raw[[#This Row],[Spanish]]),"Spanish",IF(EXACT(1,raw[[#This Row],[Both]]),"Both","BAD_INPUT")))</f>
        <v>English</v>
      </c>
      <c r="D1185" s="11">
        <f>YEAR(raw[[#This Row],[Date]])</f>
        <v>2015</v>
      </c>
      <c r="E1185" s="11">
        <f>MONTH(raw[[#This Row],[Date]])</f>
        <v>12</v>
      </c>
      <c r="F1185">
        <v>1</v>
      </c>
      <c r="I1185" s="2" t="e">
        <f>VLOOKUP(raw[[#This Row],[Song Title]],#REF!,1,FALSE)</f>
        <v>#REF!</v>
      </c>
      <c r="J1185">
        <f>SUM(raw[[#This Row],[English]:[Both]])</f>
        <v>1</v>
      </c>
      <c r="K1185" s="1" t="b">
        <f>IF(EXACT(raw[[#This Row],[Date]],VLOOKUP(raw[[#This Row],[Song Title]],raw[],2,FALSE)),TRUE,FALSE)</f>
        <v>0</v>
      </c>
      <c r="L1185">
        <f>COUNTIFS(raw[Song Title],raw[[#This Row],[Song Title]],raw[Date],CONCATENATE("&lt;",raw[[#This Row],[Date]]))</f>
        <v>8</v>
      </c>
      <c r="M1185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185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1185" s="2">
        <f>((3*raw[[#This Row],[Count Played W/I Last Year]])+raw[[#This Row],[Count Played W/I 2 years]])/4</f>
        <v>4.25</v>
      </c>
    </row>
    <row r="1186" spans="1:15" x14ac:dyDescent="0.2">
      <c r="A1186" t="s">
        <v>119</v>
      </c>
      <c r="B1186" s="7">
        <v>42358</v>
      </c>
      <c r="C1186" s="7" t="str">
        <f>IF(EXACT(1,raw[[#This Row],[English]]),"English",IF(EXACT(1,raw[[#This Row],[Spanish]]),"Spanish",IF(EXACT(1,raw[[#This Row],[Both]]),"Both","BAD_INPUT")))</f>
        <v>Both</v>
      </c>
      <c r="D1186" s="11">
        <f>YEAR(raw[[#This Row],[Date]])</f>
        <v>2015</v>
      </c>
      <c r="E1186" s="11">
        <f>MONTH(raw[[#This Row],[Date]])</f>
        <v>12</v>
      </c>
      <c r="H1186">
        <v>1</v>
      </c>
      <c r="I1186" s="2" t="e">
        <f>VLOOKUP(raw[[#This Row],[Song Title]],#REF!,1,FALSE)</f>
        <v>#REF!</v>
      </c>
      <c r="J1186">
        <f>SUM(raw[[#This Row],[English]:[Both]])</f>
        <v>1</v>
      </c>
      <c r="K1186" s="1" t="b">
        <f>IF(EXACT(raw[[#This Row],[Date]],VLOOKUP(raw[[#This Row],[Song Title]],raw[],2,FALSE)),TRUE,FALSE)</f>
        <v>0</v>
      </c>
      <c r="L1186">
        <f>COUNTIFS(raw[Song Title],raw[[#This Row],[Song Title]],raw[Date],CONCATENATE("&lt;",raw[[#This Row],[Date]]))</f>
        <v>5</v>
      </c>
      <c r="M1186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186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186" s="2">
        <f>((3*raw[[#This Row],[Count Played W/I Last Year]])+raw[[#This Row],[Count Played W/I 2 years]])/4</f>
        <v>1.5</v>
      </c>
    </row>
    <row r="1187" spans="1:15" x14ac:dyDescent="0.2">
      <c r="A1187" t="s">
        <v>261</v>
      </c>
      <c r="B1187" s="7">
        <v>42358</v>
      </c>
      <c r="C1187" s="7" t="str">
        <f>IF(EXACT(1,raw[[#This Row],[English]]),"English",IF(EXACT(1,raw[[#This Row],[Spanish]]),"Spanish",IF(EXACT(1,raw[[#This Row],[Both]]),"Both","BAD_INPUT")))</f>
        <v>Both</v>
      </c>
      <c r="D1187" s="11">
        <f>YEAR(raw[[#This Row],[Date]])</f>
        <v>2015</v>
      </c>
      <c r="E1187" s="11">
        <f>MONTH(raw[[#This Row],[Date]])</f>
        <v>12</v>
      </c>
      <c r="H1187">
        <v>1</v>
      </c>
      <c r="I1187" s="2" t="e">
        <f>VLOOKUP(raw[[#This Row],[Song Title]],#REF!,1,FALSE)</f>
        <v>#REF!</v>
      </c>
      <c r="J1187">
        <f>SUM(raw[[#This Row],[English]:[Both]])</f>
        <v>1</v>
      </c>
      <c r="K1187" s="1" t="b">
        <f>IF(EXACT(raw[[#This Row],[Date]],VLOOKUP(raw[[#This Row],[Song Title]],raw[],2,FALSE)),TRUE,FALSE)</f>
        <v>0</v>
      </c>
      <c r="L1187">
        <f>COUNTIFS(raw[Song Title],raw[[#This Row],[Song Title]],raw[Date],CONCATENATE("&lt;",raw[[#This Row],[Date]]))</f>
        <v>7</v>
      </c>
      <c r="M1187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187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187" s="2">
        <f>((3*raw[[#This Row],[Count Played W/I Last Year]])+raw[[#This Row],[Count Played W/I 2 years]])/4</f>
        <v>2.5</v>
      </c>
    </row>
    <row r="1188" spans="1:15" x14ac:dyDescent="0.2">
      <c r="A1188" t="s">
        <v>121</v>
      </c>
      <c r="B1188" s="7">
        <v>42362</v>
      </c>
      <c r="C1188" s="7" t="str">
        <f>IF(EXACT(1,raw[[#This Row],[English]]),"English",IF(EXACT(1,raw[[#This Row],[Spanish]]),"Spanish",IF(EXACT(1,raw[[#This Row],[Both]]),"Both","BAD_INPUT")))</f>
        <v>Spanish</v>
      </c>
      <c r="D1188" s="11">
        <f>YEAR(raw[[#This Row],[Date]])</f>
        <v>2015</v>
      </c>
      <c r="E1188" s="11">
        <f>MONTH(raw[[#This Row],[Date]])</f>
        <v>12</v>
      </c>
      <c r="G1188">
        <v>1</v>
      </c>
      <c r="I1188" s="2" t="e">
        <f>VLOOKUP(raw[[#This Row],[Song Title]],#REF!,1,FALSE)</f>
        <v>#REF!</v>
      </c>
      <c r="J1188" s="2">
        <f>SUM(raw[[#This Row],[English]:[Both]])</f>
        <v>1</v>
      </c>
      <c r="K1188" s="1" t="b">
        <f>IF(EXACT(raw[[#This Row],[Date]],VLOOKUP(raw[[#This Row],[Song Title]],raw[],2,FALSE)),TRUE,FALSE)</f>
        <v>0</v>
      </c>
      <c r="L1188">
        <f>COUNTIFS(raw[Song Title],raw[[#This Row],[Song Title]],raw[Date],CONCATENATE("&lt;",raw[[#This Row],[Date]]))</f>
        <v>7</v>
      </c>
      <c r="M1188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188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188" s="2">
        <f>((3*raw[[#This Row],[Count Played W/I Last Year]])+raw[[#This Row],[Count Played W/I 2 years]])/4</f>
        <v>3.5</v>
      </c>
    </row>
    <row r="1189" spans="1:15" x14ac:dyDescent="0.2">
      <c r="A1189" t="s">
        <v>229</v>
      </c>
      <c r="B1189" s="7">
        <v>42362</v>
      </c>
      <c r="C1189" s="7" t="str">
        <f>IF(EXACT(1,raw[[#This Row],[English]]),"English",IF(EXACT(1,raw[[#This Row],[Spanish]]),"Spanish",IF(EXACT(1,raw[[#This Row],[Both]]),"Both","BAD_INPUT")))</f>
        <v>Both</v>
      </c>
      <c r="D1189" s="11">
        <f>YEAR(raw[[#This Row],[Date]])</f>
        <v>2015</v>
      </c>
      <c r="E1189" s="11">
        <f>MONTH(raw[[#This Row],[Date]])</f>
        <v>12</v>
      </c>
      <c r="H1189">
        <v>1</v>
      </c>
      <c r="I1189" s="2" t="e">
        <f>VLOOKUP(raw[[#This Row],[Song Title]],#REF!,1,FALSE)</f>
        <v>#REF!</v>
      </c>
      <c r="J1189" s="2">
        <f>SUM(raw[[#This Row],[English]:[Both]])</f>
        <v>1</v>
      </c>
      <c r="K1189" s="1" t="b">
        <f>IF(EXACT(raw[[#This Row],[Date]],VLOOKUP(raw[[#This Row],[Song Title]],raw[],2,FALSE)),TRUE,FALSE)</f>
        <v>0</v>
      </c>
      <c r="L1189">
        <f>COUNTIFS(raw[Song Title],raw[[#This Row],[Song Title]],raw[Date],CONCATENATE("&lt;",raw[[#This Row],[Date]]))</f>
        <v>3</v>
      </c>
      <c r="M1189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189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189" s="2">
        <f>((3*raw[[#This Row],[Count Played W/I Last Year]])+raw[[#This Row],[Count Played W/I 2 years]])/4</f>
        <v>2</v>
      </c>
    </row>
    <row r="1190" spans="1:15" x14ac:dyDescent="0.2">
      <c r="A1190" t="s">
        <v>299</v>
      </c>
      <c r="B1190" s="7">
        <v>42362</v>
      </c>
      <c r="C1190" s="7" t="str">
        <f>IF(EXACT(1,raw[[#This Row],[English]]),"English",IF(EXACT(1,raw[[#This Row],[Spanish]]),"Spanish",IF(EXACT(1,raw[[#This Row],[Both]]),"Both","BAD_INPUT")))</f>
        <v>Both</v>
      </c>
      <c r="D1190" s="11">
        <f>YEAR(raw[[#This Row],[Date]])</f>
        <v>2015</v>
      </c>
      <c r="E1190" s="11">
        <f>MONTH(raw[[#This Row],[Date]])</f>
        <v>12</v>
      </c>
      <c r="H1190">
        <v>1</v>
      </c>
      <c r="I1190" s="2" t="e">
        <f>VLOOKUP(raw[[#This Row],[Song Title]],#REF!,1,FALSE)</f>
        <v>#REF!</v>
      </c>
      <c r="J1190" s="2">
        <f>SUM(raw[[#This Row],[English]:[Both]])</f>
        <v>1</v>
      </c>
      <c r="K1190" s="1" t="b">
        <f>IF(EXACT(raw[[#This Row],[Date]],VLOOKUP(raw[[#This Row],[Song Title]],raw[],2,FALSE)),TRUE,FALSE)</f>
        <v>0</v>
      </c>
      <c r="L1190">
        <f>COUNTIFS(raw[Song Title],raw[[#This Row],[Song Title]],raw[Date],CONCATENATE("&lt;",raw[[#This Row],[Date]]))</f>
        <v>3</v>
      </c>
      <c r="M1190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190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190" s="2">
        <f>((3*raw[[#This Row],[Count Played W/I Last Year]])+raw[[#This Row],[Count Played W/I 2 years]])/4</f>
        <v>1.25</v>
      </c>
    </row>
    <row r="1191" spans="1:15" x14ac:dyDescent="0.2">
      <c r="A1191" t="s">
        <v>300</v>
      </c>
      <c r="B1191" s="7">
        <v>42362</v>
      </c>
      <c r="C1191" s="7" t="str">
        <f>IF(EXACT(1,raw[[#This Row],[English]]),"English",IF(EXACT(1,raw[[#This Row],[Spanish]]),"Spanish",IF(EXACT(1,raw[[#This Row],[Both]]),"Both","BAD_INPUT")))</f>
        <v>Both</v>
      </c>
      <c r="D1191" s="11">
        <f>YEAR(raw[[#This Row],[Date]])</f>
        <v>2015</v>
      </c>
      <c r="E1191" s="11">
        <f>MONTH(raw[[#This Row],[Date]])</f>
        <v>12</v>
      </c>
      <c r="H1191">
        <v>1</v>
      </c>
      <c r="I1191" s="2" t="e">
        <f>VLOOKUP(raw[[#This Row],[Song Title]],#REF!,1,FALSE)</f>
        <v>#REF!</v>
      </c>
      <c r="J1191" s="2">
        <f>SUM(raw[[#This Row],[English]:[Both]])</f>
        <v>1</v>
      </c>
      <c r="K1191" s="1" t="b">
        <f>IF(EXACT(raw[[#This Row],[Date]],VLOOKUP(raw[[#This Row],[Song Title]],raw[],2,FALSE)),TRUE,FALSE)</f>
        <v>0</v>
      </c>
      <c r="L1191">
        <f>COUNTIFS(raw[Song Title],raw[[#This Row],[Song Title]],raw[Date],CONCATENATE("&lt;",raw[[#This Row],[Date]]))</f>
        <v>3</v>
      </c>
      <c r="M1191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191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191" s="2">
        <f>((3*raw[[#This Row],[Count Played W/I Last Year]])+raw[[#This Row],[Count Played W/I 2 years]])/4</f>
        <v>1.25</v>
      </c>
    </row>
    <row r="1192" spans="1:15" x14ac:dyDescent="0.2">
      <c r="A1192" t="s">
        <v>261</v>
      </c>
      <c r="B1192" s="7">
        <v>42365</v>
      </c>
      <c r="C1192" s="7" t="str">
        <f>IF(EXACT(1,raw[[#This Row],[English]]),"English",IF(EXACT(1,raw[[#This Row],[Spanish]]),"Spanish",IF(EXACT(1,raw[[#This Row],[Both]]),"Both","BAD_INPUT")))</f>
        <v>Both</v>
      </c>
      <c r="D1192" s="11">
        <f>YEAR(raw[[#This Row],[Date]])</f>
        <v>2015</v>
      </c>
      <c r="E1192" s="11">
        <f>MONTH(raw[[#This Row],[Date]])</f>
        <v>12</v>
      </c>
      <c r="H1192">
        <v>1</v>
      </c>
      <c r="I1192" s="2" t="e">
        <f>VLOOKUP(raw[[#This Row],[Song Title]],#REF!,1,FALSE)</f>
        <v>#REF!</v>
      </c>
      <c r="J1192">
        <f>SUM(raw[[#This Row],[English]:[Both]])</f>
        <v>1</v>
      </c>
      <c r="K1192" s="1" t="b">
        <f>IF(EXACT(raw[[#This Row],[Date]],VLOOKUP(raw[[#This Row],[Song Title]],raw[],2,FALSE)),TRUE,FALSE)</f>
        <v>0</v>
      </c>
      <c r="L1192">
        <f>COUNTIFS(raw[Song Title],raw[[#This Row],[Song Title]],raw[Date],CONCATENATE("&lt;",raw[[#This Row],[Date]]))</f>
        <v>8</v>
      </c>
      <c r="M1192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192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192" s="2">
        <f>((3*raw[[#This Row],[Count Played W/I Last Year]])+raw[[#This Row],[Count Played W/I 2 years]])/4</f>
        <v>3.5</v>
      </c>
    </row>
    <row r="1193" spans="1:15" x14ac:dyDescent="0.2">
      <c r="A1193" t="s">
        <v>229</v>
      </c>
      <c r="B1193" s="7">
        <v>42365</v>
      </c>
      <c r="C1193" s="7" t="str">
        <f>IF(EXACT(1,raw[[#This Row],[English]]),"English",IF(EXACT(1,raw[[#This Row],[Spanish]]),"Spanish",IF(EXACT(1,raw[[#This Row],[Both]]),"Both","BAD_INPUT")))</f>
        <v>Both</v>
      </c>
      <c r="D1193" s="11">
        <f>YEAR(raw[[#This Row],[Date]])</f>
        <v>2015</v>
      </c>
      <c r="E1193" s="11">
        <f>MONTH(raw[[#This Row],[Date]])</f>
        <v>12</v>
      </c>
      <c r="H1193">
        <v>1</v>
      </c>
      <c r="I1193" s="2" t="e">
        <f>VLOOKUP(raw[[#This Row],[Song Title]],#REF!,1,FALSE)</f>
        <v>#REF!</v>
      </c>
      <c r="J1193">
        <f>SUM(raw[[#This Row],[English]:[Both]])</f>
        <v>1</v>
      </c>
      <c r="K1193" s="1" t="b">
        <f>IF(EXACT(raw[[#This Row],[Date]],VLOOKUP(raw[[#This Row],[Song Title]],raw[],2,FALSE)),TRUE,FALSE)</f>
        <v>0</v>
      </c>
      <c r="L1193">
        <f>COUNTIFS(raw[Song Title],raw[[#This Row],[Song Title]],raw[Date],CONCATENATE("&lt;",raw[[#This Row],[Date]]))</f>
        <v>4</v>
      </c>
      <c r="M1193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193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193" s="2">
        <f>((3*raw[[#This Row],[Count Played W/I Last Year]])+raw[[#This Row],[Count Played W/I 2 years]])/4</f>
        <v>3</v>
      </c>
    </row>
    <row r="1194" spans="1:15" x14ac:dyDescent="0.2">
      <c r="A1194" t="s">
        <v>264</v>
      </c>
      <c r="B1194" s="7">
        <v>42365</v>
      </c>
      <c r="C1194" s="7" t="str">
        <f>IF(EXACT(1,raw[[#This Row],[English]]),"English",IF(EXACT(1,raw[[#This Row],[Spanish]]),"Spanish",IF(EXACT(1,raw[[#This Row],[Both]]),"Both","BAD_INPUT")))</f>
        <v>English</v>
      </c>
      <c r="D1194" s="11">
        <f>YEAR(raw[[#This Row],[Date]])</f>
        <v>2015</v>
      </c>
      <c r="E1194" s="11">
        <f>MONTH(raw[[#This Row],[Date]])</f>
        <v>12</v>
      </c>
      <c r="F1194">
        <v>1</v>
      </c>
      <c r="I1194" s="2" t="e">
        <f>VLOOKUP(raw[[#This Row],[Song Title]],#REF!,1,FALSE)</f>
        <v>#REF!</v>
      </c>
      <c r="J1194">
        <f>SUM(raw[[#This Row],[English]:[Both]])</f>
        <v>1</v>
      </c>
      <c r="K1194" s="1" t="b">
        <f>IF(EXACT(raw[[#This Row],[Date]],VLOOKUP(raw[[#This Row],[Song Title]],raw[],2,FALSE)),TRUE,FALSE)</f>
        <v>1</v>
      </c>
      <c r="L1194">
        <f>COUNTIFS(raw[Song Title],raw[[#This Row],[Song Title]],raw[Date],CONCATENATE("&lt;",raw[[#This Row],[Date]]))</f>
        <v>0</v>
      </c>
      <c r="M1194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194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194" s="2">
        <f>((3*raw[[#This Row],[Count Played W/I Last Year]])+raw[[#This Row],[Count Played W/I 2 years]])/4</f>
        <v>0</v>
      </c>
    </row>
    <row r="1195" spans="1:15" x14ac:dyDescent="0.2">
      <c r="A1195" t="s">
        <v>231</v>
      </c>
      <c r="B1195" s="7">
        <v>42365</v>
      </c>
      <c r="C1195" s="7" t="str">
        <f>IF(EXACT(1,raw[[#This Row],[English]]),"English",IF(EXACT(1,raw[[#This Row],[Spanish]]),"Spanish",IF(EXACT(1,raw[[#This Row],[Both]]),"Both","BAD_INPUT")))</f>
        <v>Both</v>
      </c>
      <c r="D1195" s="11">
        <f>YEAR(raw[[#This Row],[Date]])</f>
        <v>2015</v>
      </c>
      <c r="E1195" s="11">
        <f>MONTH(raw[[#This Row],[Date]])</f>
        <v>12</v>
      </c>
      <c r="H1195">
        <v>1</v>
      </c>
      <c r="I1195" s="2" t="e">
        <f>VLOOKUP(raw[[#This Row],[Song Title]],#REF!,1,FALSE)</f>
        <v>#REF!</v>
      </c>
      <c r="J1195">
        <f>SUM(raw[[#This Row],[English]:[Both]])</f>
        <v>1</v>
      </c>
      <c r="K1195" s="1" t="b">
        <f>IF(EXACT(raw[[#This Row],[Date]],VLOOKUP(raw[[#This Row],[Song Title]],raw[],2,FALSE)),TRUE,FALSE)</f>
        <v>0</v>
      </c>
      <c r="L1195">
        <f>COUNTIFS(raw[Song Title],raw[[#This Row],[Song Title]],raw[Date],CONCATENATE("&lt;",raw[[#This Row],[Date]]))</f>
        <v>1</v>
      </c>
      <c r="M1195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195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195" s="2">
        <f>((3*raw[[#This Row],[Count Played W/I Last Year]])+raw[[#This Row],[Count Played W/I 2 years]])/4</f>
        <v>1</v>
      </c>
    </row>
    <row r="1196" spans="1:15" x14ac:dyDescent="0.2">
      <c r="A1196" t="s">
        <v>134</v>
      </c>
      <c r="B1196" s="7">
        <v>42365</v>
      </c>
      <c r="C1196" s="7" t="str">
        <f>IF(EXACT(1,raw[[#This Row],[English]]),"English",IF(EXACT(1,raw[[#This Row],[Spanish]]),"Spanish",IF(EXACT(1,raw[[#This Row],[Both]]),"Both","BAD_INPUT")))</f>
        <v>English</v>
      </c>
      <c r="D1196" s="11">
        <f>YEAR(raw[[#This Row],[Date]])</f>
        <v>2015</v>
      </c>
      <c r="E1196" s="11">
        <f>MONTH(raw[[#This Row],[Date]])</f>
        <v>12</v>
      </c>
      <c r="F1196">
        <v>1</v>
      </c>
      <c r="I1196" s="2" t="e">
        <f>VLOOKUP(raw[[#This Row],[Song Title]],#REF!,1,FALSE)</f>
        <v>#REF!</v>
      </c>
      <c r="J1196">
        <f>SUM(raw[[#This Row],[English]:[Both]])</f>
        <v>1</v>
      </c>
      <c r="K1196" s="1" t="b">
        <f>IF(EXACT(raw[[#This Row],[Date]],VLOOKUP(raw[[#This Row],[Song Title]],raw[],2,FALSE)),TRUE,FALSE)</f>
        <v>0</v>
      </c>
      <c r="L1196">
        <f>COUNTIFS(raw[Song Title],raw[[#This Row],[Song Title]],raw[Date],CONCATENATE("&lt;",raw[[#This Row],[Date]]))</f>
        <v>5</v>
      </c>
      <c r="M1196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196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196" s="2">
        <f>((3*raw[[#This Row],[Count Played W/I Last Year]])+raw[[#This Row],[Count Played W/I 2 years]])/4</f>
        <v>1.25</v>
      </c>
    </row>
    <row r="1197" spans="1:15" x14ac:dyDescent="0.2">
      <c r="A1197" t="s">
        <v>123</v>
      </c>
      <c r="B1197" s="7">
        <v>42365</v>
      </c>
      <c r="C1197" s="7" t="str">
        <f>IF(EXACT(1,raw[[#This Row],[English]]),"English",IF(EXACT(1,raw[[#This Row],[Spanish]]),"Spanish",IF(EXACT(1,raw[[#This Row],[Both]]),"Both","BAD_INPUT")))</f>
        <v>Spanish</v>
      </c>
      <c r="D1197" s="11">
        <f>YEAR(raw[[#This Row],[Date]])</f>
        <v>2015</v>
      </c>
      <c r="E1197" s="11">
        <f>MONTH(raw[[#This Row],[Date]])</f>
        <v>12</v>
      </c>
      <c r="G1197">
        <v>1</v>
      </c>
      <c r="I1197" s="2" t="e">
        <f>VLOOKUP(raw[[#This Row],[Song Title]],#REF!,1,FALSE)</f>
        <v>#REF!</v>
      </c>
      <c r="J1197">
        <f>SUM(raw[[#This Row],[English]:[Both]])</f>
        <v>1</v>
      </c>
      <c r="K1197" s="1" t="b">
        <f>IF(EXACT(raw[[#This Row],[Date]],VLOOKUP(raw[[#This Row],[Song Title]],raw[],2,FALSE)),TRUE,FALSE)</f>
        <v>0</v>
      </c>
      <c r="L1197">
        <f>COUNTIFS(raw[Song Title],raw[[#This Row],[Song Title]],raw[Date],CONCATENATE("&lt;",raw[[#This Row],[Date]]))</f>
        <v>3</v>
      </c>
      <c r="M1197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197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197" s="2">
        <f>((3*raw[[#This Row],[Count Played W/I Last Year]])+raw[[#This Row],[Count Played W/I 2 years]])/4</f>
        <v>0.25</v>
      </c>
    </row>
    <row r="1198" spans="1:15" x14ac:dyDescent="0.2">
      <c r="A1198" t="s">
        <v>97</v>
      </c>
      <c r="B1198" s="7">
        <v>42372</v>
      </c>
      <c r="C1198" s="7" t="str">
        <f>IF(EXACT(1,raw[[#This Row],[English]]),"English",IF(EXACT(1,raw[[#This Row],[Spanish]]),"Spanish",IF(EXACT(1,raw[[#This Row],[Both]]),"Both","BAD_INPUT")))</f>
        <v>Spanish</v>
      </c>
      <c r="D1198" s="11">
        <f>YEAR(raw[[#This Row],[Date]])</f>
        <v>2016</v>
      </c>
      <c r="E1198" s="11">
        <f>MONTH(raw[[#This Row],[Date]])</f>
        <v>1</v>
      </c>
      <c r="G1198">
        <v>1</v>
      </c>
      <c r="I1198" s="2" t="e">
        <f>VLOOKUP(raw[[#This Row],[Song Title]],#REF!,1,FALSE)</f>
        <v>#REF!</v>
      </c>
      <c r="J1198">
        <f>SUM(raw[[#This Row],[English]:[Both]])</f>
        <v>1</v>
      </c>
      <c r="K1198" s="1" t="b">
        <f>IF(EXACT(raw[[#This Row],[Date]],VLOOKUP(raw[[#This Row],[Song Title]],raw[],2,FALSE)),TRUE,FALSE)</f>
        <v>0</v>
      </c>
      <c r="L1198">
        <f>COUNTIFS(raw[Song Title],raw[[#This Row],[Song Title]],raw[Date],CONCATENATE("&lt;",raw[[#This Row],[Date]]))</f>
        <v>13</v>
      </c>
      <c r="M1198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198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198" s="2">
        <f>((3*raw[[#This Row],[Count Played W/I Last Year]])+raw[[#This Row],[Count Played W/I 2 years]])/4</f>
        <v>2.75</v>
      </c>
    </row>
    <row r="1199" spans="1:15" x14ac:dyDescent="0.2">
      <c r="A1199" t="s">
        <v>118</v>
      </c>
      <c r="B1199" s="7">
        <v>42372</v>
      </c>
      <c r="C1199" s="7" t="str">
        <f>IF(EXACT(1,raw[[#This Row],[English]]),"English",IF(EXACT(1,raw[[#This Row],[Spanish]]),"Spanish",IF(EXACT(1,raw[[#This Row],[Both]]),"Both","BAD_INPUT")))</f>
        <v>Both</v>
      </c>
      <c r="D1199" s="11">
        <f>YEAR(raw[[#This Row],[Date]])</f>
        <v>2016</v>
      </c>
      <c r="E1199" s="11">
        <f>MONTH(raw[[#This Row],[Date]])</f>
        <v>1</v>
      </c>
      <c r="H1199">
        <v>1</v>
      </c>
      <c r="I1199" s="2" t="e">
        <f>VLOOKUP(raw[[#This Row],[Song Title]],#REF!,1,FALSE)</f>
        <v>#REF!</v>
      </c>
      <c r="J1199">
        <f>SUM(raw[[#This Row],[English]:[Both]])</f>
        <v>1</v>
      </c>
      <c r="K1199" s="1" t="b">
        <f>IF(EXACT(raw[[#This Row],[Date]],VLOOKUP(raw[[#This Row],[Song Title]],raw[],2,FALSE)),TRUE,FALSE)</f>
        <v>0</v>
      </c>
      <c r="L1199">
        <f>COUNTIFS(raw[Song Title],raw[[#This Row],[Song Title]],raw[Date],CONCATENATE("&lt;",raw[[#This Row],[Date]]))</f>
        <v>10</v>
      </c>
      <c r="M1199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199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199" s="2">
        <f>((3*raw[[#This Row],[Count Played W/I Last Year]])+raw[[#This Row],[Count Played W/I 2 years]])/4</f>
        <v>2.5</v>
      </c>
    </row>
    <row r="1200" spans="1:15" x14ac:dyDescent="0.2">
      <c r="A1200" t="s">
        <v>260</v>
      </c>
      <c r="B1200" s="7">
        <v>42372</v>
      </c>
      <c r="C1200" s="7" t="str">
        <f>IF(EXACT(1,raw[[#This Row],[English]]),"English",IF(EXACT(1,raw[[#This Row],[Spanish]]),"Spanish",IF(EXACT(1,raw[[#This Row],[Both]]),"Both","BAD_INPUT")))</f>
        <v>English</v>
      </c>
      <c r="D1200" s="11">
        <f>YEAR(raw[[#This Row],[Date]])</f>
        <v>2016</v>
      </c>
      <c r="E1200" s="11">
        <f>MONTH(raw[[#This Row],[Date]])</f>
        <v>1</v>
      </c>
      <c r="F1200">
        <v>1</v>
      </c>
      <c r="I1200" s="2" t="e">
        <f>VLOOKUP(raw[[#This Row],[Song Title]],#REF!,1,FALSE)</f>
        <v>#REF!</v>
      </c>
      <c r="J1200">
        <f>SUM(raw[[#This Row],[English]:[Both]])</f>
        <v>1</v>
      </c>
      <c r="K1200" s="1" t="b">
        <f>IF(EXACT(raw[[#This Row],[Date]],VLOOKUP(raw[[#This Row],[Song Title]],raw[],2,FALSE)),TRUE,FALSE)</f>
        <v>0</v>
      </c>
      <c r="L1200">
        <f>COUNTIFS(raw[Song Title],raw[[#This Row],[Song Title]],raw[Date],CONCATENATE("&lt;",raw[[#This Row],[Date]]))</f>
        <v>2</v>
      </c>
      <c r="M1200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200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200" s="2">
        <f>((3*raw[[#This Row],[Count Played W/I Last Year]])+raw[[#This Row],[Count Played W/I 2 years]])/4</f>
        <v>2</v>
      </c>
    </row>
    <row r="1201" spans="1:15" x14ac:dyDescent="0.2">
      <c r="A1201" t="s">
        <v>211</v>
      </c>
      <c r="B1201" s="7">
        <v>42372</v>
      </c>
      <c r="C1201" s="7" t="str">
        <f>IF(EXACT(1,raw[[#This Row],[English]]),"English",IF(EXACT(1,raw[[#This Row],[Spanish]]),"Spanish",IF(EXACT(1,raw[[#This Row],[Both]]),"Both","BAD_INPUT")))</f>
        <v>Spanish</v>
      </c>
      <c r="D1201" s="11">
        <f>YEAR(raw[[#This Row],[Date]])</f>
        <v>2016</v>
      </c>
      <c r="E1201" s="11">
        <f>MONTH(raw[[#This Row],[Date]])</f>
        <v>1</v>
      </c>
      <c r="G1201">
        <v>1</v>
      </c>
      <c r="I1201" s="2" t="e">
        <f>VLOOKUP(raw[[#This Row],[Song Title]],#REF!,1,FALSE)</f>
        <v>#REF!</v>
      </c>
      <c r="J1201">
        <f>SUM(raw[[#This Row],[English]:[Both]])</f>
        <v>1</v>
      </c>
      <c r="K1201" s="1" t="b">
        <f>IF(EXACT(raw[[#This Row],[Date]],VLOOKUP(raw[[#This Row],[Song Title]],raw[],2,FALSE)),TRUE,FALSE)</f>
        <v>0</v>
      </c>
      <c r="L1201">
        <f>COUNTIFS(raw[Song Title],raw[[#This Row],[Song Title]],raw[Date],CONCATENATE("&lt;",raw[[#This Row],[Date]]))</f>
        <v>10</v>
      </c>
      <c r="M1201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201">
        <f>COUNTIFS(raw[Song Title],raw[[#This Row],[Song Title]],raw[Date],CONCATENATE("&lt;",raw[[#This Row],[Date]]),raw[Date],CONCATENATE("&gt;=",DATE(raw[[#This Row],[Year]]-2,raw[[#This Row],[Month]],raw[[#This Row],[English]])))</f>
        <v>10</v>
      </c>
      <c r="O1201" s="2">
        <f>((3*raw[[#This Row],[Count Played W/I Last Year]])+raw[[#This Row],[Count Played W/I 2 years]])/4</f>
        <v>6.25</v>
      </c>
    </row>
    <row r="1202" spans="1:15" x14ac:dyDescent="0.2">
      <c r="A1202" t="s">
        <v>61</v>
      </c>
      <c r="B1202" s="7">
        <v>42372</v>
      </c>
      <c r="C1202" s="7" t="str">
        <f>IF(EXACT(1,raw[[#This Row],[English]]),"English",IF(EXACT(1,raw[[#This Row],[Spanish]]),"Spanish",IF(EXACT(1,raw[[#This Row],[Both]]),"Both","BAD_INPUT")))</f>
        <v>English</v>
      </c>
      <c r="D1202" s="11">
        <f>YEAR(raw[[#This Row],[Date]])</f>
        <v>2016</v>
      </c>
      <c r="E1202" s="11">
        <f>MONTH(raw[[#This Row],[Date]])</f>
        <v>1</v>
      </c>
      <c r="F1202">
        <v>1</v>
      </c>
      <c r="I1202" s="2" t="e">
        <f>VLOOKUP(raw[[#This Row],[Song Title]],#REF!,1,FALSE)</f>
        <v>#REF!</v>
      </c>
      <c r="J1202">
        <f>SUM(raw[[#This Row],[English]:[Both]])</f>
        <v>1</v>
      </c>
      <c r="K1202" s="1" t="b">
        <f>IF(EXACT(raw[[#This Row],[Date]],VLOOKUP(raw[[#This Row],[Song Title]],raw[],2,FALSE)),TRUE,FALSE)</f>
        <v>0</v>
      </c>
      <c r="L1202">
        <f>COUNTIFS(raw[Song Title],raw[[#This Row],[Song Title]],raw[Date],CONCATENATE("&lt;",raw[[#This Row],[Date]]))</f>
        <v>7</v>
      </c>
      <c r="M1202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202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202" s="2">
        <f>((3*raw[[#This Row],[Count Played W/I Last Year]])+raw[[#This Row],[Count Played W/I 2 years]])/4</f>
        <v>1.25</v>
      </c>
    </row>
    <row r="1203" spans="1:15" x14ac:dyDescent="0.2">
      <c r="A1203" t="s">
        <v>255</v>
      </c>
      <c r="B1203" s="7">
        <v>42372</v>
      </c>
      <c r="C1203" s="7" t="str">
        <f>IF(EXACT(1,raw[[#This Row],[English]]),"English",IF(EXACT(1,raw[[#This Row],[Spanish]]),"Spanish",IF(EXACT(1,raw[[#This Row],[Both]]),"Both","BAD_INPUT")))</f>
        <v>Spanish</v>
      </c>
      <c r="D1203" s="11">
        <f>YEAR(raw[[#This Row],[Date]])</f>
        <v>2016</v>
      </c>
      <c r="E1203" s="11">
        <f>MONTH(raw[[#This Row],[Date]])</f>
        <v>1</v>
      </c>
      <c r="G1203">
        <v>1</v>
      </c>
      <c r="I1203" s="2" t="e">
        <f>VLOOKUP(raw[[#This Row],[Song Title]],#REF!,1,FALSE)</f>
        <v>#REF!</v>
      </c>
      <c r="J1203">
        <f>SUM(raw[[#This Row],[English]:[Both]])</f>
        <v>1</v>
      </c>
      <c r="K1203" s="1" t="b">
        <f>IF(EXACT(raw[[#This Row],[Date]],VLOOKUP(raw[[#This Row],[Song Title]],raw[],2,FALSE)),TRUE,FALSE)</f>
        <v>0</v>
      </c>
      <c r="L1203">
        <f>COUNTIFS(raw[Song Title],raw[[#This Row],[Song Title]],raw[Date],CONCATENATE("&lt;",raw[[#This Row],[Date]]))</f>
        <v>4</v>
      </c>
      <c r="M1203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203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203" s="2">
        <f>((3*raw[[#This Row],[Count Played W/I Last Year]])+raw[[#This Row],[Count Played W/I 2 years]])/4</f>
        <v>4</v>
      </c>
    </row>
    <row r="1204" spans="1:15" x14ac:dyDescent="0.2">
      <c r="A1204" t="s">
        <v>204</v>
      </c>
      <c r="B1204" s="7">
        <v>42379</v>
      </c>
      <c r="C1204" s="7" t="str">
        <f>IF(EXACT(1,raw[[#This Row],[English]]),"English",IF(EXACT(1,raw[[#This Row],[Spanish]]),"Spanish",IF(EXACT(1,raw[[#This Row],[Both]]),"Both","BAD_INPUT")))</f>
        <v>Spanish</v>
      </c>
      <c r="D1204" s="11">
        <f>YEAR(raw[[#This Row],[Date]])</f>
        <v>2016</v>
      </c>
      <c r="E1204" s="11">
        <f>MONTH(raw[[#This Row],[Date]])</f>
        <v>1</v>
      </c>
      <c r="G1204">
        <v>1</v>
      </c>
      <c r="I1204" s="2" t="e">
        <f>VLOOKUP(raw[[#This Row],[Song Title]],#REF!,1,FALSE)</f>
        <v>#REF!</v>
      </c>
      <c r="J1204">
        <f>SUM(raw[[#This Row],[English]:[Both]])</f>
        <v>1</v>
      </c>
      <c r="K1204" s="1" t="b">
        <f>IF(EXACT(raw[[#This Row],[Date]],VLOOKUP(raw[[#This Row],[Song Title]],raw[],2,FALSE)),TRUE,FALSE)</f>
        <v>0</v>
      </c>
      <c r="L1204">
        <f>COUNTIFS(raw[Song Title],raw[[#This Row],[Song Title]],raw[Date],CONCATENATE("&lt;",raw[[#This Row],[Date]]))</f>
        <v>10</v>
      </c>
      <c r="M1204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204">
        <f>COUNTIFS(raw[Song Title],raw[[#This Row],[Song Title]],raw[Date],CONCATENATE("&lt;",raw[[#This Row],[Date]]),raw[Date],CONCATENATE("&gt;=",DATE(raw[[#This Row],[Year]]-2,raw[[#This Row],[Month]],raw[[#This Row],[English]])))</f>
        <v>10</v>
      </c>
      <c r="O1204" s="2">
        <f>((3*raw[[#This Row],[Count Played W/I Last Year]])+raw[[#This Row],[Count Played W/I 2 years]])/4</f>
        <v>5.5</v>
      </c>
    </row>
    <row r="1205" spans="1:15" x14ac:dyDescent="0.2">
      <c r="A1205" t="s">
        <v>145</v>
      </c>
      <c r="B1205" s="7">
        <v>42379</v>
      </c>
      <c r="C1205" s="7" t="str">
        <f>IF(EXACT(1,raw[[#This Row],[English]]),"English",IF(EXACT(1,raw[[#This Row],[Spanish]]),"Spanish",IF(EXACT(1,raw[[#This Row],[Both]]),"Both","BAD_INPUT")))</f>
        <v>Both</v>
      </c>
      <c r="D1205" s="11">
        <f>YEAR(raw[[#This Row],[Date]])</f>
        <v>2016</v>
      </c>
      <c r="E1205" s="11">
        <f>MONTH(raw[[#This Row],[Date]])</f>
        <v>1</v>
      </c>
      <c r="H1205">
        <v>1</v>
      </c>
      <c r="I1205" s="2" t="e">
        <f>VLOOKUP(raw[[#This Row],[Song Title]],#REF!,1,FALSE)</f>
        <v>#REF!</v>
      </c>
      <c r="J1205">
        <f>SUM(raw[[#This Row],[English]:[Both]])</f>
        <v>1</v>
      </c>
      <c r="K1205" s="1" t="b">
        <f>IF(EXACT(raw[[#This Row],[Date]],VLOOKUP(raw[[#This Row],[Song Title]],raw[],2,FALSE)),TRUE,FALSE)</f>
        <v>0</v>
      </c>
      <c r="L1205">
        <f>COUNTIFS(raw[Song Title],raw[[#This Row],[Song Title]],raw[Date],CONCATENATE("&lt;",raw[[#This Row],[Date]]))</f>
        <v>8</v>
      </c>
      <c r="M1205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205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205" s="2">
        <f>((3*raw[[#This Row],[Count Played W/I Last Year]])+raw[[#This Row],[Count Played W/I 2 years]])/4</f>
        <v>1.75</v>
      </c>
    </row>
    <row r="1206" spans="1:15" x14ac:dyDescent="0.2">
      <c r="A1206" t="s">
        <v>244</v>
      </c>
      <c r="B1206" s="7">
        <v>42379</v>
      </c>
      <c r="C1206" s="7" t="str">
        <f>IF(EXACT(1,raw[[#This Row],[English]]),"English",IF(EXACT(1,raw[[#This Row],[Spanish]]),"Spanish",IF(EXACT(1,raw[[#This Row],[Both]]),"Both","BAD_INPUT")))</f>
        <v>English</v>
      </c>
      <c r="D1206" s="11">
        <f>YEAR(raw[[#This Row],[Date]])</f>
        <v>2016</v>
      </c>
      <c r="E1206" s="11">
        <f>MONTH(raw[[#This Row],[Date]])</f>
        <v>1</v>
      </c>
      <c r="F1206">
        <v>1</v>
      </c>
      <c r="I1206" s="2" t="e">
        <f>VLOOKUP(raw[[#This Row],[Song Title]],#REF!,1,FALSE)</f>
        <v>#REF!</v>
      </c>
      <c r="J1206">
        <f>SUM(raw[[#This Row],[English]:[Both]])</f>
        <v>1</v>
      </c>
      <c r="K1206" s="1" t="b">
        <f>IF(EXACT(raw[[#This Row],[Date]],VLOOKUP(raw[[#This Row],[Song Title]],raw[],2,FALSE)),TRUE,FALSE)</f>
        <v>0</v>
      </c>
      <c r="L1206">
        <f>COUNTIFS(raw[Song Title],raw[[#This Row],[Song Title]],raw[Date],CONCATENATE("&lt;",raw[[#This Row],[Date]]))</f>
        <v>4</v>
      </c>
      <c r="M1206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206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206" s="2">
        <f>((3*raw[[#This Row],[Count Played W/I Last Year]])+raw[[#This Row],[Count Played W/I 2 years]])/4</f>
        <v>4</v>
      </c>
    </row>
    <row r="1207" spans="1:15" x14ac:dyDescent="0.2">
      <c r="A1207" t="s">
        <v>207</v>
      </c>
      <c r="B1207" s="7">
        <v>42379</v>
      </c>
      <c r="C1207" s="7" t="str">
        <f>IF(EXACT(1,raw[[#This Row],[English]]),"English",IF(EXACT(1,raw[[#This Row],[Spanish]]),"Spanish",IF(EXACT(1,raw[[#This Row],[Both]]),"Both","BAD_INPUT")))</f>
        <v>Spanish</v>
      </c>
      <c r="D1207" s="11">
        <f>YEAR(raw[[#This Row],[Date]])</f>
        <v>2016</v>
      </c>
      <c r="E1207" s="11">
        <f>MONTH(raw[[#This Row],[Date]])</f>
        <v>1</v>
      </c>
      <c r="G1207">
        <v>1</v>
      </c>
      <c r="I1207" s="2" t="e">
        <f>VLOOKUP(raw[[#This Row],[Song Title]],#REF!,1,FALSE)</f>
        <v>#REF!</v>
      </c>
      <c r="J1207">
        <f>SUM(raw[[#This Row],[English]:[Both]])</f>
        <v>1</v>
      </c>
      <c r="K1207" s="1" t="b">
        <f>IF(EXACT(raw[[#This Row],[Date]],VLOOKUP(raw[[#This Row],[Song Title]],raw[],2,FALSE)),TRUE,FALSE)</f>
        <v>0</v>
      </c>
      <c r="L1207">
        <f>COUNTIFS(raw[Song Title],raw[[#This Row],[Song Title]],raw[Date],CONCATENATE("&lt;",raw[[#This Row],[Date]]))</f>
        <v>8</v>
      </c>
      <c r="M1207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207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1207" s="2">
        <f>((3*raw[[#This Row],[Count Played W/I Last Year]])+raw[[#This Row],[Count Played W/I 2 years]])/4</f>
        <v>5</v>
      </c>
    </row>
    <row r="1208" spans="1:15" x14ac:dyDescent="0.2">
      <c r="A1208" t="s">
        <v>270</v>
      </c>
      <c r="B1208" s="7">
        <v>42379</v>
      </c>
      <c r="C1208" s="7" t="str">
        <f>IF(EXACT(1,raw[[#This Row],[English]]),"English",IF(EXACT(1,raw[[#This Row],[Spanish]]),"Spanish",IF(EXACT(1,raw[[#This Row],[Both]]),"Both","BAD_INPUT")))</f>
        <v>English</v>
      </c>
      <c r="D1208" s="11">
        <f>YEAR(raw[[#This Row],[Date]])</f>
        <v>2016</v>
      </c>
      <c r="E1208" s="11">
        <f>MONTH(raw[[#This Row],[Date]])</f>
        <v>1</v>
      </c>
      <c r="F1208">
        <v>1</v>
      </c>
      <c r="I1208" s="2" t="e">
        <f>VLOOKUP(raw[[#This Row],[Song Title]],#REF!,1,FALSE)</f>
        <v>#REF!</v>
      </c>
      <c r="J1208">
        <f>SUM(raw[[#This Row],[English]:[Both]])</f>
        <v>1</v>
      </c>
      <c r="K1208" s="1" t="b">
        <f>IF(EXACT(raw[[#This Row],[Date]],VLOOKUP(raw[[#This Row],[Song Title]],raw[],2,FALSE)),TRUE,FALSE)</f>
        <v>1</v>
      </c>
      <c r="L1208">
        <f>COUNTIFS(raw[Song Title],raw[[#This Row],[Song Title]],raw[Date],CONCATENATE("&lt;",raw[[#This Row],[Date]]))</f>
        <v>0</v>
      </c>
      <c r="M1208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208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208" s="2">
        <f>((3*raw[[#This Row],[Count Played W/I Last Year]])+raw[[#This Row],[Count Played W/I 2 years]])/4</f>
        <v>0</v>
      </c>
    </row>
    <row r="1209" spans="1:15" x14ac:dyDescent="0.2">
      <c r="A1209" t="s">
        <v>240</v>
      </c>
      <c r="B1209" s="7">
        <v>42379</v>
      </c>
      <c r="C1209" s="7" t="str">
        <f>IF(EXACT(1,raw[[#This Row],[English]]),"English",IF(EXACT(1,raw[[#This Row],[Spanish]]),"Spanish",IF(EXACT(1,raw[[#This Row],[Both]]),"Both","BAD_INPUT")))</f>
        <v>Spanish</v>
      </c>
      <c r="D1209" s="11">
        <f>YEAR(raw[[#This Row],[Date]])</f>
        <v>2016</v>
      </c>
      <c r="E1209" s="11">
        <f>MONTH(raw[[#This Row],[Date]])</f>
        <v>1</v>
      </c>
      <c r="G1209">
        <v>1</v>
      </c>
      <c r="I1209" s="2" t="e">
        <f>VLOOKUP(raw[[#This Row],[Song Title]],#REF!,1,FALSE)</f>
        <v>#REF!</v>
      </c>
      <c r="J1209">
        <f>SUM(raw[[#This Row],[English]:[Both]])</f>
        <v>1</v>
      </c>
      <c r="K1209" s="1" t="b">
        <f>IF(EXACT(raw[[#This Row],[Date]],VLOOKUP(raw[[#This Row],[Song Title]],raw[],2,FALSE)),TRUE,FALSE)</f>
        <v>0</v>
      </c>
      <c r="L1209">
        <f>COUNTIFS(raw[Song Title],raw[[#This Row],[Song Title]],raw[Date],CONCATENATE("&lt;",raw[[#This Row],[Date]]))</f>
        <v>7</v>
      </c>
      <c r="M1209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1209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1209" s="2">
        <f>((3*raw[[#This Row],[Count Played W/I Last Year]])+raw[[#This Row],[Count Played W/I 2 years]])/4</f>
        <v>6.25</v>
      </c>
    </row>
    <row r="1210" spans="1:15" x14ac:dyDescent="0.2">
      <c r="A1210" t="s">
        <v>111</v>
      </c>
      <c r="B1210" s="7">
        <v>42386</v>
      </c>
      <c r="C1210" s="7" t="str">
        <f>IF(EXACT(1,raw[[#This Row],[English]]),"English",IF(EXACT(1,raw[[#This Row],[Spanish]]),"Spanish",IF(EXACT(1,raw[[#This Row],[Both]]),"Both","BAD_INPUT")))</f>
        <v>English</v>
      </c>
      <c r="D1210" s="11">
        <f>YEAR(raw[[#This Row],[Date]])</f>
        <v>2016</v>
      </c>
      <c r="E1210" s="11">
        <f>MONTH(raw[[#This Row],[Date]])</f>
        <v>1</v>
      </c>
      <c r="F1210">
        <v>1</v>
      </c>
      <c r="I1210" s="2" t="e">
        <f>VLOOKUP(raw[[#This Row],[Song Title]],#REF!,1,FALSE)</f>
        <v>#REF!</v>
      </c>
      <c r="J1210">
        <f>SUM(raw[[#This Row],[English]:[Both]])</f>
        <v>1</v>
      </c>
      <c r="K1210" s="1" t="b">
        <f>IF(EXACT(raw[[#This Row],[Date]],VLOOKUP(raw[[#This Row],[Song Title]],raw[],2,FALSE)),TRUE,FALSE)</f>
        <v>0</v>
      </c>
      <c r="L1210">
        <f>COUNTIFS(raw[Song Title],raw[[#This Row],[Song Title]],raw[Date],CONCATENATE("&lt;",raw[[#This Row],[Date]]))</f>
        <v>11</v>
      </c>
      <c r="M1210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210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1210" s="2">
        <f>((3*raw[[#This Row],[Count Played W/I Last Year]])+raw[[#This Row],[Count Played W/I 2 years]])/4</f>
        <v>3.25</v>
      </c>
    </row>
    <row r="1211" spans="1:15" x14ac:dyDescent="0.2">
      <c r="A1211" t="s">
        <v>144</v>
      </c>
      <c r="B1211" s="7">
        <v>42386</v>
      </c>
      <c r="C1211" s="7" t="str">
        <f>IF(EXACT(1,raw[[#This Row],[English]]),"English",IF(EXACT(1,raw[[#This Row],[Spanish]]),"Spanish",IF(EXACT(1,raw[[#This Row],[Both]]),"Both","BAD_INPUT")))</f>
        <v>Spanish</v>
      </c>
      <c r="D1211" s="11">
        <f>YEAR(raw[[#This Row],[Date]])</f>
        <v>2016</v>
      </c>
      <c r="E1211" s="11">
        <f>MONTH(raw[[#This Row],[Date]])</f>
        <v>1</v>
      </c>
      <c r="G1211">
        <v>1</v>
      </c>
      <c r="I1211" s="2" t="e">
        <f>VLOOKUP(raw[[#This Row],[Song Title]],#REF!,1,FALSE)</f>
        <v>#REF!</v>
      </c>
      <c r="J1211">
        <f>SUM(raw[[#This Row],[English]:[Both]])</f>
        <v>1</v>
      </c>
      <c r="K1211" s="1" t="b">
        <f>IF(EXACT(raw[[#This Row],[Date]],VLOOKUP(raw[[#This Row],[Song Title]],raw[],2,FALSE)),TRUE,FALSE)</f>
        <v>0</v>
      </c>
      <c r="L1211">
        <f>COUNTIFS(raw[Song Title],raw[[#This Row],[Song Title]],raw[Date],CONCATENATE("&lt;",raw[[#This Row],[Date]]))</f>
        <v>12</v>
      </c>
      <c r="M1211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211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1211" s="2">
        <f>((3*raw[[#This Row],[Count Played W/I Last Year]])+raw[[#This Row],[Count Played W/I 2 years]])/4</f>
        <v>4.25</v>
      </c>
    </row>
    <row r="1212" spans="1:15" x14ac:dyDescent="0.2">
      <c r="A1212" t="s">
        <v>166</v>
      </c>
      <c r="B1212" s="7">
        <v>42386</v>
      </c>
      <c r="C1212" s="7" t="str">
        <f>IF(EXACT(1,raw[[#This Row],[English]]),"English",IF(EXACT(1,raw[[#This Row],[Spanish]]),"Spanish",IF(EXACT(1,raw[[#This Row],[Both]]),"Both","BAD_INPUT")))</f>
        <v>Both</v>
      </c>
      <c r="D1212" s="11">
        <f>YEAR(raw[[#This Row],[Date]])</f>
        <v>2016</v>
      </c>
      <c r="E1212" s="11">
        <f>MONTH(raw[[#This Row],[Date]])</f>
        <v>1</v>
      </c>
      <c r="H1212">
        <v>1</v>
      </c>
      <c r="I1212" s="2" t="e">
        <f>VLOOKUP(raw[[#This Row],[Song Title]],#REF!,1,FALSE)</f>
        <v>#REF!</v>
      </c>
      <c r="J1212">
        <f>SUM(raw[[#This Row],[English]:[Both]])</f>
        <v>1</v>
      </c>
      <c r="K1212" s="1" t="b">
        <f>IF(EXACT(raw[[#This Row],[Date]],VLOOKUP(raw[[#This Row],[Song Title]],raw[],2,FALSE)),TRUE,FALSE)</f>
        <v>0</v>
      </c>
      <c r="L1212">
        <f>COUNTIFS(raw[Song Title],raw[[#This Row],[Song Title]],raw[Date],CONCATENATE("&lt;",raw[[#This Row],[Date]]))</f>
        <v>7</v>
      </c>
      <c r="M1212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212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212" s="2">
        <f>((3*raw[[#This Row],[Count Played W/I Last Year]])+raw[[#This Row],[Count Played W/I 2 years]])/4</f>
        <v>3.75</v>
      </c>
    </row>
    <row r="1213" spans="1:15" x14ac:dyDescent="0.2">
      <c r="A1213" t="s">
        <v>87</v>
      </c>
      <c r="B1213" s="7">
        <v>42386</v>
      </c>
      <c r="C1213" s="7" t="str">
        <f>IF(EXACT(1,raw[[#This Row],[English]]),"English",IF(EXACT(1,raw[[#This Row],[Spanish]]),"Spanish",IF(EXACT(1,raw[[#This Row],[Both]]),"Both","BAD_INPUT")))</f>
        <v>Both</v>
      </c>
      <c r="D1213" s="11">
        <f>YEAR(raw[[#This Row],[Date]])</f>
        <v>2016</v>
      </c>
      <c r="E1213" s="11">
        <f>MONTH(raw[[#This Row],[Date]])</f>
        <v>1</v>
      </c>
      <c r="H1213">
        <v>1</v>
      </c>
      <c r="I1213" s="2" t="e">
        <f>VLOOKUP(raw[[#This Row],[Song Title]],#REF!,1,FALSE)</f>
        <v>#REF!</v>
      </c>
      <c r="J1213">
        <f>SUM(raw[[#This Row],[English]:[Both]])</f>
        <v>1</v>
      </c>
      <c r="K1213" s="1" t="b">
        <f>IF(EXACT(raw[[#This Row],[Date]],VLOOKUP(raw[[#This Row],[Song Title]],raw[],2,FALSE)),TRUE,FALSE)</f>
        <v>0</v>
      </c>
      <c r="L1213">
        <f>COUNTIFS(raw[Song Title],raw[[#This Row],[Song Title]],raw[Date],CONCATENATE("&lt;",raw[[#This Row],[Date]]))</f>
        <v>11</v>
      </c>
      <c r="M1213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213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213" s="2">
        <f>((3*raw[[#This Row],[Count Played W/I Last Year]])+raw[[#This Row],[Count Played W/I 2 years]])/4</f>
        <v>3.75</v>
      </c>
    </row>
    <row r="1214" spans="1:15" x14ac:dyDescent="0.2">
      <c r="A1214" t="s">
        <v>134</v>
      </c>
      <c r="B1214" s="7">
        <v>42386</v>
      </c>
      <c r="C1214" s="7" t="str">
        <f>IF(EXACT(1,raw[[#This Row],[English]]),"English",IF(EXACT(1,raw[[#This Row],[Spanish]]),"Spanish",IF(EXACT(1,raw[[#This Row],[Both]]),"Both","BAD_INPUT")))</f>
        <v>English</v>
      </c>
      <c r="D1214" s="11">
        <f>YEAR(raw[[#This Row],[Date]])</f>
        <v>2016</v>
      </c>
      <c r="E1214" s="11">
        <f>MONTH(raw[[#This Row],[Date]])</f>
        <v>1</v>
      </c>
      <c r="F1214">
        <v>1</v>
      </c>
      <c r="I1214" s="2" t="e">
        <f>VLOOKUP(raw[[#This Row],[Song Title]],#REF!,1,FALSE)</f>
        <v>#REF!</v>
      </c>
      <c r="J1214">
        <f>SUM(raw[[#This Row],[English]:[Both]])</f>
        <v>1</v>
      </c>
      <c r="K1214" s="1" t="b">
        <f>IF(EXACT(raw[[#This Row],[Date]],VLOOKUP(raw[[#This Row],[Song Title]],raw[],2,FALSE)),TRUE,FALSE)</f>
        <v>0</v>
      </c>
      <c r="L1214">
        <f>COUNTIFS(raw[Song Title],raw[[#This Row],[Song Title]],raw[Date],CONCATENATE("&lt;",raw[[#This Row],[Date]]))</f>
        <v>6</v>
      </c>
      <c r="M1214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214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214" s="2">
        <f>((3*raw[[#This Row],[Count Played W/I Last Year]])+raw[[#This Row],[Count Played W/I 2 years]])/4</f>
        <v>2.25</v>
      </c>
    </row>
    <row r="1215" spans="1:15" x14ac:dyDescent="0.2">
      <c r="A1215" t="s">
        <v>207</v>
      </c>
      <c r="B1215" s="7">
        <v>42386</v>
      </c>
      <c r="C1215" s="7" t="str">
        <f>IF(EXACT(1,raw[[#This Row],[English]]),"English",IF(EXACT(1,raw[[#This Row],[Spanish]]),"Spanish",IF(EXACT(1,raw[[#This Row],[Both]]),"Both","BAD_INPUT")))</f>
        <v>Spanish</v>
      </c>
      <c r="D1215" s="11">
        <f>YEAR(raw[[#This Row],[Date]])</f>
        <v>2016</v>
      </c>
      <c r="E1215" s="11">
        <f>MONTH(raw[[#This Row],[Date]])</f>
        <v>1</v>
      </c>
      <c r="G1215">
        <v>1</v>
      </c>
      <c r="I1215" s="2" t="e">
        <f>VLOOKUP(raw[[#This Row],[Song Title]],#REF!,1,FALSE)</f>
        <v>#REF!</v>
      </c>
      <c r="J1215">
        <f>SUM(raw[[#This Row],[English]:[Both]])</f>
        <v>1</v>
      </c>
      <c r="K1215" s="1" t="b">
        <f>IF(EXACT(raw[[#This Row],[Date]],VLOOKUP(raw[[#This Row],[Song Title]],raw[],2,FALSE)),TRUE,FALSE)</f>
        <v>0</v>
      </c>
      <c r="L1215">
        <f>COUNTIFS(raw[Song Title],raw[[#This Row],[Song Title]],raw[Date],CONCATENATE("&lt;",raw[[#This Row],[Date]]))</f>
        <v>9</v>
      </c>
      <c r="M1215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215">
        <f>COUNTIFS(raw[Song Title],raw[[#This Row],[Song Title]],raw[Date],CONCATENATE("&lt;",raw[[#This Row],[Date]]),raw[Date],CONCATENATE("&gt;=",DATE(raw[[#This Row],[Year]]-2,raw[[#This Row],[Month]],raw[[#This Row],[English]])))</f>
        <v>9</v>
      </c>
      <c r="O1215" s="2">
        <f>((3*raw[[#This Row],[Count Played W/I Last Year]])+raw[[#This Row],[Count Played W/I 2 years]])/4</f>
        <v>6</v>
      </c>
    </row>
    <row r="1216" spans="1:15" x14ac:dyDescent="0.2">
      <c r="A1216" t="s">
        <v>204</v>
      </c>
      <c r="B1216" s="7">
        <v>42393</v>
      </c>
      <c r="C1216" s="7" t="str">
        <f>IF(EXACT(1,raw[[#This Row],[English]]),"English",IF(EXACT(1,raw[[#This Row],[Spanish]]),"Spanish",IF(EXACT(1,raw[[#This Row],[Both]]),"Both","BAD_INPUT")))</f>
        <v>Spanish</v>
      </c>
      <c r="D1216" s="11">
        <f>YEAR(raw[[#This Row],[Date]])</f>
        <v>2016</v>
      </c>
      <c r="E1216" s="11">
        <f>MONTH(raw[[#This Row],[Date]])</f>
        <v>1</v>
      </c>
      <c r="G1216">
        <v>1</v>
      </c>
      <c r="I1216" s="2" t="e">
        <f>VLOOKUP(raw[[#This Row],[Song Title]],#REF!,1,FALSE)</f>
        <v>#REF!</v>
      </c>
      <c r="J1216">
        <f>SUM(raw[[#This Row],[English]:[Both]])</f>
        <v>1</v>
      </c>
      <c r="K1216" s="1" t="b">
        <f>IF(EXACT(raw[[#This Row],[Date]],VLOOKUP(raw[[#This Row],[Song Title]],raw[],2,FALSE)),TRUE,FALSE)</f>
        <v>0</v>
      </c>
      <c r="L1216">
        <f>COUNTIFS(raw[Song Title],raw[[#This Row],[Song Title]],raw[Date],CONCATENATE("&lt;",raw[[#This Row],[Date]]))</f>
        <v>11</v>
      </c>
      <c r="M1216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216">
        <f>COUNTIFS(raw[Song Title],raw[[#This Row],[Song Title]],raw[Date],CONCATENATE("&lt;",raw[[#This Row],[Date]]),raw[Date],CONCATENATE("&gt;=",DATE(raw[[#This Row],[Year]]-2,raw[[#This Row],[Month]],raw[[#This Row],[English]])))</f>
        <v>11</v>
      </c>
      <c r="O1216" s="2">
        <f>((3*raw[[#This Row],[Count Played W/I Last Year]])+raw[[#This Row],[Count Played W/I 2 years]])/4</f>
        <v>6.5</v>
      </c>
    </row>
    <row r="1217" spans="1:15" x14ac:dyDescent="0.2">
      <c r="A1217" t="s">
        <v>238</v>
      </c>
      <c r="B1217" s="7">
        <v>42393</v>
      </c>
      <c r="C1217" s="7" t="str">
        <f>IF(EXACT(1,raw[[#This Row],[English]]),"English",IF(EXACT(1,raw[[#This Row],[Spanish]]),"Spanish",IF(EXACT(1,raw[[#This Row],[Both]]),"Both","BAD_INPUT")))</f>
        <v>Both</v>
      </c>
      <c r="D1217" s="11">
        <f>YEAR(raw[[#This Row],[Date]])</f>
        <v>2016</v>
      </c>
      <c r="E1217" s="11">
        <f>MONTH(raw[[#This Row],[Date]])</f>
        <v>1</v>
      </c>
      <c r="H1217">
        <v>1</v>
      </c>
      <c r="I1217" s="2" t="e">
        <f>VLOOKUP(raw[[#This Row],[Song Title]],#REF!,1,FALSE)</f>
        <v>#REF!</v>
      </c>
      <c r="J1217">
        <f>SUM(raw[[#This Row],[English]:[Both]])</f>
        <v>1</v>
      </c>
      <c r="K1217" s="1" t="b">
        <f>IF(EXACT(raw[[#This Row],[Date]],VLOOKUP(raw[[#This Row],[Song Title]],raw[],2,FALSE)),TRUE,FALSE)</f>
        <v>0</v>
      </c>
      <c r="L1217">
        <f>COUNTIFS(raw[Song Title],raw[[#This Row],[Song Title]],raw[Date],CONCATENATE("&lt;",raw[[#This Row],[Date]]))</f>
        <v>7</v>
      </c>
      <c r="M1217">
        <f>COUNTIFS(raw[Song Title],raw[[#This Row],[Song Title]],raw[Date],CONCATENATE("&lt;",raw[[#This Row],[Date]]),raw[Date],CONCATENATE("&gt;=",DATE(raw[[#This Row],[Year]]-1,raw[[#This Row],[Month]],raw[[#This Row],[English]])))</f>
        <v>7</v>
      </c>
      <c r="N1217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1217" s="2">
        <f>((3*raw[[#This Row],[Count Played W/I Last Year]])+raw[[#This Row],[Count Played W/I 2 years]])/4</f>
        <v>7</v>
      </c>
    </row>
    <row r="1218" spans="1:15" x14ac:dyDescent="0.2">
      <c r="A1218" t="s">
        <v>216</v>
      </c>
      <c r="B1218" s="7">
        <v>42393</v>
      </c>
      <c r="C1218" s="7" t="str">
        <f>IF(EXACT(1,raw[[#This Row],[English]]),"English",IF(EXACT(1,raw[[#This Row],[Spanish]]),"Spanish",IF(EXACT(1,raw[[#This Row],[Both]]),"Both","BAD_INPUT")))</f>
        <v>English</v>
      </c>
      <c r="D1218" s="11">
        <f>YEAR(raw[[#This Row],[Date]])</f>
        <v>2016</v>
      </c>
      <c r="E1218" s="11">
        <f>MONTH(raw[[#This Row],[Date]])</f>
        <v>1</v>
      </c>
      <c r="F1218">
        <v>1</v>
      </c>
      <c r="I1218" s="2" t="e">
        <f>VLOOKUP(raw[[#This Row],[Song Title]],#REF!,1,FALSE)</f>
        <v>#REF!</v>
      </c>
      <c r="J1218">
        <f>SUM(raw[[#This Row],[English]:[Both]])</f>
        <v>1</v>
      </c>
      <c r="K1218" s="1" t="b">
        <f>IF(EXACT(raw[[#This Row],[Date]],VLOOKUP(raw[[#This Row],[Song Title]],raw[],2,FALSE)),TRUE,FALSE)</f>
        <v>0</v>
      </c>
      <c r="L1218">
        <f>COUNTIFS(raw[Song Title],raw[[#This Row],[Song Title]],raw[Date],CONCATENATE("&lt;",raw[[#This Row],[Date]]))</f>
        <v>6</v>
      </c>
      <c r="M1218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218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218" s="2">
        <f>((3*raw[[#This Row],[Count Played W/I Last Year]])+raw[[#This Row],[Count Played W/I 2 years]])/4</f>
        <v>3.75</v>
      </c>
    </row>
    <row r="1219" spans="1:15" x14ac:dyDescent="0.2">
      <c r="A1219" t="s">
        <v>260</v>
      </c>
      <c r="B1219" s="7">
        <v>42393</v>
      </c>
      <c r="C1219" s="7" t="str">
        <f>IF(EXACT(1,raw[[#This Row],[English]]),"English",IF(EXACT(1,raw[[#This Row],[Spanish]]),"Spanish",IF(EXACT(1,raw[[#This Row],[Both]]),"Both","BAD_INPUT")))</f>
        <v>English</v>
      </c>
      <c r="D1219" s="11">
        <f>YEAR(raw[[#This Row],[Date]])</f>
        <v>2016</v>
      </c>
      <c r="E1219" s="11">
        <f>MONTH(raw[[#This Row],[Date]])</f>
        <v>1</v>
      </c>
      <c r="F1219">
        <v>1</v>
      </c>
      <c r="I1219" s="2" t="e">
        <f>VLOOKUP(raw[[#This Row],[Song Title]],#REF!,1,FALSE)</f>
        <v>#REF!</v>
      </c>
      <c r="J1219">
        <f>SUM(raw[[#This Row],[English]:[Both]])</f>
        <v>1</v>
      </c>
      <c r="K1219" s="1" t="b">
        <f>IF(EXACT(raw[[#This Row],[Date]],VLOOKUP(raw[[#This Row],[Song Title]],raw[],2,FALSE)),TRUE,FALSE)</f>
        <v>0</v>
      </c>
      <c r="L1219">
        <f>COUNTIFS(raw[Song Title],raw[[#This Row],[Song Title]],raw[Date],CONCATENATE("&lt;",raw[[#This Row],[Date]]))</f>
        <v>3</v>
      </c>
      <c r="M1219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219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219" s="2">
        <f>((3*raw[[#This Row],[Count Played W/I Last Year]])+raw[[#This Row],[Count Played W/I 2 years]])/4</f>
        <v>3</v>
      </c>
    </row>
    <row r="1220" spans="1:15" x14ac:dyDescent="0.2">
      <c r="A1220" t="s">
        <v>196</v>
      </c>
      <c r="B1220" s="7">
        <v>42393</v>
      </c>
      <c r="C1220" s="7" t="str">
        <f>IF(EXACT(1,raw[[#This Row],[English]]),"English",IF(EXACT(1,raw[[#This Row],[Spanish]]),"Spanish",IF(EXACT(1,raw[[#This Row],[Both]]),"Both","BAD_INPUT")))</f>
        <v>Spanish</v>
      </c>
      <c r="D1220" s="11">
        <f>YEAR(raw[[#This Row],[Date]])</f>
        <v>2016</v>
      </c>
      <c r="E1220" s="11">
        <f>MONTH(raw[[#This Row],[Date]])</f>
        <v>1</v>
      </c>
      <c r="G1220">
        <v>1</v>
      </c>
      <c r="I1220" s="2" t="e">
        <f>VLOOKUP(raw[[#This Row],[Song Title]],#REF!,1,FALSE)</f>
        <v>#REF!</v>
      </c>
      <c r="J1220">
        <f>SUM(raw[[#This Row],[English]:[Both]])</f>
        <v>1</v>
      </c>
      <c r="K1220" s="1" t="b">
        <f>IF(EXACT(raw[[#This Row],[Date]],VLOOKUP(raw[[#This Row],[Song Title]],raw[],2,FALSE)),TRUE,FALSE)</f>
        <v>0</v>
      </c>
      <c r="L1220">
        <f>COUNTIFS(raw[Song Title],raw[[#This Row],[Song Title]],raw[Date],CONCATENATE("&lt;",raw[[#This Row],[Date]]))</f>
        <v>3</v>
      </c>
      <c r="M1220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220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220" s="2">
        <f>((3*raw[[#This Row],[Count Played W/I Last Year]])+raw[[#This Row],[Count Played W/I 2 years]])/4</f>
        <v>2.25</v>
      </c>
    </row>
    <row r="1221" spans="1:15" x14ac:dyDescent="0.2">
      <c r="A1221" t="s">
        <v>190</v>
      </c>
      <c r="B1221" s="7">
        <v>42393</v>
      </c>
      <c r="C1221" s="7" t="str">
        <f>IF(EXACT(1,raw[[#This Row],[English]]),"English",IF(EXACT(1,raw[[#This Row],[Spanish]]),"Spanish",IF(EXACT(1,raw[[#This Row],[Both]]),"Both","BAD_INPUT")))</f>
        <v>English</v>
      </c>
      <c r="D1221" s="11">
        <f>YEAR(raw[[#This Row],[Date]])</f>
        <v>2016</v>
      </c>
      <c r="E1221" s="11">
        <f>MONTH(raw[[#This Row],[Date]])</f>
        <v>1</v>
      </c>
      <c r="F1221">
        <v>1</v>
      </c>
      <c r="I1221" s="2" t="e">
        <f>VLOOKUP(raw[[#This Row],[Song Title]],#REF!,1,FALSE)</f>
        <v>#REF!</v>
      </c>
      <c r="J1221">
        <f>SUM(raw[[#This Row],[English]:[Both]])</f>
        <v>1</v>
      </c>
      <c r="K1221" s="1" t="b">
        <f>IF(EXACT(raw[[#This Row],[Date]],VLOOKUP(raw[[#This Row],[Song Title]],raw[],2,FALSE)),TRUE,FALSE)</f>
        <v>0</v>
      </c>
      <c r="L1221">
        <f>COUNTIFS(raw[Song Title],raw[[#This Row],[Song Title]],raw[Date],CONCATENATE("&lt;",raw[[#This Row],[Date]]))</f>
        <v>5</v>
      </c>
      <c r="M1221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221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221" s="2">
        <f>((3*raw[[#This Row],[Count Played W/I Last Year]])+raw[[#This Row],[Count Played W/I 2 years]])/4</f>
        <v>2.5</v>
      </c>
    </row>
    <row r="1222" spans="1:15" x14ac:dyDescent="0.2">
      <c r="A1222" t="s">
        <v>211</v>
      </c>
      <c r="B1222" s="7">
        <v>42400</v>
      </c>
      <c r="C1222" s="7" t="str">
        <f>IF(EXACT(1,raw[[#This Row],[English]]),"English",IF(EXACT(1,raw[[#This Row],[Spanish]]),"Spanish",IF(EXACT(1,raw[[#This Row],[Both]]),"Both","BAD_INPUT")))</f>
        <v>Spanish</v>
      </c>
      <c r="D1222" s="11">
        <f>YEAR(raw[[#This Row],[Date]])</f>
        <v>2016</v>
      </c>
      <c r="E1222" s="11">
        <f>MONTH(raw[[#This Row],[Date]])</f>
        <v>1</v>
      </c>
      <c r="G1222">
        <v>1</v>
      </c>
      <c r="I1222" s="2" t="e">
        <f>VLOOKUP(raw[[#This Row],[Song Title]],#REF!,1,FALSE)</f>
        <v>#REF!</v>
      </c>
      <c r="J1222">
        <f>SUM(raw[[#This Row],[English]:[Both]])</f>
        <v>1</v>
      </c>
      <c r="K1222" s="1" t="b">
        <f>IF(EXACT(raw[[#This Row],[Date]],VLOOKUP(raw[[#This Row],[Song Title]],raw[],2,FALSE)),TRUE,FALSE)</f>
        <v>0</v>
      </c>
      <c r="L1222">
        <f>COUNTIFS(raw[Song Title],raw[[#This Row],[Song Title]],raw[Date],CONCATENATE("&lt;",raw[[#This Row],[Date]]))</f>
        <v>11</v>
      </c>
      <c r="M1222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1222">
        <f>COUNTIFS(raw[Song Title],raw[[#This Row],[Song Title]],raw[Date],CONCATENATE("&lt;",raw[[#This Row],[Date]]),raw[Date],CONCATENATE("&gt;=",DATE(raw[[#This Row],[Year]]-2,raw[[#This Row],[Month]],raw[[#This Row],[English]])))</f>
        <v>11</v>
      </c>
      <c r="O1222" s="2">
        <f>((3*raw[[#This Row],[Count Played W/I Last Year]])+raw[[#This Row],[Count Played W/I 2 years]])/4</f>
        <v>7.25</v>
      </c>
    </row>
    <row r="1223" spans="1:15" x14ac:dyDescent="0.2">
      <c r="A1223" t="s">
        <v>146</v>
      </c>
      <c r="B1223" s="7">
        <v>42400</v>
      </c>
      <c r="C1223" s="7" t="str">
        <f>IF(EXACT(1,raw[[#This Row],[English]]),"English",IF(EXACT(1,raw[[#This Row],[Spanish]]),"Spanish",IF(EXACT(1,raw[[#This Row],[Both]]),"Both","BAD_INPUT")))</f>
        <v>English</v>
      </c>
      <c r="D1223" s="11">
        <f>YEAR(raw[[#This Row],[Date]])</f>
        <v>2016</v>
      </c>
      <c r="E1223" s="11">
        <f>MONTH(raw[[#This Row],[Date]])</f>
        <v>1</v>
      </c>
      <c r="F1223">
        <v>1</v>
      </c>
      <c r="I1223" s="2" t="e">
        <f>VLOOKUP(raw[[#This Row],[Song Title]],#REF!,1,FALSE)</f>
        <v>#REF!</v>
      </c>
      <c r="J1223">
        <f>SUM(raw[[#This Row],[English]:[Both]])</f>
        <v>1</v>
      </c>
      <c r="K1223" s="1" t="b">
        <f>IF(EXACT(raw[[#This Row],[Date]],VLOOKUP(raw[[#This Row],[Song Title]],raw[],2,FALSE)),TRUE,FALSE)</f>
        <v>0</v>
      </c>
      <c r="L1223">
        <f>COUNTIFS(raw[Song Title],raw[[#This Row],[Song Title]],raw[Date],CONCATENATE("&lt;",raw[[#This Row],[Date]]))</f>
        <v>8</v>
      </c>
      <c r="M1223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223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223" s="2">
        <f>((3*raw[[#This Row],[Count Played W/I Last Year]])+raw[[#This Row],[Count Played W/I 2 years]])/4</f>
        <v>2.75</v>
      </c>
    </row>
    <row r="1224" spans="1:15" x14ac:dyDescent="0.2">
      <c r="A1224" t="s">
        <v>251</v>
      </c>
      <c r="B1224" s="7">
        <v>42400</v>
      </c>
      <c r="C1224" s="7" t="str">
        <f>IF(EXACT(1,raw[[#This Row],[English]]),"English",IF(EXACT(1,raw[[#This Row],[Spanish]]),"Spanish",IF(EXACT(1,raw[[#This Row],[Both]]),"Both","BAD_INPUT")))</f>
        <v>English</v>
      </c>
      <c r="D1224" s="11">
        <f>YEAR(raw[[#This Row],[Date]])</f>
        <v>2016</v>
      </c>
      <c r="E1224" s="11">
        <f>MONTH(raw[[#This Row],[Date]])</f>
        <v>1</v>
      </c>
      <c r="F1224">
        <v>1</v>
      </c>
      <c r="I1224" s="2" t="e">
        <f>VLOOKUP(raw[[#This Row],[Song Title]],#REF!,1,FALSE)</f>
        <v>#REF!</v>
      </c>
      <c r="J1224">
        <f>SUM(raw[[#This Row],[English]:[Both]])</f>
        <v>1</v>
      </c>
      <c r="K1224" s="1" t="b">
        <f>IF(EXACT(raw[[#This Row],[Date]],VLOOKUP(raw[[#This Row],[Song Title]],raw[],2,FALSE)),TRUE,FALSE)</f>
        <v>0</v>
      </c>
      <c r="L1224">
        <f>COUNTIFS(raw[Song Title],raw[[#This Row],[Song Title]],raw[Date],CONCATENATE("&lt;",raw[[#This Row],[Date]]))</f>
        <v>5</v>
      </c>
      <c r="M1224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224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224" s="2">
        <f>((3*raw[[#This Row],[Count Played W/I Last Year]])+raw[[#This Row],[Count Played W/I 2 years]])/4</f>
        <v>5</v>
      </c>
    </row>
    <row r="1225" spans="1:15" x14ac:dyDescent="0.2">
      <c r="A1225" t="s">
        <v>259</v>
      </c>
      <c r="B1225" s="7">
        <v>42400</v>
      </c>
      <c r="C1225" s="7" t="str">
        <f>IF(EXACT(1,raw[[#This Row],[English]]),"English",IF(EXACT(1,raw[[#This Row],[Spanish]]),"Spanish",IF(EXACT(1,raw[[#This Row],[Both]]),"Both","BAD_INPUT")))</f>
        <v>Spanish</v>
      </c>
      <c r="D1225" s="11">
        <f>YEAR(raw[[#This Row],[Date]])</f>
        <v>2016</v>
      </c>
      <c r="E1225" s="11">
        <f>MONTH(raw[[#This Row],[Date]])</f>
        <v>1</v>
      </c>
      <c r="G1225">
        <v>1</v>
      </c>
      <c r="I1225" s="2" t="e">
        <f>VLOOKUP(raw[[#This Row],[Song Title]],#REF!,1,FALSE)</f>
        <v>#REF!</v>
      </c>
      <c r="J1225">
        <f>SUM(raw[[#This Row],[English]:[Both]])</f>
        <v>1</v>
      </c>
      <c r="K1225" s="1" t="b">
        <f>IF(EXACT(raw[[#This Row],[Date]],VLOOKUP(raw[[#This Row],[Song Title]],raw[],2,FALSE)),TRUE,FALSE)</f>
        <v>0</v>
      </c>
      <c r="L1225">
        <f>COUNTIFS(raw[Song Title],raw[[#This Row],[Song Title]],raw[Date],CONCATENATE("&lt;",raw[[#This Row],[Date]]))</f>
        <v>5</v>
      </c>
      <c r="M1225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225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225" s="2">
        <f>((3*raw[[#This Row],[Count Played W/I Last Year]])+raw[[#This Row],[Count Played W/I 2 years]])/4</f>
        <v>2.25</v>
      </c>
    </row>
    <row r="1226" spans="1:15" x14ac:dyDescent="0.2">
      <c r="A1226" t="s">
        <v>77</v>
      </c>
      <c r="B1226" s="7">
        <v>42400</v>
      </c>
      <c r="C1226" s="7" t="str">
        <f>IF(EXACT(1,raw[[#This Row],[English]]),"English",IF(EXACT(1,raw[[#This Row],[Spanish]]),"Spanish",IF(EXACT(1,raw[[#This Row],[Both]]),"Both","BAD_INPUT")))</f>
        <v>English</v>
      </c>
      <c r="D1226" s="11">
        <f>YEAR(raw[[#This Row],[Date]])</f>
        <v>2016</v>
      </c>
      <c r="E1226" s="11">
        <f>MONTH(raw[[#This Row],[Date]])</f>
        <v>1</v>
      </c>
      <c r="F1226">
        <v>1</v>
      </c>
      <c r="I1226" s="2" t="e">
        <f>VLOOKUP(raw[[#This Row],[Song Title]],#REF!,1,FALSE)</f>
        <v>#REF!</v>
      </c>
      <c r="J1226">
        <f>SUM(raw[[#This Row],[English]:[Both]])</f>
        <v>1</v>
      </c>
      <c r="K1226" s="1" t="b">
        <f>IF(EXACT(raw[[#This Row],[Date]],VLOOKUP(raw[[#This Row],[Song Title]],raw[],2,FALSE)),TRUE,FALSE)</f>
        <v>0</v>
      </c>
      <c r="L1226">
        <f>COUNTIFS(raw[Song Title],raw[[#This Row],[Song Title]],raw[Date],CONCATENATE("&lt;",raw[[#This Row],[Date]]))</f>
        <v>7</v>
      </c>
      <c r="M1226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226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226" s="2">
        <f>((3*raw[[#This Row],[Count Played W/I Last Year]])+raw[[#This Row],[Count Played W/I 2 years]])/4</f>
        <v>3.5</v>
      </c>
    </row>
    <row r="1227" spans="1:15" x14ac:dyDescent="0.2">
      <c r="A1227" t="s">
        <v>255</v>
      </c>
      <c r="B1227" s="7">
        <v>42400</v>
      </c>
      <c r="C1227" s="7" t="str">
        <f>IF(EXACT(1,raw[[#This Row],[English]]),"English",IF(EXACT(1,raw[[#This Row],[Spanish]]),"Spanish",IF(EXACT(1,raw[[#This Row],[Both]]),"Both","BAD_INPUT")))</f>
        <v>Spanish</v>
      </c>
      <c r="D1227" s="11">
        <f>YEAR(raw[[#This Row],[Date]])</f>
        <v>2016</v>
      </c>
      <c r="E1227" s="11">
        <f>MONTH(raw[[#This Row],[Date]])</f>
        <v>1</v>
      </c>
      <c r="G1227">
        <v>1</v>
      </c>
      <c r="I1227" s="2" t="e">
        <f>VLOOKUP(raw[[#This Row],[Song Title]],#REF!,1,FALSE)</f>
        <v>#REF!</v>
      </c>
      <c r="J1227">
        <f>SUM(raw[[#This Row],[English]:[Both]])</f>
        <v>1</v>
      </c>
      <c r="K1227" s="1" t="b">
        <f>IF(EXACT(raw[[#This Row],[Date]],VLOOKUP(raw[[#This Row],[Song Title]],raw[],2,FALSE)),TRUE,FALSE)</f>
        <v>0</v>
      </c>
      <c r="L1227">
        <f>COUNTIFS(raw[Song Title],raw[[#This Row],[Song Title]],raw[Date],CONCATENATE("&lt;",raw[[#This Row],[Date]]))</f>
        <v>5</v>
      </c>
      <c r="M1227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227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227" s="2">
        <f>((3*raw[[#This Row],[Count Played W/I Last Year]])+raw[[#This Row],[Count Played W/I 2 years]])/4</f>
        <v>5</v>
      </c>
    </row>
    <row r="1228" spans="1:15" x14ac:dyDescent="0.2">
      <c r="A1228" t="s">
        <v>149</v>
      </c>
      <c r="B1228" s="7">
        <v>42407</v>
      </c>
      <c r="C1228" s="7" t="str">
        <f>IF(EXACT(1,raw[[#This Row],[English]]),"English",IF(EXACT(1,raw[[#This Row],[Spanish]]),"Spanish",IF(EXACT(1,raw[[#This Row],[Both]]),"Both","BAD_INPUT")))</f>
        <v>Spanish</v>
      </c>
      <c r="D1228" s="11">
        <f>YEAR(raw[[#This Row],[Date]])</f>
        <v>2016</v>
      </c>
      <c r="E1228" s="11">
        <f>MONTH(raw[[#This Row],[Date]])</f>
        <v>2</v>
      </c>
      <c r="G1228">
        <v>1</v>
      </c>
      <c r="I1228" s="2" t="e">
        <f>VLOOKUP(raw[[#This Row],[Song Title]],#REF!,1,FALSE)</f>
        <v>#REF!</v>
      </c>
      <c r="J1228">
        <f>SUM(raw[[#This Row],[English]:[Both]])</f>
        <v>1</v>
      </c>
      <c r="K1228" s="1" t="b">
        <f>IF(EXACT(raw[[#This Row],[Date]],VLOOKUP(raw[[#This Row],[Song Title]],raw[],2,FALSE)),TRUE,FALSE)</f>
        <v>0</v>
      </c>
      <c r="L1228">
        <f>COUNTIFS(raw[Song Title],raw[[#This Row],[Song Title]],raw[Date],CONCATENATE("&lt;",raw[[#This Row],[Date]]))</f>
        <v>14</v>
      </c>
      <c r="M1228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228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1228" s="2">
        <f>((3*raw[[#This Row],[Count Played W/I Last Year]])+raw[[#This Row],[Count Played W/I 2 years]])/4</f>
        <v>4.75</v>
      </c>
    </row>
    <row r="1229" spans="1:15" x14ac:dyDescent="0.2">
      <c r="A1229" t="s">
        <v>271</v>
      </c>
      <c r="B1229" s="7">
        <v>42407</v>
      </c>
      <c r="C1229" s="7" t="str">
        <f>IF(EXACT(1,raw[[#This Row],[English]]),"English",IF(EXACT(1,raw[[#This Row],[Spanish]]),"Spanish",IF(EXACT(1,raw[[#This Row],[Both]]),"Both","BAD_INPUT")))</f>
        <v>English</v>
      </c>
      <c r="D1229" s="11">
        <f>YEAR(raw[[#This Row],[Date]])</f>
        <v>2016</v>
      </c>
      <c r="E1229" s="11">
        <f>MONTH(raw[[#This Row],[Date]])</f>
        <v>2</v>
      </c>
      <c r="F1229">
        <v>1</v>
      </c>
      <c r="I1229" s="2" t="e">
        <f>VLOOKUP(raw[[#This Row],[Song Title]],#REF!,1,FALSE)</f>
        <v>#REF!</v>
      </c>
      <c r="J1229">
        <f>SUM(raw[[#This Row],[English]:[Both]])</f>
        <v>1</v>
      </c>
      <c r="K1229" s="1" t="b">
        <f>IF(EXACT(raw[[#This Row],[Date]],VLOOKUP(raw[[#This Row],[Song Title]],raw[],2,FALSE)),TRUE,FALSE)</f>
        <v>1</v>
      </c>
      <c r="L1229">
        <f>COUNTIFS(raw[Song Title],raw[[#This Row],[Song Title]],raw[Date],CONCATENATE("&lt;",raw[[#This Row],[Date]]))</f>
        <v>0</v>
      </c>
      <c r="M1229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229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229" s="2">
        <f>((3*raw[[#This Row],[Count Played W/I Last Year]])+raw[[#This Row],[Count Played W/I 2 years]])/4</f>
        <v>0</v>
      </c>
    </row>
    <row r="1230" spans="1:15" x14ac:dyDescent="0.2">
      <c r="A1230" t="s">
        <v>252</v>
      </c>
      <c r="B1230" s="7">
        <v>42407</v>
      </c>
      <c r="C1230" s="7" t="str">
        <f>IF(EXACT(1,raw[[#This Row],[English]]),"English",IF(EXACT(1,raw[[#This Row],[Spanish]]),"Spanish",IF(EXACT(1,raw[[#This Row],[Both]]),"Both","BAD_INPUT")))</f>
        <v>Spanish</v>
      </c>
      <c r="D1230" s="11">
        <f>YEAR(raw[[#This Row],[Date]])</f>
        <v>2016</v>
      </c>
      <c r="E1230" s="11">
        <f>MONTH(raw[[#This Row],[Date]])</f>
        <v>2</v>
      </c>
      <c r="G1230">
        <v>1</v>
      </c>
      <c r="I1230" s="2" t="e">
        <f>VLOOKUP(raw[[#This Row],[Song Title]],#REF!,1,FALSE)</f>
        <v>#REF!</v>
      </c>
      <c r="J1230">
        <f>SUM(raw[[#This Row],[English]:[Both]])</f>
        <v>1</v>
      </c>
      <c r="K1230" s="1" t="b">
        <f>IF(EXACT(raw[[#This Row],[Date]],VLOOKUP(raw[[#This Row],[Song Title]],raw[],2,FALSE)),TRUE,FALSE)</f>
        <v>0</v>
      </c>
      <c r="L1230">
        <f>COUNTIFS(raw[Song Title],raw[[#This Row],[Song Title]],raw[Date],CONCATENATE("&lt;",raw[[#This Row],[Date]]))</f>
        <v>4</v>
      </c>
      <c r="M1230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230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230" s="2">
        <f>((3*raw[[#This Row],[Count Played W/I Last Year]])+raw[[#This Row],[Count Played W/I 2 years]])/4</f>
        <v>4</v>
      </c>
    </row>
    <row r="1231" spans="1:15" x14ac:dyDescent="0.2">
      <c r="A1231" t="s">
        <v>245</v>
      </c>
      <c r="B1231" s="7">
        <v>42407</v>
      </c>
      <c r="C1231" s="7" t="str">
        <f>IF(EXACT(1,raw[[#This Row],[English]]),"English",IF(EXACT(1,raw[[#This Row],[Spanish]]),"Spanish",IF(EXACT(1,raw[[#This Row],[Both]]),"Both","BAD_INPUT")))</f>
        <v>English</v>
      </c>
      <c r="D1231" s="11">
        <f>YEAR(raw[[#This Row],[Date]])</f>
        <v>2016</v>
      </c>
      <c r="E1231" s="11">
        <f>MONTH(raw[[#This Row],[Date]])</f>
        <v>2</v>
      </c>
      <c r="F1231">
        <v>1</v>
      </c>
      <c r="I1231" s="2" t="e">
        <f>VLOOKUP(raw[[#This Row],[Song Title]],#REF!,1,FALSE)</f>
        <v>#REF!</v>
      </c>
      <c r="J1231">
        <f>SUM(raw[[#This Row],[English]:[Both]])</f>
        <v>1</v>
      </c>
      <c r="K1231" s="1" t="b">
        <f>IF(EXACT(raw[[#This Row],[Date]],VLOOKUP(raw[[#This Row],[Song Title]],raw[],2,FALSE)),TRUE,FALSE)</f>
        <v>0</v>
      </c>
      <c r="L1231">
        <f>COUNTIFS(raw[Song Title],raw[[#This Row],[Song Title]],raw[Date],CONCATENATE("&lt;",raw[[#This Row],[Date]]))</f>
        <v>3</v>
      </c>
      <c r="M1231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231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231" s="2">
        <f>((3*raw[[#This Row],[Count Played W/I Last Year]])+raw[[#This Row],[Count Played W/I 2 years]])/4</f>
        <v>3</v>
      </c>
    </row>
    <row r="1232" spans="1:15" x14ac:dyDescent="0.2">
      <c r="A1232" t="s">
        <v>145</v>
      </c>
      <c r="B1232" s="7">
        <v>42407</v>
      </c>
      <c r="C1232" s="7" t="str">
        <f>IF(EXACT(1,raw[[#This Row],[English]]),"English",IF(EXACT(1,raw[[#This Row],[Spanish]]),"Spanish",IF(EXACT(1,raw[[#This Row],[Both]]),"Both","BAD_INPUT")))</f>
        <v>Both</v>
      </c>
      <c r="D1232" s="11">
        <f>YEAR(raw[[#This Row],[Date]])</f>
        <v>2016</v>
      </c>
      <c r="E1232" s="11">
        <f>MONTH(raw[[#This Row],[Date]])</f>
        <v>2</v>
      </c>
      <c r="H1232">
        <v>1</v>
      </c>
      <c r="I1232" s="2" t="e">
        <f>VLOOKUP(raw[[#This Row],[Song Title]],#REF!,1,FALSE)</f>
        <v>#REF!</v>
      </c>
      <c r="J1232">
        <f>SUM(raw[[#This Row],[English]:[Both]])</f>
        <v>1</v>
      </c>
      <c r="K1232" s="1" t="b">
        <f>IF(EXACT(raw[[#This Row],[Date]],VLOOKUP(raw[[#This Row],[Song Title]],raw[],2,FALSE)),TRUE,FALSE)</f>
        <v>0</v>
      </c>
      <c r="L1232">
        <f>COUNTIFS(raw[Song Title],raw[[#This Row],[Song Title]],raw[Date],CONCATENATE("&lt;",raw[[#This Row],[Date]]))</f>
        <v>9</v>
      </c>
      <c r="M1232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232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232" s="2">
        <f>((3*raw[[#This Row],[Count Played W/I Last Year]])+raw[[#This Row],[Count Played W/I 2 years]])/4</f>
        <v>2.5</v>
      </c>
    </row>
    <row r="1233" spans="1:15" x14ac:dyDescent="0.2">
      <c r="A1233" t="s">
        <v>244</v>
      </c>
      <c r="B1233" s="7">
        <v>42407</v>
      </c>
      <c r="C1233" s="7" t="str">
        <f>IF(EXACT(1,raw[[#This Row],[English]]),"English",IF(EXACT(1,raw[[#This Row],[Spanish]]),"Spanish",IF(EXACT(1,raw[[#This Row],[Both]]),"Both","BAD_INPUT")))</f>
        <v>English</v>
      </c>
      <c r="D1233" s="11">
        <f>YEAR(raw[[#This Row],[Date]])</f>
        <v>2016</v>
      </c>
      <c r="E1233" s="11">
        <f>MONTH(raw[[#This Row],[Date]])</f>
        <v>2</v>
      </c>
      <c r="F1233">
        <v>1</v>
      </c>
      <c r="I1233" s="2" t="e">
        <f>VLOOKUP(raw[[#This Row],[Song Title]],#REF!,1,FALSE)</f>
        <v>#REF!</v>
      </c>
      <c r="J1233">
        <f>SUM(raw[[#This Row],[English]:[Both]])</f>
        <v>1</v>
      </c>
      <c r="K1233" s="1" t="b">
        <f>IF(EXACT(raw[[#This Row],[Date]],VLOOKUP(raw[[#This Row],[Song Title]],raw[],2,FALSE)),TRUE,FALSE)</f>
        <v>0</v>
      </c>
      <c r="L1233">
        <f>COUNTIFS(raw[Song Title],raw[[#This Row],[Song Title]],raw[Date],CONCATENATE("&lt;",raw[[#This Row],[Date]]))</f>
        <v>5</v>
      </c>
      <c r="M1233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233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233" s="2">
        <f>((3*raw[[#This Row],[Count Played W/I Last Year]])+raw[[#This Row],[Count Played W/I 2 years]])/4</f>
        <v>5</v>
      </c>
    </row>
    <row r="1234" spans="1:15" x14ac:dyDescent="0.2">
      <c r="A1234" t="s">
        <v>204</v>
      </c>
      <c r="B1234" s="7">
        <v>42414</v>
      </c>
      <c r="C1234" s="7" t="str">
        <f>IF(EXACT(1,raw[[#This Row],[English]]),"English",IF(EXACT(1,raw[[#This Row],[Spanish]]),"Spanish",IF(EXACT(1,raw[[#This Row],[Both]]),"Both","BAD_INPUT")))</f>
        <v>Spanish</v>
      </c>
      <c r="D1234" s="11">
        <f>YEAR(raw[[#This Row],[Date]])</f>
        <v>2016</v>
      </c>
      <c r="E1234" s="11">
        <f>MONTH(raw[[#This Row],[Date]])</f>
        <v>2</v>
      </c>
      <c r="G1234">
        <v>1</v>
      </c>
      <c r="I1234" s="2" t="e">
        <f>VLOOKUP(raw[[#This Row],[Song Title]],#REF!,1,FALSE)</f>
        <v>#REF!</v>
      </c>
      <c r="J1234">
        <f>SUM(raw[[#This Row],[English]:[Both]])</f>
        <v>1</v>
      </c>
      <c r="K1234" s="1" t="b">
        <f>IF(EXACT(raw[[#This Row],[Date]],VLOOKUP(raw[[#This Row],[Song Title]],raw[],2,FALSE)),TRUE,FALSE)</f>
        <v>0</v>
      </c>
      <c r="L1234">
        <f>COUNTIFS(raw[Song Title],raw[[#This Row],[Song Title]],raw[Date],CONCATENATE("&lt;",raw[[#This Row],[Date]]))</f>
        <v>12</v>
      </c>
      <c r="M1234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1234">
        <f>COUNTIFS(raw[Song Title],raw[[#This Row],[Song Title]],raw[Date],CONCATENATE("&lt;",raw[[#This Row],[Date]]),raw[Date],CONCATENATE("&gt;=",DATE(raw[[#This Row],[Year]]-2,raw[[#This Row],[Month]],raw[[#This Row],[English]])))</f>
        <v>12</v>
      </c>
      <c r="O1234" s="2">
        <f>((3*raw[[#This Row],[Count Played W/I Last Year]])+raw[[#This Row],[Count Played W/I 2 years]])/4</f>
        <v>7.5</v>
      </c>
    </row>
    <row r="1235" spans="1:15" x14ac:dyDescent="0.2">
      <c r="A1235" t="s">
        <v>158</v>
      </c>
      <c r="B1235" s="7">
        <v>42414</v>
      </c>
      <c r="C1235" s="7" t="str">
        <f>IF(EXACT(1,raw[[#This Row],[English]]),"English",IF(EXACT(1,raw[[#This Row],[Spanish]]),"Spanish",IF(EXACT(1,raw[[#This Row],[Both]]),"Both","BAD_INPUT")))</f>
        <v>Both</v>
      </c>
      <c r="D1235" s="11">
        <f>YEAR(raw[[#This Row],[Date]])</f>
        <v>2016</v>
      </c>
      <c r="E1235" s="11">
        <f>MONTH(raw[[#This Row],[Date]])</f>
        <v>2</v>
      </c>
      <c r="H1235">
        <v>1</v>
      </c>
      <c r="I1235" s="2" t="e">
        <f>VLOOKUP(raw[[#This Row],[Song Title]],#REF!,1,FALSE)</f>
        <v>#REF!</v>
      </c>
      <c r="J1235">
        <f>SUM(raw[[#This Row],[English]:[Both]])</f>
        <v>1</v>
      </c>
      <c r="K1235" s="1" t="b">
        <f>IF(EXACT(raw[[#This Row],[Date]],VLOOKUP(raw[[#This Row],[Song Title]],raw[],2,FALSE)),TRUE,FALSE)</f>
        <v>0</v>
      </c>
      <c r="L1235">
        <f>COUNTIFS(raw[Song Title],raw[[#This Row],[Song Title]],raw[Date],CONCATENATE("&lt;",raw[[#This Row],[Date]]))</f>
        <v>9</v>
      </c>
      <c r="M1235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235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235" s="2">
        <f>((3*raw[[#This Row],[Count Played W/I Last Year]])+raw[[#This Row],[Count Played W/I 2 years]])/4</f>
        <v>1.75</v>
      </c>
    </row>
    <row r="1236" spans="1:15" x14ac:dyDescent="0.2">
      <c r="A1236" t="s">
        <v>237</v>
      </c>
      <c r="B1236" s="7">
        <v>42414</v>
      </c>
      <c r="C1236" s="7" t="str">
        <f>IF(EXACT(1,raw[[#This Row],[English]]),"English",IF(EXACT(1,raw[[#This Row],[Spanish]]),"Spanish",IF(EXACT(1,raw[[#This Row],[Both]]),"Both","BAD_INPUT")))</f>
        <v>English</v>
      </c>
      <c r="D1236" s="11">
        <f>YEAR(raw[[#This Row],[Date]])</f>
        <v>2016</v>
      </c>
      <c r="E1236" s="11">
        <f>MONTH(raw[[#This Row],[Date]])</f>
        <v>2</v>
      </c>
      <c r="F1236">
        <v>1</v>
      </c>
      <c r="I1236" s="2" t="e">
        <f>VLOOKUP(raw[[#This Row],[Song Title]],#REF!,1,FALSE)</f>
        <v>#REF!</v>
      </c>
      <c r="J1236">
        <f>SUM(raw[[#This Row],[English]:[Both]])</f>
        <v>1</v>
      </c>
      <c r="K1236" s="1" t="b">
        <f>IF(EXACT(raw[[#This Row],[Date]],VLOOKUP(raw[[#This Row],[Song Title]],raw[],2,FALSE)),TRUE,FALSE)</f>
        <v>0</v>
      </c>
      <c r="L1236">
        <f>COUNTIFS(raw[Song Title],raw[[#This Row],[Song Title]],raw[Date],CONCATENATE("&lt;",raw[[#This Row],[Date]]))</f>
        <v>7</v>
      </c>
      <c r="M1236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1236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1236" s="2">
        <f>((3*raw[[#This Row],[Count Played W/I Last Year]])+raw[[#This Row],[Count Played W/I 2 years]])/4</f>
        <v>6.25</v>
      </c>
    </row>
    <row r="1237" spans="1:15" x14ac:dyDescent="0.2">
      <c r="A1237" t="s">
        <v>97</v>
      </c>
      <c r="B1237" s="7">
        <v>42414</v>
      </c>
      <c r="C1237" s="7" t="str">
        <f>IF(EXACT(1,raw[[#This Row],[English]]),"English",IF(EXACT(1,raw[[#This Row],[Spanish]]),"Spanish",IF(EXACT(1,raw[[#This Row],[Both]]),"Both","BAD_INPUT")))</f>
        <v>Spanish</v>
      </c>
      <c r="D1237" s="11">
        <f>YEAR(raw[[#This Row],[Date]])</f>
        <v>2016</v>
      </c>
      <c r="E1237" s="11">
        <f>MONTH(raw[[#This Row],[Date]])</f>
        <v>2</v>
      </c>
      <c r="G1237">
        <v>1</v>
      </c>
      <c r="I1237" s="2" t="e">
        <f>VLOOKUP(raw[[#This Row],[Song Title]],#REF!,1,FALSE)</f>
        <v>#REF!</v>
      </c>
      <c r="J1237">
        <f>SUM(raw[[#This Row],[English]:[Both]])</f>
        <v>1</v>
      </c>
      <c r="K1237" s="1" t="b">
        <f>IF(EXACT(raw[[#This Row],[Date]],VLOOKUP(raw[[#This Row],[Song Title]],raw[],2,FALSE)),TRUE,FALSE)</f>
        <v>0</v>
      </c>
      <c r="L1237">
        <f>COUNTIFS(raw[Song Title],raw[[#This Row],[Song Title]],raw[Date],CONCATENATE("&lt;",raw[[#This Row],[Date]]))</f>
        <v>14</v>
      </c>
      <c r="M1237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237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237" s="2">
        <f>((3*raw[[#This Row],[Count Played W/I Last Year]])+raw[[#This Row],[Count Played W/I 2 years]])/4</f>
        <v>3.75</v>
      </c>
    </row>
    <row r="1238" spans="1:15" x14ac:dyDescent="0.2">
      <c r="A1238" t="s">
        <v>271</v>
      </c>
      <c r="B1238" s="7">
        <v>42414</v>
      </c>
      <c r="C1238" s="7" t="str">
        <f>IF(EXACT(1,raw[[#This Row],[English]]),"English",IF(EXACT(1,raw[[#This Row],[Spanish]]),"Spanish",IF(EXACT(1,raw[[#This Row],[Both]]),"Both","BAD_INPUT")))</f>
        <v>English</v>
      </c>
      <c r="D1238" s="11">
        <f>YEAR(raw[[#This Row],[Date]])</f>
        <v>2016</v>
      </c>
      <c r="E1238" s="11">
        <f>MONTH(raw[[#This Row],[Date]])</f>
        <v>2</v>
      </c>
      <c r="F1238">
        <v>1</v>
      </c>
      <c r="I1238" s="2" t="e">
        <f>VLOOKUP(raw[[#This Row],[Song Title]],#REF!,1,FALSE)</f>
        <v>#REF!</v>
      </c>
      <c r="J1238">
        <f>SUM(raw[[#This Row],[English]:[Both]])</f>
        <v>1</v>
      </c>
      <c r="K1238" s="1" t="b">
        <f>IF(EXACT(raw[[#This Row],[Date]],VLOOKUP(raw[[#This Row],[Song Title]],raw[],2,FALSE)),TRUE,FALSE)</f>
        <v>0</v>
      </c>
      <c r="L1238">
        <f>COUNTIFS(raw[Song Title],raw[[#This Row],[Song Title]],raw[Date],CONCATENATE("&lt;",raw[[#This Row],[Date]]))</f>
        <v>1</v>
      </c>
      <c r="M1238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238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238" s="2">
        <f>((3*raw[[#This Row],[Count Played W/I Last Year]])+raw[[#This Row],[Count Played W/I 2 years]])/4</f>
        <v>1</v>
      </c>
    </row>
    <row r="1239" spans="1:15" x14ac:dyDescent="0.2">
      <c r="A1239" t="s">
        <v>240</v>
      </c>
      <c r="B1239" s="7">
        <v>42414</v>
      </c>
      <c r="C1239" s="7" t="str">
        <f>IF(EXACT(1,raw[[#This Row],[English]]),"English",IF(EXACT(1,raw[[#This Row],[Spanish]]),"Spanish",IF(EXACT(1,raw[[#This Row],[Both]]),"Both","BAD_INPUT")))</f>
        <v>Spanish</v>
      </c>
      <c r="D1239" s="11">
        <f>YEAR(raw[[#This Row],[Date]])</f>
        <v>2016</v>
      </c>
      <c r="E1239" s="11">
        <f>MONTH(raw[[#This Row],[Date]])</f>
        <v>2</v>
      </c>
      <c r="G1239">
        <v>1</v>
      </c>
      <c r="I1239" s="2" t="e">
        <f>VLOOKUP(raw[[#This Row],[Song Title]],#REF!,1,FALSE)</f>
        <v>#REF!</v>
      </c>
      <c r="J1239">
        <f>SUM(raw[[#This Row],[English]:[Both]])</f>
        <v>1</v>
      </c>
      <c r="K1239" s="1" t="b">
        <f>IF(EXACT(raw[[#This Row],[Date]],VLOOKUP(raw[[#This Row],[Song Title]],raw[],2,FALSE)),TRUE,FALSE)</f>
        <v>0</v>
      </c>
      <c r="L1239">
        <f>COUNTIFS(raw[Song Title],raw[[#This Row],[Song Title]],raw[Date],CONCATENATE("&lt;",raw[[#This Row],[Date]]))</f>
        <v>8</v>
      </c>
      <c r="M1239">
        <f>COUNTIFS(raw[Song Title],raw[[#This Row],[Song Title]],raw[Date],CONCATENATE("&lt;",raw[[#This Row],[Date]]),raw[Date],CONCATENATE("&gt;=",DATE(raw[[#This Row],[Year]]-1,raw[[#This Row],[Month]],raw[[#This Row],[English]])))</f>
        <v>7</v>
      </c>
      <c r="N1239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1239" s="2">
        <f>((3*raw[[#This Row],[Count Played W/I Last Year]])+raw[[#This Row],[Count Played W/I 2 years]])/4</f>
        <v>7.25</v>
      </c>
    </row>
    <row r="1240" spans="1:15" x14ac:dyDescent="0.2">
      <c r="A1240" t="s">
        <v>155</v>
      </c>
      <c r="B1240" s="7">
        <v>42421</v>
      </c>
      <c r="C1240" s="7" t="str">
        <f>IF(EXACT(1,raw[[#This Row],[English]]),"English",IF(EXACT(1,raw[[#This Row],[Spanish]]),"Spanish",IF(EXACT(1,raw[[#This Row],[Both]]),"Both","BAD_INPUT")))</f>
        <v>Both</v>
      </c>
      <c r="D1240" s="11">
        <f>YEAR(raw[[#This Row],[Date]])</f>
        <v>2016</v>
      </c>
      <c r="E1240" s="11">
        <f>MONTH(raw[[#This Row],[Date]])</f>
        <v>2</v>
      </c>
      <c r="H1240">
        <v>1</v>
      </c>
      <c r="I1240" s="2" t="e">
        <f>VLOOKUP(raw[[#This Row],[Song Title]],#REF!,1,FALSE)</f>
        <v>#REF!</v>
      </c>
      <c r="J1240">
        <f>SUM(raw[[#This Row],[English]:[Both]])</f>
        <v>1</v>
      </c>
      <c r="K1240" s="1" t="b">
        <f>IF(EXACT(raw[[#This Row],[Date]],VLOOKUP(raw[[#This Row],[Song Title]],raw[],2,FALSE)),TRUE,FALSE)</f>
        <v>0</v>
      </c>
      <c r="L1240">
        <f>COUNTIFS(raw[Song Title],raw[[#This Row],[Song Title]],raw[Date],CONCATENATE("&lt;",raw[[#This Row],[Date]]))</f>
        <v>13</v>
      </c>
      <c r="M1240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240">
        <f>COUNTIFS(raw[Song Title],raw[[#This Row],[Song Title]],raw[Date],CONCATENATE("&lt;",raw[[#This Row],[Date]]),raw[Date],CONCATENATE("&gt;=",DATE(raw[[#This Row],[Year]]-2,raw[[#This Row],[Month]],raw[[#This Row],[English]])))</f>
        <v>9</v>
      </c>
      <c r="O1240" s="2">
        <f>((3*raw[[#This Row],[Count Played W/I Last Year]])+raw[[#This Row],[Count Played W/I 2 years]])/4</f>
        <v>5.25</v>
      </c>
    </row>
    <row r="1241" spans="1:15" x14ac:dyDescent="0.2">
      <c r="A1241" t="s">
        <v>30</v>
      </c>
      <c r="B1241" s="7">
        <v>42421</v>
      </c>
      <c r="C1241" s="7" t="str">
        <f>IF(EXACT(1,raw[[#This Row],[English]]),"English",IF(EXACT(1,raw[[#This Row],[Spanish]]),"Spanish",IF(EXACT(1,raw[[#This Row],[Both]]),"Both","BAD_INPUT")))</f>
        <v>Spanish</v>
      </c>
      <c r="D1241" s="11">
        <f>YEAR(raw[[#This Row],[Date]])</f>
        <v>2016</v>
      </c>
      <c r="E1241" s="11">
        <f>MONTH(raw[[#This Row],[Date]])</f>
        <v>2</v>
      </c>
      <c r="G1241">
        <v>1</v>
      </c>
      <c r="I1241" s="2" t="e">
        <f>VLOOKUP(raw[[#This Row],[Song Title]],#REF!,1,FALSE)</f>
        <v>#REF!</v>
      </c>
      <c r="J1241">
        <f>SUM(raw[[#This Row],[English]:[Both]])</f>
        <v>1</v>
      </c>
      <c r="K1241" s="1" t="b">
        <f>IF(EXACT(raw[[#This Row],[Date]],VLOOKUP(raw[[#This Row],[Song Title]],raw[],2,FALSE)),TRUE,FALSE)</f>
        <v>0</v>
      </c>
      <c r="L1241">
        <f>COUNTIFS(raw[Song Title],raw[[#This Row],[Song Title]],raw[Date],CONCATENATE("&lt;",raw[[#This Row],[Date]]))</f>
        <v>9</v>
      </c>
      <c r="M1241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241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241" s="2">
        <f>((3*raw[[#This Row],[Count Played W/I Last Year]])+raw[[#This Row],[Count Played W/I 2 years]])/4</f>
        <v>1.5</v>
      </c>
    </row>
    <row r="1242" spans="1:15" x14ac:dyDescent="0.2">
      <c r="A1242" t="s">
        <v>96</v>
      </c>
      <c r="B1242" s="7">
        <v>42421</v>
      </c>
      <c r="C1242" s="7" t="str">
        <f>IF(EXACT(1,raw[[#This Row],[English]]),"English",IF(EXACT(1,raw[[#This Row],[Spanish]]),"Spanish",IF(EXACT(1,raw[[#This Row],[Both]]),"Both","BAD_INPUT")))</f>
        <v>Spanish</v>
      </c>
      <c r="D1242" s="11">
        <f>YEAR(raw[[#This Row],[Date]])</f>
        <v>2016</v>
      </c>
      <c r="E1242" s="11">
        <f>MONTH(raw[[#This Row],[Date]])</f>
        <v>2</v>
      </c>
      <c r="G1242">
        <v>1</v>
      </c>
      <c r="I1242" s="2" t="e">
        <f>VLOOKUP(raw[[#This Row],[Song Title]],#REF!,1,FALSE)</f>
        <v>#REF!</v>
      </c>
      <c r="J1242">
        <f>SUM(raw[[#This Row],[English]:[Both]])</f>
        <v>1</v>
      </c>
      <c r="K1242" s="1" t="b">
        <f>IF(EXACT(raw[[#This Row],[Date]],VLOOKUP(raw[[#This Row],[Song Title]],raw[],2,FALSE)),TRUE,FALSE)</f>
        <v>0</v>
      </c>
      <c r="L1242">
        <f>COUNTIFS(raw[Song Title],raw[[#This Row],[Song Title]],raw[Date],CONCATENATE("&lt;",raw[[#This Row],[Date]]))</f>
        <v>12</v>
      </c>
      <c r="M1242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242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242" s="2">
        <f>((3*raw[[#This Row],[Count Played W/I Last Year]])+raw[[#This Row],[Count Played W/I 2 years]])/4</f>
        <v>3.75</v>
      </c>
    </row>
    <row r="1243" spans="1:15" x14ac:dyDescent="0.2">
      <c r="A1243" t="s">
        <v>245</v>
      </c>
      <c r="B1243" s="7">
        <v>42421</v>
      </c>
      <c r="C1243" s="7" t="str">
        <f>IF(EXACT(1,raw[[#This Row],[English]]),"English",IF(EXACT(1,raw[[#This Row],[Spanish]]),"Spanish",IF(EXACT(1,raw[[#This Row],[Both]]),"Both","BAD_INPUT")))</f>
        <v>English</v>
      </c>
      <c r="D1243" s="11">
        <f>YEAR(raw[[#This Row],[Date]])</f>
        <v>2016</v>
      </c>
      <c r="E1243" s="11">
        <f>MONTH(raw[[#This Row],[Date]])</f>
        <v>2</v>
      </c>
      <c r="F1243">
        <v>1</v>
      </c>
      <c r="I1243" s="2" t="e">
        <f>VLOOKUP(raw[[#This Row],[Song Title]],#REF!,1,FALSE)</f>
        <v>#REF!</v>
      </c>
      <c r="J1243">
        <f>SUM(raw[[#This Row],[English]:[Both]])</f>
        <v>1</v>
      </c>
      <c r="K1243" s="1" t="b">
        <f>IF(EXACT(raw[[#This Row],[Date]],VLOOKUP(raw[[#This Row],[Song Title]],raw[],2,FALSE)),TRUE,FALSE)</f>
        <v>0</v>
      </c>
      <c r="L1243">
        <f>COUNTIFS(raw[Song Title],raw[[#This Row],[Song Title]],raw[Date],CONCATENATE("&lt;",raw[[#This Row],[Date]]))</f>
        <v>4</v>
      </c>
      <c r="M1243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243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243" s="2">
        <f>((3*raw[[#This Row],[Count Played W/I Last Year]])+raw[[#This Row],[Count Played W/I 2 years]])/4</f>
        <v>4</v>
      </c>
    </row>
    <row r="1244" spans="1:15" x14ac:dyDescent="0.2">
      <c r="A1244" t="s">
        <v>2</v>
      </c>
      <c r="B1244" s="7">
        <v>42421</v>
      </c>
      <c r="C1244" s="7" t="str">
        <f>IF(EXACT(1,raw[[#This Row],[English]]),"English",IF(EXACT(1,raw[[#This Row],[Spanish]]),"Spanish",IF(EXACT(1,raw[[#This Row],[Both]]),"Both","BAD_INPUT")))</f>
        <v>Both</v>
      </c>
      <c r="D1244" s="11">
        <f>YEAR(raw[[#This Row],[Date]])</f>
        <v>2016</v>
      </c>
      <c r="E1244" s="11">
        <f>MONTH(raw[[#This Row],[Date]])</f>
        <v>2</v>
      </c>
      <c r="H1244">
        <v>1</v>
      </c>
      <c r="I1244" s="2" t="e">
        <f>VLOOKUP(raw[[#This Row],[Song Title]],#REF!,1,FALSE)</f>
        <v>#REF!</v>
      </c>
      <c r="J1244">
        <f>SUM(raw[[#This Row],[English]:[Both]])</f>
        <v>1</v>
      </c>
      <c r="K1244" s="1" t="b">
        <f>IF(EXACT(raw[[#This Row],[Date]],VLOOKUP(raw[[#This Row],[Song Title]],raw[],2,FALSE)),TRUE,FALSE)</f>
        <v>0</v>
      </c>
      <c r="L1244">
        <f>COUNTIFS(raw[Song Title],raw[[#This Row],[Song Title]],raw[Date],CONCATENATE("&lt;",raw[[#This Row],[Date]]))</f>
        <v>11</v>
      </c>
      <c r="M1244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244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244" s="2">
        <f>((3*raw[[#This Row],[Count Played W/I Last Year]])+raw[[#This Row],[Count Played W/I 2 years]])/4</f>
        <v>2.25</v>
      </c>
    </row>
    <row r="1245" spans="1:15" x14ac:dyDescent="0.2">
      <c r="A1245" t="s">
        <v>260</v>
      </c>
      <c r="B1245" s="7">
        <v>42421</v>
      </c>
      <c r="C1245" s="7" t="str">
        <f>IF(EXACT(1,raw[[#This Row],[English]]),"English",IF(EXACT(1,raw[[#This Row],[Spanish]]),"Spanish",IF(EXACT(1,raw[[#This Row],[Both]]),"Both","BAD_INPUT")))</f>
        <v>English</v>
      </c>
      <c r="D1245" s="11">
        <f>YEAR(raw[[#This Row],[Date]])</f>
        <v>2016</v>
      </c>
      <c r="E1245" s="11">
        <f>MONTH(raw[[#This Row],[Date]])</f>
        <v>2</v>
      </c>
      <c r="F1245">
        <v>1</v>
      </c>
      <c r="I1245" s="2" t="e">
        <f>VLOOKUP(raw[[#This Row],[Song Title]],#REF!,1,FALSE)</f>
        <v>#REF!</v>
      </c>
      <c r="J1245">
        <f>SUM(raw[[#This Row],[English]:[Both]])</f>
        <v>1</v>
      </c>
      <c r="K1245" s="1" t="b">
        <f>IF(EXACT(raw[[#This Row],[Date]],VLOOKUP(raw[[#This Row],[Song Title]],raw[],2,FALSE)),TRUE,FALSE)</f>
        <v>0</v>
      </c>
      <c r="L1245">
        <f>COUNTIFS(raw[Song Title],raw[[#This Row],[Song Title]],raw[Date],CONCATENATE("&lt;",raw[[#This Row],[Date]]))</f>
        <v>4</v>
      </c>
      <c r="M1245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245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245" s="2">
        <f>((3*raw[[#This Row],[Count Played W/I Last Year]])+raw[[#This Row],[Count Played W/I 2 years]])/4</f>
        <v>4</v>
      </c>
    </row>
    <row r="1246" spans="1:15" x14ac:dyDescent="0.2">
      <c r="A1246" t="s">
        <v>85</v>
      </c>
      <c r="B1246" s="7">
        <v>42428</v>
      </c>
      <c r="C1246" s="7" t="str">
        <f>IF(EXACT(1,raw[[#This Row],[English]]),"English",IF(EXACT(1,raw[[#This Row],[Spanish]]),"Spanish",IF(EXACT(1,raw[[#This Row],[Both]]),"Both","BAD_INPUT")))</f>
        <v>Both</v>
      </c>
      <c r="D1246" s="11">
        <f>YEAR(raw[[#This Row],[Date]])</f>
        <v>2016</v>
      </c>
      <c r="E1246" s="11">
        <f>MONTH(raw[[#This Row],[Date]])</f>
        <v>2</v>
      </c>
      <c r="H1246">
        <v>1</v>
      </c>
      <c r="I1246" s="2" t="e">
        <f>VLOOKUP(raw[[#This Row],[Song Title]],#REF!,1,FALSE)</f>
        <v>#REF!</v>
      </c>
      <c r="J1246">
        <f>SUM(raw[[#This Row],[English]:[Both]])</f>
        <v>1</v>
      </c>
      <c r="K1246" s="1" t="b">
        <f>IF(EXACT(raw[[#This Row],[Date]],VLOOKUP(raw[[#This Row],[Song Title]],raw[],2,FALSE)),TRUE,FALSE)</f>
        <v>0</v>
      </c>
      <c r="L1246">
        <f>COUNTIFS(raw[Song Title],raw[[#This Row],[Song Title]],raw[Date],CONCATENATE("&lt;",raw[[#This Row],[Date]]))</f>
        <v>8</v>
      </c>
      <c r="M1246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246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246" s="2">
        <f>((3*raw[[#This Row],[Count Played W/I Last Year]])+raw[[#This Row],[Count Played W/I 2 years]])/4</f>
        <v>3.5</v>
      </c>
    </row>
    <row r="1247" spans="1:15" x14ac:dyDescent="0.2">
      <c r="A1247" t="s">
        <v>4</v>
      </c>
      <c r="B1247" s="7">
        <v>42428</v>
      </c>
      <c r="C1247" s="7" t="str">
        <f>IF(EXACT(1,raw[[#This Row],[English]]),"English",IF(EXACT(1,raw[[#This Row],[Spanish]]),"Spanish",IF(EXACT(1,raw[[#This Row],[Both]]),"Both","BAD_INPUT")))</f>
        <v>English</v>
      </c>
      <c r="D1247" s="11">
        <f>YEAR(raw[[#This Row],[Date]])</f>
        <v>2016</v>
      </c>
      <c r="E1247" s="11">
        <f>MONTH(raw[[#This Row],[Date]])</f>
        <v>2</v>
      </c>
      <c r="F1247">
        <v>1</v>
      </c>
      <c r="I1247" s="2" t="e">
        <f>VLOOKUP(raw[[#This Row],[Song Title]],#REF!,1,FALSE)</f>
        <v>#REF!</v>
      </c>
      <c r="J1247">
        <f>SUM(raw[[#This Row],[English]:[Both]])</f>
        <v>1</v>
      </c>
      <c r="K1247" s="1" t="b">
        <f>IF(EXACT(raw[[#This Row],[Date]],VLOOKUP(raw[[#This Row],[Song Title]],raw[],2,FALSE)),TRUE,FALSE)</f>
        <v>0</v>
      </c>
      <c r="L1247">
        <f>COUNTIFS(raw[Song Title],raw[[#This Row],[Song Title]],raw[Date],CONCATENATE("&lt;",raw[[#This Row],[Date]]))</f>
        <v>12</v>
      </c>
      <c r="M1247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247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247" s="2">
        <f>((3*raw[[#This Row],[Count Played W/I Last Year]])+raw[[#This Row],[Count Played W/I 2 years]])/4</f>
        <v>2.5</v>
      </c>
    </row>
    <row r="1248" spans="1:15" x14ac:dyDescent="0.2">
      <c r="A1248" t="s">
        <v>145</v>
      </c>
      <c r="B1248" s="7">
        <v>42428</v>
      </c>
      <c r="C1248" s="7" t="str">
        <f>IF(EXACT(1,raw[[#This Row],[English]]),"English",IF(EXACT(1,raw[[#This Row],[Spanish]]),"Spanish",IF(EXACT(1,raw[[#This Row],[Both]]),"Both","BAD_INPUT")))</f>
        <v>Both</v>
      </c>
      <c r="D1248" s="11">
        <f>YEAR(raw[[#This Row],[Date]])</f>
        <v>2016</v>
      </c>
      <c r="E1248" s="11">
        <f>MONTH(raw[[#This Row],[Date]])</f>
        <v>2</v>
      </c>
      <c r="H1248">
        <v>1</v>
      </c>
      <c r="I1248" s="2" t="e">
        <f>VLOOKUP(raw[[#This Row],[Song Title]],#REF!,1,FALSE)</f>
        <v>#REF!</v>
      </c>
      <c r="J1248">
        <f>SUM(raw[[#This Row],[English]:[Both]])</f>
        <v>1</v>
      </c>
      <c r="K1248" s="1" t="b">
        <f>IF(EXACT(raw[[#This Row],[Date]],VLOOKUP(raw[[#This Row],[Song Title]],raw[],2,FALSE)),TRUE,FALSE)</f>
        <v>0</v>
      </c>
      <c r="L1248">
        <f>COUNTIFS(raw[Song Title],raw[[#This Row],[Song Title]],raw[Date],CONCATENATE("&lt;",raw[[#This Row],[Date]]))</f>
        <v>10</v>
      </c>
      <c r="M1248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248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248" s="2">
        <f>((3*raw[[#This Row],[Count Played W/I Last Year]])+raw[[#This Row],[Count Played W/I 2 years]])/4</f>
        <v>3.5</v>
      </c>
    </row>
    <row r="1249" spans="1:15" x14ac:dyDescent="0.2">
      <c r="A1249" t="s">
        <v>211</v>
      </c>
      <c r="B1249" s="7">
        <v>42428</v>
      </c>
      <c r="C1249" s="7" t="str">
        <f>IF(EXACT(1,raw[[#This Row],[English]]),"English",IF(EXACT(1,raw[[#This Row],[Spanish]]),"Spanish",IF(EXACT(1,raw[[#This Row],[Both]]),"Both","BAD_INPUT")))</f>
        <v>Spanish</v>
      </c>
      <c r="D1249" s="11">
        <f>YEAR(raw[[#This Row],[Date]])</f>
        <v>2016</v>
      </c>
      <c r="E1249" s="11">
        <f>MONTH(raw[[#This Row],[Date]])</f>
        <v>2</v>
      </c>
      <c r="G1249">
        <v>1</v>
      </c>
      <c r="I1249" s="2" t="e">
        <f>VLOOKUP(raw[[#This Row],[Song Title]],#REF!,1,FALSE)</f>
        <v>#REF!</v>
      </c>
      <c r="J1249">
        <f>SUM(raw[[#This Row],[English]:[Both]])</f>
        <v>1</v>
      </c>
      <c r="K1249" s="1" t="b">
        <f>IF(EXACT(raw[[#This Row],[Date]],VLOOKUP(raw[[#This Row],[Song Title]],raw[],2,FALSE)),TRUE,FALSE)</f>
        <v>0</v>
      </c>
      <c r="L1249">
        <f>COUNTIFS(raw[Song Title],raw[[#This Row],[Song Title]],raw[Date],CONCATENATE("&lt;",raw[[#This Row],[Date]]))</f>
        <v>12</v>
      </c>
      <c r="M1249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1249">
        <f>COUNTIFS(raw[Song Title],raw[[#This Row],[Song Title]],raw[Date],CONCATENATE("&lt;",raw[[#This Row],[Date]]),raw[Date],CONCATENATE("&gt;=",DATE(raw[[#This Row],[Year]]-2,raw[[#This Row],[Month]],raw[[#This Row],[English]])))</f>
        <v>12</v>
      </c>
      <c r="O1249" s="2">
        <f>((3*raw[[#This Row],[Count Played W/I Last Year]])+raw[[#This Row],[Count Played W/I 2 years]])/4</f>
        <v>7.5</v>
      </c>
    </row>
    <row r="1250" spans="1:15" x14ac:dyDescent="0.2">
      <c r="A1250" t="s">
        <v>222</v>
      </c>
      <c r="B1250" s="7">
        <v>42428</v>
      </c>
      <c r="C1250" s="7" t="str">
        <f>IF(EXACT(1,raw[[#This Row],[English]]),"English",IF(EXACT(1,raw[[#This Row],[Spanish]]),"Spanish",IF(EXACT(1,raw[[#This Row],[Both]]),"Both","BAD_INPUT")))</f>
        <v>English</v>
      </c>
      <c r="D1250" s="11">
        <f>YEAR(raw[[#This Row],[Date]])</f>
        <v>2016</v>
      </c>
      <c r="E1250" s="11">
        <f>MONTH(raw[[#This Row],[Date]])</f>
        <v>2</v>
      </c>
      <c r="F1250">
        <v>1</v>
      </c>
      <c r="I1250" s="2" t="e">
        <f>VLOOKUP(raw[[#This Row],[Song Title]],#REF!,1,FALSE)</f>
        <v>#REF!</v>
      </c>
      <c r="J1250">
        <f>SUM(raw[[#This Row],[English]:[Both]])</f>
        <v>1</v>
      </c>
      <c r="K1250" s="1" t="b">
        <f>IF(EXACT(raw[[#This Row],[Date]],VLOOKUP(raw[[#This Row],[Song Title]],raw[],2,FALSE)),TRUE,FALSE)</f>
        <v>0</v>
      </c>
      <c r="L1250">
        <f>COUNTIFS(raw[Song Title],raw[[#This Row],[Song Title]],raw[Date],CONCATENATE("&lt;",raw[[#This Row],[Date]]))</f>
        <v>7</v>
      </c>
      <c r="M1250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250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1250" s="2">
        <f>((3*raw[[#This Row],[Count Played W/I Last Year]])+raw[[#This Row],[Count Played W/I 2 years]])/4</f>
        <v>4.75</v>
      </c>
    </row>
    <row r="1251" spans="1:15" x14ac:dyDescent="0.2">
      <c r="A1251" t="s">
        <v>149</v>
      </c>
      <c r="B1251" s="7">
        <v>42428</v>
      </c>
      <c r="C1251" s="7" t="str">
        <f>IF(EXACT(1,raw[[#This Row],[English]]),"English",IF(EXACT(1,raw[[#This Row],[Spanish]]),"Spanish",IF(EXACT(1,raw[[#This Row],[Both]]),"Both","BAD_INPUT")))</f>
        <v>Spanish</v>
      </c>
      <c r="D1251" s="11">
        <f>YEAR(raw[[#This Row],[Date]])</f>
        <v>2016</v>
      </c>
      <c r="E1251" s="11">
        <f>MONTH(raw[[#This Row],[Date]])</f>
        <v>2</v>
      </c>
      <c r="G1251">
        <v>1</v>
      </c>
      <c r="I1251" s="2" t="e">
        <f>VLOOKUP(raw[[#This Row],[Song Title]],#REF!,1,FALSE)</f>
        <v>#REF!</v>
      </c>
      <c r="J1251">
        <f>SUM(raw[[#This Row],[English]:[Both]])</f>
        <v>1</v>
      </c>
      <c r="K1251" s="1" t="b">
        <f>IF(EXACT(raw[[#This Row],[Date]],VLOOKUP(raw[[#This Row],[Song Title]],raw[],2,FALSE)),TRUE,FALSE)</f>
        <v>0</v>
      </c>
      <c r="L1251">
        <f>COUNTIFS(raw[Song Title],raw[[#This Row],[Song Title]],raw[Date],CONCATENATE("&lt;",raw[[#This Row],[Date]]))</f>
        <v>15</v>
      </c>
      <c r="M1251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251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1251" s="2">
        <f>((3*raw[[#This Row],[Count Played W/I Last Year]])+raw[[#This Row],[Count Played W/I 2 years]])/4</f>
        <v>5.75</v>
      </c>
    </row>
    <row r="1252" spans="1:15" x14ac:dyDescent="0.2">
      <c r="A1252" t="s">
        <v>214</v>
      </c>
      <c r="B1252" s="7">
        <v>42435</v>
      </c>
      <c r="C1252" s="7" t="str">
        <f>IF(EXACT(1,raw[[#This Row],[English]]),"English",IF(EXACT(1,raw[[#This Row],[Spanish]]),"Spanish",IF(EXACT(1,raw[[#This Row],[Both]]),"Both","BAD_INPUT")))</f>
        <v>Spanish</v>
      </c>
      <c r="D1252" s="11">
        <f>YEAR(raw[[#This Row],[Date]])</f>
        <v>2016</v>
      </c>
      <c r="E1252" s="11">
        <f>MONTH(raw[[#This Row],[Date]])</f>
        <v>3</v>
      </c>
      <c r="G1252">
        <v>1</v>
      </c>
      <c r="I1252" s="2" t="e">
        <f>VLOOKUP(raw[[#This Row],[Song Title]],#REF!,1,FALSE)</f>
        <v>#REF!</v>
      </c>
      <c r="J1252">
        <f>SUM(raw[[#This Row],[English]:[Both]])</f>
        <v>1</v>
      </c>
      <c r="K1252" s="1" t="b">
        <f>IF(EXACT(raw[[#This Row],[Date]],VLOOKUP(raw[[#This Row],[Song Title]],raw[],2,FALSE)),TRUE,FALSE)</f>
        <v>0</v>
      </c>
      <c r="L1252">
        <f>COUNTIFS(raw[Song Title],raw[[#This Row],[Song Title]],raw[Date],CONCATENATE("&lt;",raw[[#This Row],[Date]]))</f>
        <v>11</v>
      </c>
      <c r="M1252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252">
        <f>COUNTIFS(raw[Song Title],raw[[#This Row],[Song Title]],raw[Date],CONCATENATE("&lt;",raw[[#This Row],[Date]]),raw[Date],CONCATENATE("&gt;=",DATE(raw[[#This Row],[Year]]-2,raw[[#This Row],[Month]],raw[[#This Row],[English]])))</f>
        <v>11</v>
      </c>
      <c r="O1252" s="2">
        <f>((3*raw[[#This Row],[Count Played W/I Last Year]])+raw[[#This Row],[Count Played W/I 2 years]])/4</f>
        <v>5.75</v>
      </c>
    </row>
    <row r="1253" spans="1:15" x14ac:dyDescent="0.2">
      <c r="A1253" t="s">
        <v>120</v>
      </c>
      <c r="B1253" s="7">
        <v>42435</v>
      </c>
      <c r="C1253" s="7" t="str">
        <f>IF(EXACT(1,raw[[#This Row],[English]]),"English",IF(EXACT(1,raw[[#This Row],[Spanish]]),"Spanish",IF(EXACT(1,raw[[#This Row],[Both]]),"Both","BAD_INPUT")))</f>
        <v>English</v>
      </c>
      <c r="D1253" s="11">
        <f>YEAR(raw[[#This Row],[Date]])</f>
        <v>2016</v>
      </c>
      <c r="E1253" s="11">
        <f>MONTH(raw[[#This Row],[Date]])</f>
        <v>3</v>
      </c>
      <c r="F1253">
        <v>1</v>
      </c>
      <c r="I1253" s="2" t="e">
        <f>VLOOKUP(raw[[#This Row],[Song Title]],#REF!,1,FALSE)</f>
        <v>#REF!</v>
      </c>
      <c r="J1253">
        <f>SUM(raw[[#This Row],[English]:[Both]])</f>
        <v>1</v>
      </c>
      <c r="K1253" s="1" t="b">
        <f>IF(EXACT(raw[[#This Row],[Date]],VLOOKUP(raw[[#This Row],[Song Title]],raw[],2,FALSE)),TRUE,FALSE)</f>
        <v>0</v>
      </c>
      <c r="L1253">
        <f>COUNTIFS(raw[Song Title],raw[[#This Row],[Song Title]],raw[Date],CONCATENATE("&lt;",raw[[#This Row],[Date]]))</f>
        <v>11</v>
      </c>
      <c r="M1253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253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253" s="2">
        <f>((3*raw[[#This Row],[Count Played W/I Last Year]])+raw[[#This Row],[Count Played W/I 2 years]])/4</f>
        <v>0.75</v>
      </c>
    </row>
    <row r="1254" spans="1:15" x14ac:dyDescent="0.2">
      <c r="A1254" t="s">
        <v>145</v>
      </c>
      <c r="B1254" s="7">
        <v>42435</v>
      </c>
      <c r="C1254" s="7" t="str">
        <f>IF(EXACT(1,raw[[#This Row],[English]]),"English",IF(EXACT(1,raw[[#This Row],[Spanish]]),"Spanish",IF(EXACT(1,raw[[#This Row],[Both]]),"Both","BAD_INPUT")))</f>
        <v>Both</v>
      </c>
      <c r="D1254" s="11">
        <f>YEAR(raw[[#This Row],[Date]])</f>
        <v>2016</v>
      </c>
      <c r="E1254" s="11">
        <f>MONTH(raw[[#This Row],[Date]])</f>
        <v>3</v>
      </c>
      <c r="H1254">
        <v>1</v>
      </c>
      <c r="I1254" s="2" t="e">
        <f>VLOOKUP(raw[[#This Row],[Song Title]],#REF!,1,FALSE)</f>
        <v>#REF!</v>
      </c>
      <c r="J1254">
        <f>SUM(raw[[#This Row],[English]:[Both]])</f>
        <v>1</v>
      </c>
      <c r="K1254" s="1" t="b">
        <f>IF(EXACT(raw[[#This Row],[Date]],VLOOKUP(raw[[#This Row],[Song Title]],raw[],2,FALSE)),TRUE,FALSE)</f>
        <v>0</v>
      </c>
      <c r="L1254">
        <f>COUNTIFS(raw[Song Title],raw[[#This Row],[Song Title]],raw[Date],CONCATENATE("&lt;",raw[[#This Row],[Date]]))</f>
        <v>11</v>
      </c>
      <c r="M1254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254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254" s="2">
        <f>((3*raw[[#This Row],[Count Played W/I Last Year]])+raw[[#This Row],[Count Played W/I 2 years]])/4</f>
        <v>4.5</v>
      </c>
    </row>
    <row r="1255" spans="1:15" x14ac:dyDescent="0.2">
      <c r="A1255" t="s">
        <v>193</v>
      </c>
      <c r="B1255" s="7">
        <v>42435</v>
      </c>
      <c r="C1255" s="7" t="str">
        <f>IF(EXACT(1,raw[[#This Row],[English]]),"English",IF(EXACT(1,raw[[#This Row],[Spanish]]),"Spanish",IF(EXACT(1,raw[[#This Row],[Both]]),"Both","BAD_INPUT")))</f>
        <v>Spanish</v>
      </c>
      <c r="D1255" s="11">
        <f>YEAR(raw[[#This Row],[Date]])</f>
        <v>2016</v>
      </c>
      <c r="E1255" s="11">
        <f>MONTH(raw[[#This Row],[Date]])</f>
        <v>3</v>
      </c>
      <c r="G1255">
        <v>1</v>
      </c>
      <c r="I1255" s="2" t="e">
        <f>VLOOKUP(raw[[#This Row],[Song Title]],#REF!,1,FALSE)</f>
        <v>#REF!</v>
      </c>
      <c r="J1255">
        <f>SUM(raw[[#This Row],[English]:[Both]])</f>
        <v>1</v>
      </c>
      <c r="K1255" s="1" t="b">
        <f>IF(EXACT(raw[[#This Row],[Date]],VLOOKUP(raw[[#This Row],[Song Title]],raw[],2,FALSE)),TRUE,FALSE)</f>
        <v>0</v>
      </c>
      <c r="L1255">
        <f>COUNTIFS(raw[Song Title],raw[[#This Row],[Song Title]],raw[Date],CONCATENATE("&lt;",raw[[#This Row],[Date]]))</f>
        <v>6</v>
      </c>
      <c r="M1255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255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255" s="2">
        <f>((3*raw[[#This Row],[Count Played W/I Last Year]])+raw[[#This Row],[Count Played W/I 2 years]])/4</f>
        <v>1.75</v>
      </c>
    </row>
    <row r="1256" spans="1:15" x14ac:dyDescent="0.2">
      <c r="A1256" t="s">
        <v>272</v>
      </c>
      <c r="B1256" s="7">
        <v>42435</v>
      </c>
      <c r="C1256" s="7" t="str">
        <f>IF(EXACT(1,raw[[#This Row],[English]]),"English",IF(EXACT(1,raw[[#This Row],[Spanish]]),"Spanish",IF(EXACT(1,raw[[#This Row],[Both]]),"Both","BAD_INPUT")))</f>
        <v>English</v>
      </c>
      <c r="D1256" s="11">
        <f>YEAR(raw[[#This Row],[Date]])</f>
        <v>2016</v>
      </c>
      <c r="E1256" s="11">
        <f>MONTH(raw[[#This Row],[Date]])</f>
        <v>3</v>
      </c>
      <c r="F1256">
        <v>1</v>
      </c>
      <c r="I1256" s="2" t="e">
        <f>VLOOKUP(raw[[#This Row],[Song Title]],#REF!,1,FALSE)</f>
        <v>#REF!</v>
      </c>
      <c r="J1256">
        <f>SUM(raw[[#This Row],[English]:[Both]])</f>
        <v>1</v>
      </c>
      <c r="K1256" s="1" t="b">
        <f>IF(EXACT(raw[[#This Row],[Date]],VLOOKUP(raw[[#This Row],[Song Title]],raw[],2,FALSE)),TRUE,FALSE)</f>
        <v>1</v>
      </c>
      <c r="L1256">
        <f>COUNTIFS(raw[Song Title],raw[[#This Row],[Song Title]],raw[Date],CONCATENATE("&lt;",raw[[#This Row],[Date]]))</f>
        <v>0</v>
      </c>
      <c r="M1256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256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256" s="2">
        <f>((3*raw[[#This Row],[Count Played W/I Last Year]])+raw[[#This Row],[Count Played W/I 2 years]])/4</f>
        <v>0</v>
      </c>
    </row>
    <row r="1257" spans="1:15" x14ac:dyDescent="0.2">
      <c r="A1257" t="s">
        <v>244</v>
      </c>
      <c r="B1257" s="7">
        <v>42435</v>
      </c>
      <c r="C1257" s="7" t="str">
        <f>IF(EXACT(1,raw[[#This Row],[English]]),"English",IF(EXACT(1,raw[[#This Row],[Spanish]]),"Spanish",IF(EXACT(1,raw[[#This Row],[Both]]),"Both","BAD_INPUT")))</f>
        <v>English</v>
      </c>
      <c r="D1257" s="11">
        <f>YEAR(raw[[#This Row],[Date]])</f>
        <v>2016</v>
      </c>
      <c r="E1257" s="11">
        <f>MONTH(raw[[#This Row],[Date]])</f>
        <v>3</v>
      </c>
      <c r="F1257">
        <v>1</v>
      </c>
      <c r="I1257" s="2" t="e">
        <f>VLOOKUP(raw[[#This Row],[Song Title]],#REF!,1,FALSE)</f>
        <v>#REF!</v>
      </c>
      <c r="J1257">
        <f>SUM(raw[[#This Row],[English]:[Both]])</f>
        <v>1</v>
      </c>
      <c r="K1257" s="1" t="b">
        <f>IF(EXACT(raw[[#This Row],[Date]],VLOOKUP(raw[[#This Row],[Song Title]],raw[],2,FALSE)),TRUE,FALSE)</f>
        <v>0</v>
      </c>
      <c r="L1257">
        <f>COUNTIFS(raw[Song Title],raw[[#This Row],[Song Title]],raw[Date],CONCATENATE("&lt;",raw[[#This Row],[Date]]))</f>
        <v>6</v>
      </c>
      <c r="M1257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1257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257" s="2">
        <f>((3*raw[[#This Row],[Count Played W/I Last Year]])+raw[[#This Row],[Count Played W/I 2 years]])/4</f>
        <v>6</v>
      </c>
    </row>
    <row r="1258" spans="1:15" x14ac:dyDescent="0.2">
      <c r="A1258" t="s">
        <v>155</v>
      </c>
      <c r="B1258" s="7">
        <v>42442</v>
      </c>
      <c r="C1258" s="7" t="str">
        <f>IF(EXACT(1,raw[[#This Row],[English]]),"English",IF(EXACT(1,raw[[#This Row],[Spanish]]),"Spanish",IF(EXACT(1,raw[[#This Row],[Both]]),"Both","BAD_INPUT")))</f>
        <v>Both</v>
      </c>
      <c r="D1258" s="11">
        <f>YEAR(raw[[#This Row],[Date]])</f>
        <v>2016</v>
      </c>
      <c r="E1258" s="11">
        <f>MONTH(raw[[#This Row],[Date]])</f>
        <v>3</v>
      </c>
      <c r="H1258">
        <v>1</v>
      </c>
      <c r="I1258" s="2" t="e">
        <f>VLOOKUP(raw[[#This Row],[Song Title]],#REF!,1,FALSE)</f>
        <v>#REF!</v>
      </c>
      <c r="J1258">
        <f>SUM(raw[[#This Row],[English]:[Both]])</f>
        <v>1</v>
      </c>
      <c r="K1258" s="1" t="b">
        <f>IF(EXACT(raw[[#This Row],[Date]],VLOOKUP(raw[[#This Row],[Song Title]],raw[],2,FALSE)),TRUE,FALSE)</f>
        <v>0</v>
      </c>
      <c r="L1258">
        <f>COUNTIFS(raw[Song Title],raw[[#This Row],[Song Title]],raw[Date],CONCATENATE("&lt;",raw[[#This Row],[Date]]))</f>
        <v>14</v>
      </c>
      <c r="M1258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258">
        <f>COUNTIFS(raw[Song Title],raw[[#This Row],[Song Title]],raw[Date],CONCATENATE("&lt;",raw[[#This Row],[Date]]),raw[Date],CONCATENATE("&gt;=",DATE(raw[[#This Row],[Year]]-2,raw[[#This Row],[Month]],raw[[#This Row],[English]])))</f>
        <v>9</v>
      </c>
      <c r="O1258" s="2">
        <f>((3*raw[[#This Row],[Count Played W/I Last Year]])+raw[[#This Row],[Count Played W/I 2 years]])/4</f>
        <v>6</v>
      </c>
    </row>
    <row r="1259" spans="1:15" x14ac:dyDescent="0.2">
      <c r="A1259" t="s">
        <v>200</v>
      </c>
      <c r="B1259" s="7">
        <v>42442</v>
      </c>
      <c r="C1259" s="7" t="str">
        <f>IF(EXACT(1,raw[[#This Row],[English]]),"English",IF(EXACT(1,raw[[#This Row],[Spanish]]),"Spanish",IF(EXACT(1,raw[[#This Row],[Both]]),"Both","BAD_INPUT")))</f>
        <v>Both</v>
      </c>
      <c r="D1259" s="11">
        <f>YEAR(raw[[#This Row],[Date]])</f>
        <v>2016</v>
      </c>
      <c r="E1259" s="11">
        <f>MONTH(raw[[#This Row],[Date]])</f>
        <v>3</v>
      </c>
      <c r="H1259">
        <v>1</v>
      </c>
      <c r="I1259" s="2" t="e">
        <f>VLOOKUP(raw[[#This Row],[Song Title]],#REF!,1,FALSE)</f>
        <v>#REF!</v>
      </c>
      <c r="J1259">
        <f>SUM(raw[[#This Row],[English]:[Both]])</f>
        <v>1</v>
      </c>
      <c r="K1259" s="1" t="b">
        <f>IF(EXACT(raw[[#This Row],[Date]],VLOOKUP(raw[[#This Row],[Song Title]],raw[],2,FALSE)),TRUE,FALSE)</f>
        <v>0</v>
      </c>
      <c r="L1259">
        <f>COUNTIFS(raw[Song Title],raw[[#This Row],[Song Title]],raw[Date],CONCATENATE("&lt;",raw[[#This Row],[Date]]))</f>
        <v>9</v>
      </c>
      <c r="M1259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259">
        <f>COUNTIFS(raw[Song Title],raw[[#This Row],[Song Title]],raw[Date],CONCATENATE("&lt;",raw[[#This Row],[Date]]),raw[Date],CONCATENATE("&gt;=",DATE(raw[[#This Row],[Year]]-2,raw[[#This Row],[Month]],raw[[#This Row],[English]])))</f>
        <v>9</v>
      </c>
      <c r="O1259" s="2">
        <f>((3*raw[[#This Row],[Count Played W/I Last Year]])+raw[[#This Row],[Count Played W/I 2 years]])/4</f>
        <v>4.5</v>
      </c>
    </row>
    <row r="1260" spans="1:15" x14ac:dyDescent="0.2">
      <c r="A1260" t="s">
        <v>272</v>
      </c>
      <c r="B1260" s="7">
        <v>42442</v>
      </c>
      <c r="C1260" s="7" t="str">
        <f>IF(EXACT(1,raw[[#This Row],[English]]),"English",IF(EXACT(1,raw[[#This Row],[Spanish]]),"Spanish",IF(EXACT(1,raw[[#This Row],[Both]]),"Both","BAD_INPUT")))</f>
        <v>English</v>
      </c>
      <c r="D1260" s="11">
        <f>YEAR(raw[[#This Row],[Date]])</f>
        <v>2016</v>
      </c>
      <c r="E1260" s="11">
        <f>MONTH(raw[[#This Row],[Date]])</f>
        <v>3</v>
      </c>
      <c r="F1260">
        <v>1</v>
      </c>
      <c r="I1260" s="2" t="e">
        <f>VLOOKUP(raw[[#This Row],[Song Title]],#REF!,1,FALSE)</f>
        <v>#REF!</v>
      </c>
      <c r="J1260">
        <f>SUM(raw[[#This Row],[English]:[Both]])</f>
        <v>1</v>
      </c>
      <c r="K1260" s="1" t="b">
        <f>IF(EXACT(raw[[#This Row],[Date]],VLOOKUP(raw[[#This Row],[Song Title]],raw[],2,FALSE)),TRUE,FALSE)</f>
        <v>0</v>
      </c>
      <c r="L1260">
        <f>COUNTIFS(raw[Song Title],raw[[#This Row],[Song Title]],raw[Date],CONCATENATE("&lt;",raw[[#This Row],[Date]]))</f>
        <v>1</v>
      </c>
      <c r="M1260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260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260" s="2">
        <f>((3*raw[[#This Row],[Count Played W/I Last Year]])+raw[[#This Row],[Count Played W/I 2 years]])/4</f>
        <v>1</v>
      </c>
    </row>
    <row r="1261" spans="1:15" x14ac:dyDescent="0.2">
      <c r="A1261" t="s">
        <v>18</v>
      </c>
      <c r="B1261" s="7">
        <v>42442</v>
      </c>
      <c r="C1261" s="7" t="str">
        <f>IF(EXACT(1,raw[[#This Row],[English]]),"English",IF(EXACT(1,raw[[#This Row],[Spanish]]),"Spanish",IF(EXACT(1,raw[[#This Row],[Both]]),"Both","BAD_INPUT")))</f>
        <v>Spanish</v>
      </c>
      <c r="D1261" s="11">
        <f>YEAR(raw[[#This Row],[Date]])</f>
        <v>2016</v>
      </c>
      <c r="E1261" s="11">
        <f>MONTH(raw[[#This Row],[Date]])</f>
        <v>3</v>
      </c>
      <c r="G1261">
        <v>1</v>
      </c>
      <c r="I1261" s="2" t="e">
        <f>VLOOKUP(raw[[#This Row],[Song Title]],#REF!,1,FALSE)</f>
        <v>#REF!</v>
      </c>
      <c r="J1261">
        <f>SUM(raw[[#This Row],[English]:[Both]])</f>
        <v>1</v>
      </c>
      <c r="K1261" s="1" t="b">
        <f>IF(EXACT(raw[[#This Row],[Date]],VLOOKUP(raw[[#This Row],[Song Title]],raw[],2,FALSE)),TRUE,FALSE)</f>
        <v>0</v>
      </c>
      <c r="L1261">
        <f>COUNTIFS(raw[Song Title],raw[[#This Row],[Song Title]],raw[Date],CONCATENATE("&lt;",raw[[#This Row],[Date]]))</f>
        <v>9</v>
      </c>
      <c r="M1261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261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261" s="2">
        <f>((3*raw[[#This Row],[Count Played W/I Last Year]])+raw[[#This Row],[Count Played W/I 2 years]])/4</f>
        <v>3</v>
      </c>
    </row>
    <row r="1262" spans="1:15" x14ac:dyDescent="0.2">
      <c r="A1262" t="s">
        <v>255</v>
      </c>
      <c r="B1262" s="7">
        <v>42442</v>
      </c>
      <c r="C1262" s="7" t="str">
        <f>IF(EXACT(1,raw[[#This Row],[English]]),"English",IF(EXACT(1,raw[[#This Row],[Spanish]]),"Spanish",IF(EXACT(1,raw[[#This Row],[Both]]),"Both","BAD_INPUT")))</f>
        <v>Spanish</v>
      </c>
      <c r="D1262" s="11">
        <f>YEAR(raw[[#This Row],[Date]])</f>
        <v>2016</v>
      </c>
      <c r="E1262" s="11">
        <f>MONTH(raw[[#This Row],[Date]])</f>
        <v>3</v>
      </c>
      <c r="G1262">
        <v>1</v>
      </c>
      <c r="I1262" s="2" t="e">
        <f>VLOOKUP(raw[[#This Row],[Song Title]],#REF!,1,FALSE)</f>
        <v>#REF!</v>
      </c>
      <c r="J1262">
        <f>SUM(raw[[#This Row],[English]:[Both]])</f>
        <v>1</v>
      </c>
      <c r="K1262" s="1" t="b">
        <f>IF(EXACT(raw[[#This Row],[Date]],VLOOKUP(raw[[#This Row],[Song Title]],raw[],2,FALSE)),TRUE,FALSE)</f>
        <v>0</v>
      </c>
      <c r="L1262">
        <f>COUNTIFS(raw[Song Title],raw[[#This Row],[Song Title]],raw[Date],CONCATENATE("&lt;",raw[[#This Row],[Date]]))</f>
        <v>6</v>
      </c>
      <c r="M1262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1262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262" s="2">
        <f>((3*raw[[#This Row],[Count Played W/I Last Year]])+raw[[#This Row],[Count Played W/I 2 years]])/4</f>
        <v>6</v>
      </c>
    </row>
    <row r="1263" spans="1:15" x14ac:dyDescent="0.2">
      <c r="A1263" t="s">
        <v>221</v>
      </c>
      <c r="B1263" s="7">
        <v>42442</v>
      </c>
      <c r="C1263" s="7" t="str">
        <f>IF(EXACT(1,raw[[#This Row],[English]]),"English",IF(EXACT(1,raw[[#This Row],[Spanish]]),"Spanish",IF(EXACT(1,raw[[#This Row],[Both]]),"Both","BAD_INPUT")))</f>
        <v>Spanish</v>
      </c>
      <c r="D1263" s="11">
        <f>YEAR(raw[[#This Row],[Date]])</f>
        <v>2016</v>
      </c>
      <c r="E1263" s="11">
        <f>MONTH(raw[[#This Row],[Date]])</f>
        <v>3</v>
      </c>
      <c r="G1263">
        <v>1</v>
      </c>
      <c r="I1263" s="2" t="e">
        <f>VLOOKUP(raw[[#This Row],[Song Title]],#REF!,1,FALSE)</f>
        <v>#REF!</v>
      </c>
      <c r="J1263">
        <f>SUM(raw[[#This Row],[English]:[Both]])</f>
        <v>1</v>
      </c>
      <c r="K1263" s="1" t="b">
        <f>IF(EXACT(raw[[#This Row],[Date]],VLOOKUP(raw[[#This Row],[Song Title]],raw[],2,FALSE)),TRUE,FALSE)</f>
        <v>0</v>
      </c>
      <c r="L1263">
        <f>COUNTIFS(raw[Song Title],raw[[#This Row],[Song Title]],raw[Date],CONCATENATE("&lt;",raw[[#This Row],[Date]]))</f>
        <v>7</v>
      </c>
      <c r="M1263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263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1263" s="2">
        <f>((3*raw[[#This Row],[Count Played W/I Last Year]])+raw[[#This Row],[Count Played W/I 2 years]])/4</f>
        <v>4</v>
      </c>
    </row>
    <row r="1264" spans="1:15" x14ac:dyDescent="0.2">
      <c r="A1264" t="s">
        <v>223</v>
      </c>
      <c r="B1264" s="7">
        <v>42449</v>
      </c>
      <c r="C1264" s="7" t="str">
        <f>IF(EXACT(1,raw[[#This Row],[English]]),"English",IF(EXACT(1,raw[[#This Row],[Spanish]]),"Spanish",IF(EXACT(1,raw[[#This Row],[Both]]),"Both","BAD_INPUT")))</f>
        <v>Spanish</v>
      </c>
      <c r="D1264" s="11">
        <f>YEAR(raw[[#This Row],[Date]])</f>
        <v>2016</v>
      </c>
      <c r="E1264" s="11">
        <f>MONTH(raw[[#This Row],[Date]])</f>
        <v>3</v>
      </c>
      <c r="G1264">
        <v>1</v>
      </c>
      <c r="I1264" s="2" t="e">
        <f>VLOOKUP(raw[[#This Row],[Song Title]],#REF!,1,FALSE)</f>
        <v>#REF!</v>
      </c>
      <c r="J1264">
        <f>SUM(raw[[#This Row],[English]:[Both]])</f>
        <v>1</v>
      </c>
      <c r="K1264" s="1" t="b">
        <f>IF(EXACT(raw[[#This Row],[Date]],VLOOKUP(raw[[#This Row],[Song Title]],raw[],2,FALSE)),TRUE,FALSE)</f>
        <v>0</v>
      </c>
      <c r="L1264">
        <f>COUNTIFS(raw[Song Title],raw[[#This Row],[Song Title]],raw[Date],CONCATENATE("&lt;",raw[[#This Row],[Date]]))</f>
        <v>7</v>
      </c>
      <c r="M1264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264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1264" s="2">
        <f>((3*raw[[#This Row],[Count Played W/I Last Year]])+raw[[#This Row],[Count Played W/I 2 years]])/4</f>
        <v>4</v>
      </c>
    </row>
    <row r="1265" spans="1:15" x14ac:dyDescent="0.2">
      <c r="A1265" t="s">
        <v>240</v>
      </c>
      <c r="B1265" s="7">
        <v>42449</v>
      </c>
      <c r="C1265" s="7" t="str">
        <f>IF(EXACT(1,raw[[#This Row],[English]]),"English",IF(EXACT(1,raw[[#This Row],[Spanish]]),"Spanish",IF(EXACT(1,raw[[#This Row],[Both]]),"Both","BAD_INPUT")))</f>
        <v>Spanish</v>
      </c>
      <c r="D1265" s="11">
        <f>YEAR(raw[[#This Row],[Date]])</f>
        <v>2016</v>
      </c>
      <c r="E1265" s="11">
        <f>MONTH(raw[[#This Row],[Date]])</f>
        <v>3</v>
      </c>
      <c r="G1265">
        <v>1</v>
      </c>
      <c r="I1265" s="2" t="e">
        <f>VLOOKUP(raw[[#This Row],[Song Title]],#REF!,1,FALSE)</f>
        <v>#REF!</v>
      </c>
      <c r="J1265">
        <f>SUM(raw[[#This Row],[English]:[Both]])</f>
        <v>1</v>
      </c>
      <c r="K1265" s="1" t="b">
        <f>IF(EXACT(raw[[#This Row],[Date]],VLOOKUP(raw[[#This Row],[Song Title]],raw[],2,FALSE)),TRUE,FALSE)</f>
        <v>0</v>
      </c>
      <c r="L1265">
        <f>COUNTIFS(raw[Song Title],raw[[#This Row],[Song Title]],raw[Date],CONCATENATE("&lt;",raw[[#This Row],[Date]]))</f>
        <v>9</v>
      </c>
      <c r="M1265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1265">
        <f>COUNTIFS(raw[Song Title],raw[[#This Row],[Song Title]],raw[Date],CONCATENATE("&lt;",raw[[#This Row],[Date]]),raw[Date],CONCATENATE("&gt;=",DATE(raw[[#This Row],[Year]]-2,raw[[#This Row],[Month]],raw[[#This Row],[English]])))</f>
        <v>9</v>
      </c>
      <c r="O1265" s="2">
        <f>((3*raw[[#This Row],[Count Played W/I Last Year]])+raw[[#This Row],[Count Played W/I 2 years]])/4</f>
        <v>6.75</v>
      </c>
    </row>
    <row r="1266" spans="1:15" x14ac:dyDescent="0.2">
      <c r="A1266" t="s">
        <v>273</v>
      </c>
      <c r="B1266" s="7">
        <v>42449</v>
      </c>
      <c r="C1266" s="7" t="str">
        <f>IF(EXACT(1,raw[[#This Row],[English]]),"English",IF(EXACT(1,raw[[#This Row],[Spanish]]),"Spanish",IF(EXACT(1,raw[[#This Row],[Both]]),"Both","BAD_INPUT")))</f>
        <v>English</v>
      </c>
      <c r="D1266" s="11">
        <f>YEAR(raw[[#This Row],[Date]])</f>
        <v>2016</v>
      </c>
      <c r="E1266" s="11">
        <f>MONTH(raw[[#This Row],[Date]])</f>
        <v>3</v>
      </c>
      <c r="F1266">
        <v>1</v>
      </c>
      <c r="I1266" s="2" t="e">
        <f>VLOOKUP(raw[[#This Row],[Song Title]],#REF!,1,FALSE)</f>
        <v>#REF!</v>
      </c>
      <c r="J1266">
        <f>SUM(raw[[#This Row],[English]:[Both]])</f>
        <v>1</v>
      </c>
      <c r="K1266" s="1" t="b">
        <f>IF(EXACT(raw[[#This Row],[Date]],VLOOKUP(raw[[#This Row],[Song Title]],raw[],2,FALSE)),TRUE,FALSE)</f>
        <v>1</v>
      </c>
      <c r="L1266">
        <f>COUNTIFS(raw[Song Title],raw[[#This Row],[Song Title]],raw[Date],CONCATENATE("&lt;",raw[[#This Row],[Date]]))</f>
        <v>0</v>
      </c>
      <c r="M1266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266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266" s="2">
        <f>((3*raw[[#This Row],[Count Played W/I Last Year]])+raw[[#This Row],[Count Played W/I 2 years]])/4</f>
        <v>0</v>
      </c>
    </row>
    <row r="1267" spans="1:15" x14ac:dyDescent="0.2">
      <c r="A1267" t="s">
        <v>271</v>
      </c>
      <c r="B1267" s="7">
        <v>42449</v>
      </c>
      <c r="C1267" s="7" t="str">
        <f>IF(EXACT(1,raw[[#This Row],[English]]),"English",IF(EXACT(1,raw[[#This Row],[Spanish]]),"Spanish",IF(EXACT(1,raw[[#This Row],[Both]]),"Both","BAD_INPUT")))</f>
        <v>English</v>
      </c>
      <c r="D1267" s="11">
        <f>YEAR(raw[[#This Row],[Date]])</f>
        <v>2016</v>
      </c>
      <c r="E1267" s="11">
        <f>MONTH(raw[[#This Row],[Date]])</f>
        <v>3</v>
      </c>
      <c r="F1267">
        <v>1</v>
      </c>
      <c r="I1267" s="2" t="e">
        <f>VLOOKUP(raw[[#This Row],[Song Title]],#REF!,1,FALSE)</f>
        <v>#REF!</v>
      </c>
      <c r="J1267">
        <f>SUM(raw[[#This Row],[English]:[Both]])</f>
        <v>1</v>
      </c>
      <c r="K1267" s="1" t="b">
        <f>IF(EXACT(raw[[#This Row],[Date]],VLOOKUP(raw[[#This Row],[Song Title]],raw[],2,FALSE)),TRUE,FALSE)</f>
        <v>0</v>
      </c>
      <c r="L1267">
        <f>COUNTIFS(raw[Song Title],raw[[#This Row],[Song Title]],raw[Date],CONCATENATE("&lt;",raw[[#This Row],[Date]]))</f>
        <v>2</v>
      </c>
      <c r="M1267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267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267" s="2">
        <f>((3*raw[[#This Row],[Count Played W/I Last Year]])+raw[[#This Row],[Count Played W/I 2 years]])/4</f>
        <v>2</v>
      </c>
    </row>
    <row r="1268" spans="1:15" x14ac:dyDescent="0.2">
      <c r="A1268" t="s">
        <v>150</v>
      </c>
      <c r="B1268" s="7">
        <v>42449</v>
      </c>
      <c r="C1268" s="7" t="str">
        <f>IF(EXACT(1,raw[[#This Row],[English]]),"English",IF(EXACT(1,raw[[#This Row],[Spanish]]),"Spanish",IF(EXACT(1,raw[[#This Row],[Both]]),"Both","BAD_INPUT")))</f>
        <v>English</v>
      </c>
      <c r="D1268" s="11">
        <f>YEAR(raw[[#This Row],[Date]])</f>
        <v>2016</v>
      </c>
      <c r="E1268" s="11">
        <f>MONTH(raw[[#This Row],[Date]])</f>
        <v>3</v>
      </c>
      <c r="F1268">
        <v>1</v>
      </c>
      <c r="I1268" s="2" t="e">
        <f>VLOOKUP(raw[[#This Row],[Song Title]],#REF!,1,FALSE)</f>
        <v>#REF!</v>
      </c>
      <c r="J1268">
        <f>SUM(raw[[#This Row],[English]:[Both]])</f>
        <v>1</v>
      </c>
      <c r="K1268" s="1" t="b">
        <f>IF(EXACT(raw[[#This Row],[Date]],VLOOKUP(raw[[#This Row],[Song Title]],raw[],2,FALSE)),TRUE,FALSE)</f>
        <v>0</v>
      </c>
      <c r="L1268">
        <f>COUNTIFS(raw[Song Title],raw[[#This Row],[Song Title]],raw[Date],CONCATENATE("&lt;",raw[[#This Row],[Date]]))</f>
        <v>6</v>
      </c>
      <c r="M1268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268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268" s="2">
        <f>((3*raw[[#This Row],[Count Played W/I Last Year]])+raw[[#This Row],[Count Played W/I 2 years]])/4</f>
        <v>2.25</v>
      </c>
    </row>
    <row r="1269" spans="1:15" x14ac:dyDescent="0.2">
      <c r="A1269" t="s">
        <v>75</v>
      </c>
      <c r="B1269" s="7">
        <v>42449</v>
      </c>
      <c r="C1269" s="7" t="str">
        <f>IF(EXACT(1,raw[[#This Row],[English]]),"English",IF(EXACT(1,raw[[#This Row],[Spanish]]),"Spanish",IF(EXACT(1,raw[[#This Row],[Both]]),"Both","BAD_INPUT")))</f>
        <v>Spanish</v>
      </c>
      <c r="D1269" s="11">
        <f>YEAR(raw[[#This Row],[Date]])</f>
        <v>2016</v>
      </c>
      <c r="E1269" s="11">
        <f>MONTH(raw[[#This Row],[Date]])</f>
        <v>3</v>
      </c>
      <c r="G1269">
        <v>1</v>
      </c>
      <c r="I1269" s="2" t="e">
        <f>VLOOKUP(raw[[#This Row],[Song Title]],#REF!,1,FALSE)</f>
        <v>#REF!</v>
      </c>
      <c r="J1269">
        <f>SUM(raw[[#This Row],[English]:[Both]])</f>
        <v>1</v>
      </c>
      <c r="K1269" s="1" t="b">
        <f>IF(EXACT(raw[[#This Row],[Date]],VLOOKUP(raw[[#This Row],[Song Title]],raw[],2,FALSE)),TRUE,FALSE)</f>
        <v>0</v>
      </c>
      <c r="L1269">
        <f>COUNTIFS(raw[Song Title],raw[[#This Row],[Song Title]],raw[Date],CONCATENATE("&lt;",raw[[#This Row],[Date]]))</f>
        <v>10</v>
      </c>
      <c r="M1269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269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269" s="2">
        <f>((3*raw[[#This Row],[Count Played W/I Last Year]])+raw[[#This Row],[Count Played W/I 2 years]])/4</f>
        <v>3.25</v>
      </c>
    </row>
    <row r="1270" spans="1:15" x14ac:dyDescent="0.2">
      <c r="A1270" t="s">
        <v>111</v>
      </c>
      <c r="B1270" s="7">
        <v>42453</v>
      </c>
      <c r="C1270" s="7" t="str">
        <f>IF(EXACT(1,raw[[#This Row],[English]]),"English",IF(EXACT(1,raw[[#This Row],[Spanish]]),"Spanish",IF(EXACT(1,raw[[#This Row],[Both]]),"Both","BAD_INPUT")))</f>
        <v>English</v>
      </c>
      <c r="D1270" s="11">
        <f>YEAR(raw[[#This Row],[Date]])</f>
        <v>2016</v>
      </c>
      <c r="E1270" s="11">
        <f>MONTH(raw[[#This Row],[Date]])</f>
        <v>3</v>
      </c>
      <c r="F1270">
        <v>1</v>
      </c>
      <c r="I1270" s="2" t="e">
        <f>VLOOKUP(raw[[#This Row],[Song Title]],#REF!,1,FALSE)</f>
        <v>#REF!</v>
      </c>
      <c r="J1270">
        <f>SUM(raw[[#This Row],[English]:[Both]])</f>
        <v>1</v>
      </c>
      <c r="K1270" s="1" t="b">
        <f>IF(EXACT(raw[[#This Row],[Date]],VLOOKUP(raw[[#This Row],[Song Title]],raw[],2,FALSE)),TRUE,FALSE)</f>
        <v>0</v>
      </c>
      <c r="L1270">
        <f>COUNTIFS(raw[Song Title],raw[[#This Row],[Song Title]],raw[Date],CONCATENATE("&lt;",raw[[#This Row],[Date]]))</f>
        <v>12</v>
      </c>
      <c r="M1270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270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1270" s="2">
        <f>((3*raw[[#This Row],[Count Played W/I Last Year]])+raw[[#This Row],[Count Played W/I 2 years]])/4</f>
        <v>4.25</v>
      </c>
    </row>
    <row r="1271" spans="1:15" x14ac:dyDescent="0.2">
      <c r="A1271" t="s">
        <v>144</v>
      </c>
      <c r="B1271" s="7">
        <v>42453</v>
      </c>
      <c r="C1271" s="7" t="str">
        <f>IF(EXACT(1,raw[[#This Row],[English]]),"English",IF(EXACT(1,raw[[#This Row],[Spanish]]),"Spanish",IF(EXACT(1,raw[[#This Row],[Both]]),"Both","BAD_INPUT")))</f>
        <v>Both</v>
      </c>
      <c r="D1271" s="11">
        <f>YEAR(raw[[#This Row],[Date]])</f>
        <v>2016</v>
      </c>
      <c r="E1271" s="11">
        <f>MONTH(raw[[#This Row],[Date]])</f>
        <v>3</v>
      </c>
      <c r="H1271">
        <v>1</v>
      </c>
      <c r="I1271" s="2" t="e">
        <f>VLOOKUP(raw[[#This Row],[Song Title]],#REF!,1,FALSE)</f>
        <v>#REF!</v>
      </c>
      <c r="J1271">
        <f>SUM(raw[[#This Row],[English]:[Both]])</f>
        <v>1</v>
      </c>
      <c r="K1271" s="1" t="b">
        <f>IF(EXACT(raw[[#This Row],[Date]],VLOOKUP(raw[[#This Row],[Song Title]],raw[],2,FALSE)),TRUE,FALSE)</f>
        <v>0</v>
      </c>
      <c r="L1271">
        <f>COUNTIFS(raw[Song Title],raw[[#This Row],[Song Title]],raw[Date],CONCATENATE("&lt;",raw[[#This Row],[Date]]))</f>
        <v>13</v>
      </c>
      <c r="M1271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271">
        <f>COUNTIFS(raw[Song Title],raw[[#This Row],[Song Title]],raw[Date],CONCATENATE("&lt;",raw[[#This Row],[Date]]),raw[Date],CONCATENATE("&gt;=",DATE(raw[[#This Row],[Year]]-2,raw[[#This Row],[Month]],raw[[#This Row],[English]])))</f>
        <v>9</v>
      </c>
      <c r="O1271" s="2">
        <f>((3*raw[[#This Row],[Count Played W/I Last Year]])+raw[[#This Row],[Count Played W/I 2 years]])/4</f>
        <v>4.5</v>
      </c>
    </row>
    <row r="1272" spans="1:15" x14ac:dyDescent="0.2">
      <c r="A1272" t="s">
        <v>39</v>
      </c>
      <c r="B1272" s="7">
        <v>42453</v>
      </c>
      <c r="C1272" s="7" t="str">
        <f>IF(EXACT(1,raw[[#This Row],[English]]),"English",IF(EXACT(1,raw[[#This Row],[Spanish]]),"Spanish",IF(EXACT(1,raw[[#This Row],[Both]]),"Both","BAD_INPUT")))</f>
        <v>Both</v>
      </c>
      <c r="D1272" s="11">
        <f>YEAR(raw[[#This Row],[Date]])</f>
        <v>2016</v>
      </c>
      <c r="E1272" s="11">
        <f>MONTH(raw[[#This Row],[Date]])</f>
        <v>3</v>
      </c>
      <c r="H1272">
        <v>1</v>
      </c>
      <c r="I1272" s="2" t="e">
        <f>VLOOKUP(raw[[#This Row],[Song Title]],#REF!,1,FALSE)</f>
        <v>#REF!</v>
      </c>
      <c r="J1272">
        <f>SUM(raw[[#This Row],[English]:[Both]])</f>
        <v>1</v>
      </c>
      <c r="K1272" s="1" t="b">
        <f>IF(EXACT(raw[[#This Row],[Date]],VLOOKUP(raw[[#This Row],[Song Title]],raw[],2,FALSE)),TRUE,FALSE)</f>
        <v>0</v>
      </c>
      <c r="L1272">
        <f>COUNTIFS(raw[Song Title],raw[[#This Row],[Song Title]],raw[Date],CONCATENATE("&lt;",raw[[#This Row],[Date]]))</f>
        <v>10</v>
      </c>
      <c r="M1272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272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272" s="2">
        <f>((3*raw[[#This Row],[Count Played W/I Last Year]])+raw[[#This Row],[Count Played W/I 2 years]])/4</f>
        <v>2.25</v>
      </c>
    </row>
    <row r="1273" spans="1:15" x14ac:dyDescent="0.2">
      <c r="A1273" t="s">
        <v>94</v>
      </c>
      <c r="B1273" s="7">
        <v>42453</v>
      </c>
      <c r="C1273" s="7" t="str">
        <f>IF(EXACT(1,raw[[#This Row],[English]]),"English",IF(EXACT(1,raw[[#This Row],[Spanish]]),"Spanish",IF(EXACT(1,raw[[#This Row],[Both]]),"Both","BAD_INPUT")))</f>
        <v>Spanish</v>
      </c>
      <c r="D1273" s="11">
        <f>YEAR(raw[[#This Row],[Date]])</f>
        <v>2016</v>
      </c>
      <c r="E1273" s="11">
        <f>MONTH(raw[[#This Row],[Date]])</f>
        <v>3</v>
      </c>
      <c r="G1273">
        <v>1</v>
      </c>
      <c r="I1273" s="2" t="e">
        <f>VLOOKUP(raw[[#This Row],[Song Title]],#REF!,1,FALSE)</f>
        <v>#REF!</v>
      </c>
      <c r="J1273">
        <f>SUM(raw[[#This Row],[English]:[Both]])</f>
        <v>1</v>
      </c>
      <c r="K1273" s="1" t="b">
        <f>IF(EXACT(raw[[#This Row],[Date]],VLOOKUP(raw[[#This Row],[Song Title]],raw[],2,FALSE)),TRUE,FALSE)</f>
        <v>0</v>
      </c>
      <c r="L1273">
        <f>COUNTIFS(raw[Song Title],raw[[#This Row],[Song Title]],raw[Date],CONCATENATE("&lt;",raw[[#This Row],[Date]]))</f>
        <v>13</v>
      </c>
      <c r="M1273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273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1273" s="2">
        <f>((3*raw[[#This Row],[Count Played W/I Last Year]])+raw[[#This Row],[Count Played W/I 2 years]])/4</f>
        <v>4</v>
      </c>
    </row>
    <row r="1274" spans="1:15" x14ac:dyDescent="0.2">
      <c r="A1274" t="s">
        <v>274</v>
      </c>
      <c r="B1274" s="7">
        <v>42454</v>
      </c>
      <c r="C1274" s="7" t="str">
        <f>IF(EXACT(1,raw[[#This Row],[English]]),"English",IF(EXACT(1,raw[[#This Row],[Spanish]]),"Spanish",IF(EXACT(1,raw[[#This Row],[Both]]),"Both","BAD_INPUT")))</f>
        <v>English</v>
      </c>
      <c r="D1274" s="11">
        <f>YEAR(raw[[#This Row],[Date]])</f>
        <v>2016</v>
      </c>
      <c r="E1274" s="11">
        <f>MONTH(raw[[#This Row],[Date]])</f>
        <v>3</v>
      </c>
      <c r="F1274">
        <v>1</v>
      </c>
      <c r="I1274" s="2" t="e">
        <f>VLOOKUP(raw[[#This Row],[Song Title]],#REF!,1,FALSE)</f>
        <v>#REF!</v>
      </c>
      <c r="J1274">
        <f>SUM(raw[[#This Row],[English]:[Both]])</f>
        <v>1</v>
      </c>
      <c r="K1274" s="1" t="b">
        <f>IF(EXACT(raw[[#This Row],[Date]],VLOOKUP(raw[[#This Row],[Song Title]],raw[],2,FALSE)),TRUE,FALSE)</f>
        <v>0</v>
      </c>
      <c r="L1274">
        <f>COUNTIFS(raw[Song Title],raw[[#This Row],[Song Title]],raw[Date],CONCATENATE("&lt;",raw[[#This Row],[Date]]))</f>
        <v>2</v>
      </c>
      <c r="M1274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274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274" s="2">
        <f>((3*raw[[#This Row],[Count Played W/I Last Year]])+raw[[#This Row],[Count Played W/I 2 years]])/4</f>
        <v>2</v>
      </c>
    </row>
    <row r="1275" spans="1:15" x14ac:dyDescent="0.2">
      <c r="A1275" t="s">
        <v>107</v>
      </c>
      <c r="B1275" s="7">
        <v>42454</v>
      </c>
      <c r="C1275" s="7" t="str">
        <f>IF(EXACT(1,raw[[#This Row],[English]]),"English",IF(EXACT(1,raw[[#This Row],[Spanish]]),"Spanish",IF(EXACT(1,raw[[#This Row],[Both]]),"Both","BAD_INPUT")))</f>
        <v>Spanish</v>
      </c>
      <c r="D1275" s="11">
        <f>YEAR(raw[[#This Row],[Date]])</f>
        <v>2016</v>
      </c>
      <c r="E1275" s="11">
        <f>MONTH(raw[[#This Row],[Date]])</f>
        <v>3</v>
      </c>
      <c r="G1275">
        <v>1</v>
      </c>
      <c r="I1275" s="2" t="e">
        <f>VLOOKUP(raw[[#This Row],[Song Title]],#REF!,1,FALSE)</f>
        <v>#REF!</v>
      </c>
      <c r="J1275">
        <f>SUM(raw[[#This Row],[English]:[Both]])</f>
        <v>1</v>
      </c>
      <c r="K1275" s="1" t="b">
        <f>IF(EXACT(raw[[#This Row],[Date]],VLOOKUP(raw[[#This Row],[Song Title]],raw[],2,FALSE)),TRUE,FALSE)</f>
        <v>0</v>
      </c>
      <c r="L1275">
        <f>COUNTIFS(raw[Song Title],raw[[#This Row],[Song Title]],raw[Date],CONCATENATE("&lt;",raw[[#This Row],[Date]]))</f>
        <v>7</v>
      </c>
      <c r="M1275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275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275" s="2">
        <f>((3*raw[[#This Row],[Count Played W/I Last Year]])+raw[[#This Row],[Count Played W/I 2 years]])/4</f>
        <v>1.5</v>
      </c>
    </row>
    <row r="1276" spans="1:15" x14ac:dyDescent="0.2">
      <c r="A1276" t="s">
        <v>57</v>
      </c>
      <c r="B1276" s="7">
        <v>42454</v>
      </c>
      <c r="C1276" s="7" t="str">
        <f>IF(EXACT(1,raw[[#This Row],[English]]),"English",IF(EXACT(1,raw[[#This Row],[Spanish]]),"Spanish",IF(EXACT(1,raw[[#This Row],[Both]]),"Both","BAD_INPUT")))</f>
        <v>English</v>
      </c>
      <c r="D1276" s="11">
        <f>YEAR(raw[[#This Row],[Date]])</f>
        <v>2016</v>
      </c>
      <c r="E1276" s="11">
        <f>MONTH(raw[[#This Row],[Date]])</f>
        <v>3</v>
      </c>
      <c r="F1276">
        <v>1</v>
      </c>
      <c r="I1276" s="2" t="e">
        <f>VLOOKUP(raw[[#This Row],[Song Title]],#REF!,1,FALSE)</f>
        <v>#REF!</v>
      </c>
      <c r="J1276">
        <f>SUM(raw[[#This Row],[English]:[Both]])</f>
        <v>1</v>
      </c>
      <c r="K1276" s="1" t="b">
        <f>IF(EXACT(raw[[#This Row],[Date]],VLOOKUP(raw[[#This Row],[Song Title]],raw[],2,FALSE)),TRUE,FALSE)</f>
        <v>0</v>
      </c>
      <c r="L1276">
        <f>COUNTIFS(raw[Song Title],raw[[#This Row],[Song Title]],raw[Date],CONCATENATE("&lt;",raw[[#This Row],[Date]]))</f>
        <v>7</v>
      </c>
      <c r="M1276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276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276" s="2">
        <f>((3*raw[[#This Row],[Count Played W/I Last Year]])+raw[[#This Row],[Count Played W/I 2 years]])/4</f>
        <v>2</v>
      </c>
    </row>
    <row r="1277" spans="1:15" x14ac:dyDescent="0.2">
      <c r="A1277" t="s">
        <v>236</v>
      </c>
      <c r="B1277" s="7">
        <v>42454</v>
      </c>
      <c r="C1277" s="7" t="str">
        <f>IF(EXACT(1,raw[[#This Row],[English]]),"English",IF(EXACT(1,raw[[#This Row],[Spanish]]),"Spanish",IF(EXACT(1,raw[[#This Row],[Both]]),"Both","BAD_INPUT")))</f>
        <v>Spanish</v>
      </c>
      <c r="D1277" s="11">
        <f>YEAR(raw[[#This Row],[Date]])</f>
        <v>2016</v>
      </c>
      <c r="E1277" s="11">
        <f>MONTH(raw[[#This Row],[Date]])</f>
        <v>3</v>
      </c>
      <c r="G1277">
        <v>1</v>
      </c>
      <c r="I1277" s="2" t="e">
        <f>VLOOKUP(raw[[#This Row],[Song Title]],#REF!,1,FALSE)</f>
        <v>#REF!</v>
      </c>
      <c r="J1277">
        <f>SUM(raw[[#This Row],[English]:[Both]])</f>
        <v>1</v>
      </c>
      <c r="K1277" s="1" t="b">
        <f>IF(EXACT(raw[[#This Row],[Date]],VLOOKUP(raw[[#This Row],[Song Title]],raw[],2,FALSE)),TRUE,FALSE)</f>
        <v>0</v>
      </c>
      <c r="L1277">
        <f>COUNTIFS(raw[Song Title],raw[[#This Row],[Song Title]],raw[Date],CONCATENATE("&lt;",raw[[#This Row],[Date]]))</f>
        <v>6</v>
      </c>
      <c r="M1277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277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277" s="2">
        <f>((3*raw[[#This Row],[Count Played W/I Last Year]])+raw[[#This Row],[Count Played W/I 2 years]])/4</f>
        <v>3.75</v>
      </c>
    </row>
    <row r="1278" spans="1:15" x14ac:dyDescent="0.2">
      <c r="A1278" t="s">
        <v>21</v>
      </c>
      <c r="B1278" s="7">
        <v>42454</v>
      </c>
      <c r="C1278" s="7" t="str">
        <f>IF(EXACT(1,raw[[#This Row],[English]]),"English",IF(EXACT(1,raw[[#This Row],[Spanish]]),"Spanish",IF(EXACT(1,raw[[#This Row],[Both]]),"Both","BAD_INPUT")))</f>
        <v>English</v>
      </c>
      <c r="D1278" s="11">
        <f>YEAR(raw[[#This Row],[Date]])</f>
        <v>2016</v>
      </c>
      <c r="E1278" s="11">
        <f>MONTH(raw[[#This Row],[Date]])</f>
        <v>3</v>
      </c>
      <c r="F1278">
        <v>1</v>
      </c>
      <c r="I1278" s="2" t="e">
        <f>VLOOKUP(raw[[#This Row],[Song Title]],#REF!,1,FALSE)</f>
        <v>#REF!</v>
      </c>
      <c r="J1278">
        <f>SUM(raw[[#This Row],[English]:[Both]])</f>
        <v>1</v>
      </c>
      <c r="K1278" s="1" t="b">
        <f>IF(EXACT(raw[[#This Row],[Date]],VLOOKUP(raw[[#This Row],[Song Title]],raw[],2,FALSE)),TRUE,FALSE)</f>
        <v>0</v>
      </c>
      <c r="L1278">
        <f>COUNTIFS(raw[Song Title],raw[[#This Row],[Song Title]],raw[Date],CONCATENATE("&lt;",raw[[#This Row],[Date]]))</f>
        <v>9</v>
      </c>
      <c r="M1278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278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278" s="2">
        <f>((3*raw[[#This Row],[Count Played W/I Last Year]])+raw[[#This Row],[Count Played W/I 2 years]])/4</f>
        <v>0.5</v>
      </c>
    </row>
    <row r="1279" spans="1:15" x14ac:dyDescent="0.2">
      <c r="A1279" t="s">
        <v>275</v>
      </c>
      <c r="B1279" s="7">
        <v>42454</v>
      </c>
      <c r="C1279" s="7" t="str">
        <f>IF(EXACT(1,raw[[#This Row],[English]]),"English",IF(EXACT(1,raw[[#This Row],[Spanish]]),"Spanish",IF(EXACT(1,raw[[#This Row],[Both]]),"Both","BAD_INPUT")))</f>
        <v>Spanish</v>
      </c>
      <c r="D1279" s="11">
        <f>YEAR(raw[[#This Row],[Date]])</f>
        <v>2016</v>
      </c>
      <c r="E1279" s="11">
        <f>MONTH(raw[[#This Row],[Date]])</f>
        <v>3</v>
      </c>
      <c r="G1279">
        <v>1</v>
      </c>
      <c r="I1279" s="2" t="e">
        <f>VLOOKUP(raw[[#This Row],[Song Title]],#REF!,1,FALSE)</f>
        <v>#REF!</v>
      </c>
      <c r="J1279">
        <f>SUM(raw[[#This Row],[English]:[Both]])</f>
        <v>1</v>
      </c>
      <c r="K1279" s="1" t="b">
        <f>IF(EXACT(raw[[#This Row],[Date]],VLOOKUP(raw[[#This Row],[Song Title]],raw[],2,FALSE)),TRUE,FALSE)</f>
        <v>1</v>
      </c>
      <c r="L1279">
        <f>COUNTIFS(raw[Song Title],raw[[#This Row],[Song Title]],raw[Date],CONCATENATE("&lt;",raw[[#This Row],[Date]]))</f>
        <v>0</v>
      </c>
      <c r="M1279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279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279" s="2">
        <f>((3*raw[[#This Row],[Count Played W/I Last Year]])+raw[[#This Row],[Count Played W/I 2 years]])/4</f>
        <v>0</v>
      </c>
    </row>
    <row r="1280" spans="1:15" x14ac:dyDescent="0.2">
      <c r="A1280" t="s">
        <v>273</v>
      </c>
      <c r="B1280" s="7">
        <v>42456</v>
      </c>
      <c r="C1280" s="7" t="str">
        <f>IF(EXACT(1,raw[[#This Row],[English]]),"English",IF(EXACT(1,raw[[#This Row],[Spanish]]),"Spanish",IF(EXACT(1,raw[[#This Row],[Both]]),"Both","BAD_INPUT")))</f>
        <v>English</v>
      </c>
      <c r="D1280" s="11">
        <f>YEAR(raw[[#This Row],[Date]])</f>
        <v>2016</v>
      </c>
      <c r="E1280" s="11">
        <f>MONTH(raw[[#This Row],[Date]])</f>
        <v>3</v>
      </c>
      <c r="F1280">
        <v>1</v>
      </c>
      <c r="I1280" s="2" t="e">
        <f>VLOOKUP(raw[[#This Row],[Song Title]],#REF!,1,FALSE)</f>
        <v>#REF!</v>
      </c>
      <c r="J1280">
        <f>SUM(raw[[#This Row],[English]:[Both]])</f>
        <v>1</v>
      </c>
      <c r="K1280" s="1" t="b">
        <f>IF(EXACT(raw[[#This Row],[Date]],VLOOKUP(raw[[#This Row],[Song Title]],raw[],2,FALSE)),TRUE,FALSE)</f>
        <v>0</v>
      </c>
      <c r="L1280">
        <f>COUNTIFS(raw[Song Title],raw[[#This Row],[Song Title]],raw[Date],CONCATENATE("&lt;",raw[[#This Row],[Date]]))</f>
        <v>1</v>
      </c>
      <c r="M1280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280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280" s="2">
        <f>((3*raw[[#This Row],[Count Played W/I Last Year]])+raw[[#This Row],[Count Played W/I 2 years]])/4</f>
        <v>1</v>
      </c>
    </row>
    <row r="1281" spans="1:15" x14ac:dyDescent="0.2">
      <c r="A1281" t="s">
        <v>106</v>
      </c>
      <c r="B1281" s="7">
        <v>42456</v>
      </c>
      <c r="C1281" s="7" t="str">
        <f>IF(EXACT(1,raw[[#This Row],[English]]),"English",IF(EXACT(1,raw[[#This Row],[Spanish]]),"Spanish",IF(EXACT(1,raw[[#This Row],[Both]]),"Both","BAD_INPUT")))</f>
        <v>Spanish</v>
      </c>
      <c r="D1281" s="11">
        <f>YEAR(raw[[#This Row],[Date]])</f>
        <v>2016</v>
      </c>
      <c r="E1281" s="11">
        <f>MONTH(raw[[#This Row],[Date]])</f>
        <v>3</v>
      </c>
      <c r="G1281">
        <v>1</v>
      </c>
      <c r="I1281" s="2" t="e">
        <f>VLOOKUP(raw[[#This Row],[Song Title]],#REF!,1,FALSE)</f>
        <v>#REF!</v>
      </c>
      <c r="J1281">
        <f>SUM(raw[[#This Row],[English]:[Both]])</f>
        <v>1</v>
      </c>
      <c r="K1281" s="1" t="b">
        <f>IF(EXACT(raw[[#This Row],[Date]],VLOOKUP(raw[[#This Row],[Song Title]],raw[],2,FALSE)),TRUE,FALSE)</f>
        <v>0</v>
      </c>
      <c r="L1281">
        <f>COUNTIFS(raw[Song Title],raw[[#This Row],[Song Title]],raw[Date],CONCATENATE("&lt;",raw[[#This Row],[Date]]))</f>
        <v>12</v>
      </c>
      <c r="M1281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281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281" s="2">
        <f>((3*raw[[#This Row],[Count Played W/I Last Year]])+raw[[#This Row],[Count Played W/I 2 years]])/4</f>
        <v>1.5</v>
      </c>
    </row>
    <row r="1282" spans="1:15" x14ac:dyDescent="0.2">
      <c r="A1282" t="s">
        <v>218</v>
      </c>
      <c r="B1282" s="7">
        <v>42456</v>
      </c>
      <c r="C1282" s="7" t="str">
        <f>IF(EXACT(1,raw[[#This Row],[English]]),"English",IF(EXACT(1,raw[[#This Row],[Spanish]]),"Spanish",IF(EXACT(1,raw[[#This Row],[Both]]),"Both","BAD_INPUT")))</f>
        <v>Spanish</v>
      </c>
      <c r="D1282" s="11">
        <f>YEAR(raw[[#This Row],[Date]])</f>
        <v>2016</v>
      </c>
      <c r="E1282" s="11">
        <f>MONTH(raw[[#This Row],[Date]])</f>
        <v>3</v>
      </c>
      <c r="G1282">
        <v>1</v>
      </c>
      <c r="I1282" s="2" t="e">
        <f>VLOOKUP(raw[[#This Row],[Song Title]],#REF!,1,FALSE)</f>
        <v>#REF!</v>
      </c>
      <c r="J1282">
        <f>SUM(raw[[#This Row],[English]:[Both]])</f>
        <v>1</v>
      </c>
      <c r="K1282" s="1" t="b">
        <f>IF(EXACT(raw[[#This Row],[Date]],VLOOKUP(raw[[#This Row],[Song Title]],raw[],2,FALSE)),TRUE,FALSE)</f>
        <v>0</v>
      </c>
      <c r="L1282">
        <f>COUNTIFS(raw[Song Title],raw[[#This Row],[Song Title]],raw[Date],CONCATENATE("&lt;",raw[[#This Row],[Date]]))</f>
        <v>5</v>
      </c>
      <c r="M1282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282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282" s="2">
        <f>((3*raw[[#This Row],[Count Played W/I Last Year]])+raw[[#This Row],[Count Played W/I 2 years]])/4</f>
        <v>2.75</v>
      </c>
    </row>
    <row r="1283" spans="1:15" x14ac:dyDescent="0.2">
      <c r="A1283" t="s">
        <v>259</v>
      </c>
      <c r="B1283" s="7">
        <v>42456</v>
      </c>
      <c r="C1283" s="7" t="str">
        <f>IF(EXACT(1,raw[[#This Row],[English]]),"English",IF(EXACT(1,raw[[#This Row],[Spanish]]),"Spanish",IF(EXACT(1,raw[[#This Row],[Both]]),"Both","BAD_INPUT")))</f>
        <v>Spanish</v>
      </c>
      <c r="D1283" s="11">
        <f>YEAR(raw[[#This Row],[Date]])</f>
        <v>2016</v>
      </c>
      <c r="E1283" s="11">
        <f>MONTH(raw[[#This Row],[Date]])</f>
        <v>3</v>
      </c>
      <c r="G1283">
        <v>1</v>
      </c>
      <c r="I1283" s="2" t="e">
        <f>VLOOKUP(raw[[#This Row],[Song Title]],#REF!,1,FALSE)</f>
        <v>#REF!</v>
      </c>
      <c r="J1283">
        <f>SUM(raw[[#This Row],[English]:[Both]])</f>
        <v>1</v>
      </c>
      <c r="K1283" s="1" t="b">
        <f>IF(EXACT(raw[[#This Row],[Date]],VLOOKUP(raw[[#This Row],[Song Title]],raw[],2,FALSE)),TRUE,FALSE)</f>
        <v>0</v>
      </c>
      <c r="L1283">
        <f>COUNTIFS(raw[Song Title],raw[[#This Row],[Song Title]],raw[Date],CONCATENATE("&lt;",raw[[#This Row],[Date]]))</f>
        <v>6</v>
      </c>
      <c r="M1283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283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283" s="2">
        <f>((3*raw[[#This Row],[Count Played W/I Last Year]])+raw[[#This Row],[Count Played W/I 2 years]])/4</f>
        <v>3.25</v>
      </c>
    </row>
    <row r="1284" spans="1:15" x14ac:dyDescent="0.2">
      <c r="A1284" t="s">
        <v>245</v>
      </c>
      <c r="B1284" s="7">
        <v>42456</v>
      </c>
      <c r="C1284" s="7" t="str">
        <f>IF(EXACT(1,raw[[#This Row],[English]]),"English",IF(EXACT(1,raw[[#This Row],[Spanish]]),"Spanish",IF(EXACT(1,raw[[#This Row],[Both]]),"Both","BAD_INPUT")))</f>
        <v>English</v>
      </c>
      <c r="D1284" s="11">
        <f>YEAR(raw[[#This Row],[Date]])</f>
        <v>2016</v>
      </c>
      <c r="E1284" s="11">
        <f>MONTH(raw[[#This Row],[Date]])</f>
        <v>3</v>
      </c>
      <c r="F1284">
        <v>1</v>
      </c>
      <c r="I1284" s="2" t="e">
        <f>VLOOKUP(raw[[#This Row],[Song Title]],#REF!,1,FALSE)</f>
        <v>#REF!</v>
      </c>
      <c r="J1284">
        <f>SUM(raw[[#This Row],[English]:[Both]])</f>
        <v>1</v>
      </c>
      <c r="K1284" s="1" t="b">
        <f>IF(EXACT(raw[[#This Row],[Date]],VLOOKUP(raw[[#This Row],[Song Title]],raw[],2,FALSE)),TRUE,FALSE)</f>
        <v>0</v>
      </c>
      <c r="L1284">
        <f>COUNTIFS(raw[Song Title],raw[[#This Row],[Song Title]],raw[Date],CONCATENATE("&lt;",raw[[#This Row],[Date]]))</f>
        <v>5</v>
      </c>
      <c r="M1284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284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284" s="2">
        <f>((3*raw[[#This Row],[Count Played W/I Last Year]])+raw[[#This Row],[Count Played W/I 2 years]])/4</f>
        <v>5</v>
      </c>
    </row>
    <row r="1285" spans="1:15" x14ac:dyDescent="0.2">
      <c r="A1285" t="s">
        <v>275</v>
      </c>
      <c r="B1285" s="7">
        <v>42463</v>
      </c>
      <c r="C1285" s="7" t="str">
        <f>IF(EXACT(1,raw[[#This Row],[English]]),"English",IF(EXACT(1,raw[[#This Row],[Spanish]]),"Spanish",IF(EXACT(1,raw[[#This Row],[Both]]),"Both","BAD_INPUT")))</f>
        <v>Spanish</v>
      </c>
      <c r="D1285" s="11">
        <f>YEAR(raw[[#This Row],[Date]])</f>
        <v>2016</v>
      </c>
      <c r="E1285" s="11">
        <f>MONTH(raw[[#This Row],[Date]])</f>
        <v>4</v>
      </c>
      <c r="G1285">
        <v>1</v>
      </c>
      <c r="I1285" s="2" t="e">
        <f>VLOOKUP(raw[[#This Row],[Song Title]],#REF!,1,FALSE)</f>
        <v>#REF!</v>
      </c>
      <c r="J1285">
        <f>SUM(raw[[#This Row],[English]:[Both]])</f>
        <v>1</v>
      </c>
      <c r="K1285" s="1" t="b">
        <f>IF(EXACT(raw[[#This Row],[Date]],VLOOKUP(raw[[#This Row],[Song Title]],raw[],2,FALSE)),TRUE,FALSE)</f>
        <v>0</v>
      </c>
      <c r="L1285">
        <f>COUNTIFS(raw[Song Title],raw[[#This Row],[Song Title]],raw[Date],CONCATENATE("&lt;",raw[[#This Row],[Date]]))</f>
        <v>1</v>
      </c>
      <c r="M1285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285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285" s="2">
        <f>((3*raw[[#This Row],[Count Played W/I Last Year]])+raw[[#This Row],[Count Played W/I 2 years]])/4</f>
        <v>1</v>
      </c>
    </row>
    <row r="1286" spans="1:15" x14ac:dyDescent="0.2">
      <c r="A1286" t="s">
        <v>29</v>
      </c>
      <c r="B1286" s="7">
        <v>42463</v>
      </c>
      <c r="C1286" s="7" t="str">
        <f>IF(EXACT(1,raw[[#This Row],[English]]),"English",IF(EXACT(1,raw[[#This Row],[Spanish]]),"Spanish",IF(EXACT(1,raw[[#This Row],[Both]]),"Both","BAD_INPUT")))</f>
        <v>English</v>
      </c>
      <c r="D1286" s="11">
        <f>YEAR(raw[[#This Row],[Date]])</f>
        <v>2016</v>
      </c>
      <c r="E1286" s="11">
        <f>MONTH(raw[[#This Row],[Date]])</f>
        <v>4</v>
      </c>
      <c r="F1286">
        <v>1</v>
      </c>
      <c r="I1286" s="2" t="e">
        <f>VLOOKUP(raw[[#This Row],[Song Title]],#REF!,1,FALSE)</f>
        <v>#REF!</v>
      </c>
      <c r="J1286">
        <f>SUM(raw[[#This Row],[English]:[Both]])</f>
        <v>1</v>
      </c>
      <c r="K1286" s="1" t="b">
        <f>IF(EXACT(raw[[#This Row],[Date]],VLOOKUP(raw[[#This Row],[Song Title]],raw[],2,FALSE)),TRUE,FALSE)</f>
        <v>0</v>
      </c>
      <c r="L1286">
        <f>COUNTIFS(raw[Song Title],raw[[#This Row],[Song Title]],raw[Date],CONCATENATE("&lt;",raw[[#This Row],[Date]]))</f>
        <v>7</v>
      </c>
      <c r="M1286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286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286" s="2">
        <f>((3*raw[[#This Row],[Count Played W/I Last Year]])+raw[[#This Row],[Count Played W/I 2 years]])/4</f>
        <v>2.25</v>
      </c>
    </row>
    <row r="1287" spans="1:15" x14ac:dyDescent="0.2">
      <c r="A1287" t="s">
        <v>26</v>
      </c>
      <c r="B1287" s="7">
        <v>42463</v>
      </c>
      <c r="C1287" s="7" t="str">
        <f>IF(EXACT(1,raw[[#This Row],[English]]),"English",IF(EXACT(1,raw[[#This Row],[Spanish]]),"Spanish",IF(EXACT(1,raw[[#This Row],[Both]]),"Both","BAD_INPUT")))</f>
        <v>Spanish</v>
      </c>
      <c r="D1287" s="11">
        <f>YEAR(raw[[#This Row],[Date]])</f>
        <v>2016</v>
      </c>
      <c r="E1287" s="11">
        <f>MONTH(raw[[#This Row],[Date]])</f>
        <v>4</v>
      </c>
      <c r="G1287">
        <v>1</v>
      </c>
      <c r="I1287" s="2" t="e">
        <f>VLOOKUP(raw[[#This Row],[Song Title]],#REF!,1,FALSE)</f>
        <v>#REF!</v>
      </c>
      <c r="J1287">
        <f>SUM(raw[[#This Row],[English]:[Both]])</f>
        <v>1</v>
      </c>
      <c r="K1287" s="1" t="b">
        <f>IF(EXACT(raw[[#This Row],[Date]],VLOOKUP(raw[[#This Row],[Song Title]],raw[],2,FALSE)),TRUE,FALSE)</f>
        <v>0</v>
      </c>
      <c r="L1287">
        <f>COUNTIFS(raw[Song Title],raw[[#This Row],[Song Title]],raw[Date],CONCATENATE("&lt;",raw[[#This Row],[Date]]))</f>
        <v>4</v>
      </c>
      <c r="M1287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287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287" s="2">
        <f>((3*raw[[#This Row],[Count Played W/I Last Year]])+raw[[#This Row],[Count Played W/I 2 years]])/4</f>
        <v>0.25</v>
      </c>
    </row>
    <row r="1288" spans="1:15" x14ac:dyDescent="0.2">
      <c r="A1288" t="s">
        <v>272</v>
      </c>
      <c r="B1288" s="7">
        <v>42463</v>
      </c>
      <c r="C1288" s="7" t="str">
        <f>IF(EXACT(1,raw[[#This Row],[English]]),"English",IF(EXACT(1,raw[[#This Row],[Spanish]]),"Spanish",IF(EXACT(1,raw[[#This Row],[Both]]),"Both","BAD_INPUT")))</f>
        <v>English</v>
      </c>
      <c r="D1288" s="11">
        <f>YEAR(raw[[#This Row],[Date]])</f>
        <v>2016</v>
      </c>
      <c r="E1288" s="11">
        <f>MONTH(raw[[#This Row],[Date]])</f>
        <v>4</v>
      </c>
      <c r="F1288">
        <v>1</v>
      </c>
      <c r="I1288" s="2" t="e">
        <f>VLOOKUP(raw[[#This Row],[Song Title]],#REF!,1,FALSE)</f>
        <v>#REF!</v>
      </c>
      <c r="J1288">
        <f>SUM(raw[[#This Row],[English]:[Both]])</f>
        <v>1</v>
      </c>
      <c r="K1288" s="1" t="b">
        <f>IF(EXACT(raw[[#This Row],[Date]],VLOOKUP(raw[[#This Row],[Song Title]],raw[],2,FALSE)),TRUE,FALSE)</f>
        <v>0</v>
      </c>
      <c r="L1288">
        <f>COUNTIFS(raw[Song Title],raw[[#This Row],[Song Title]],raw[Date],CONCATENATE("&lt;",raw[[#This Row],[Date]]))</f>
        <v>2</v>
      </c>
      <c r="M1288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288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288" s="2">
        <f>((3*raw[[#This Row],[Count Played W/I Last Year]])+raw[[#This Row],[Count Played W/I 2 years]])/4</f>
        <v>2</v>
      </c>
    </row>
    <row r="1289" spans="1:15" x14ac:dyDescent="0.2">
      <c r="A1289" t="s">
        <v>253</v>
      </c>
      <c r="B1289" s="7">
        <v>42463</v>
      </c>
      <c r="C1289" s="7" t="str">
        <f>IF(EXACT(1,raw[[#This Row],[English]]),"English",IF(EXACT(1,raw[[#This Row],[Spanish]]),"Spanish",IF(EXACT(1,raw[[#This Row],[Both]]),"Both","BAD_INPUT")))</f>
        <v>English</v>
      </c>
      <c r="D1289" s="11">
        <f>YEAR(raw[[#This Row],[Date]])</f>
        <v>2016</v>
      </c>
      <c r="E1289" s="11">
        <f>MONTH(raw[[#This Row],[Date]])</f>
        <v>4</v>
      </c>
      <c r="F1289">
        <v>1</v>
      </c>
      <c r="I1289" s="2" t="e">
        <f>VLOOKUP(raw[[#This Row],[Song Title]],#REF!,1,FALSE)</f>
        <v>#REF!</v>
      </c>
      <c r="J1289">
        <f>SUM(raw[[#This Row],[English]:[Both]])</f>
        <v>1</v>
      </c>
      <c r="K1289" s="1" t="b">
        <f>IF(EXACT(raw[[#This Row],[Date]],VLOOKUP(raw[[#This Row],[Song Title]],raw[],2,FALSE)),TRUE,FALSE)</f>
        <v>0</v>
      </c>
      <c r="L1289">
        <f>COUNTIFS(raw[Song Title],raw[[#This Row],[Song Title]],raw[Date],CONCATENATE("&lt;",raw[[#This Row],[Date]]))</f>
        <v>2</v>
      </c>
      <c r="M1289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289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289" s="2">
        <f>((3*raw[[#This Row],[Count Played W/I Last Year]])+raw[[#This Row],[Count Played W/I 2 years]])/4</f>
        <v>2</v>
      </c>
    </row>
    <row r="1290" spans="1:15" x14ac:dyDescent="0.2">
      <c r="A1290" t="s">
        <v>149</v>
      </c>
      <c r="B1290" s="7">
        <v>42463</v>
      </c>
      <c r="C1290" s="7" t="str">
        <f>IF(EXACT(1,raw[[#This Row],[English]]),"English",IF(EXACT(1,raw[[#This Row],[Spanish]]),"Spanish",IF(EXACT(1,raw[[#This Row],[Both]]),"Both","BAD_INPUT")))</f>
        <v>Spanish</v>
      </c>
      <c r="D1290" s="11">
        <f>YEAR(raw[[#This Row],[Date]])</f>
        <v>2016</v>
      </c>
      <c r="E1290" s="11">
        <f>MONTH(raw[[#This Row],[Date]])</f>
        <v>4</v>
      </c>
      <c r="G1290">
        <v>1</v>
      </c>
      <c r="I1290" s="2" t="e">
        <f>VLOOKUP(raw[[#This Row],[Song Title]],#REF!,1,FALSE)</f>
        <v>#REF!</v>
      </c>
      <c r="J1290">
        <f>SUM(raw[[#This Row],[English]:[Both]])</f>
        <v>1</v>
      </c>
      <c r="K1290" s="1" t="b">
        <f>IF(EXACT(raw[[#This Row],[Date]],VLOOKUP(raw[[#This Row],[Song Title]],raw[],2,FALSE)),TRUE,FALSE)</f>
        <v>0</v>
      </c>
      <c r="L1290">
        <f>COUNTIFS(raw[Song Title],raw[[#This Row],[Song Title]],raw[Date],CONCATENATE("&lt;",raw[[#This Row],[Date]]))</f>
        <v>16</v>
      </c>
      <c r="M1290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290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1290" s="2">
        <f>((3*raw[[#This Row],[Count Played W/I Last Year]])+raw[[#This Row],[Count Played W/I 2 years]])/4</f>
        <v>5.75</v>
      </c>
    </row>
    <row r="1291" spans="1:15" x14ac:dyDescent="0.2">
      <c r="A1291" t="s">
        <v>83</v>
      </c>
      <c r="B1291" s="7">
        <v>42470</v>
      </c>
      <c r="C1291" s="7" t="str">
        <f>IF(EXACT(1,raw[[#This Row],[English]]),"English",IF(EXACT(1,raw[[#This Row],[Spanish]]),"Spanish",IF(EXACT(1,raw[[#This Row],[Both]]),"Both","BAD_INPUT")))</f>
        <v>English</v>
      </c>
      <c r="D1291" s="11">
        <f>YEAR(raw[[#This Row],[Date]])</f>
        <v>2016</v>
      </c>
      <c r="E1291" s="11">
        <f>MONTH(raw[[#This Row],[Date]])</f>
        <v>4</v>
      </c>
      <c r="F1291">
        <v>1</v>
      </c>
      <c r="I1291" s="2" t="e">
        <f>VLOOKUP(raw[[#This Row],[Song Title]],#REF!,1,FALSE)</f>
        <v>#REF!</v>
      </c>
      <c r="J1291">
        <f>SUM(raw[[#This Row],[English]:[Both]])</f>
        <v>1</v>
      </c>
      <c r="K1291" s="1" t="b">
        <f>IF(EXACT(raw[[#This Row],[Date]],VLOOKUP(raw[[#This Row],[Song Title]],raw[],2,FALSE)),TRUE,FALSE)</f>
        <v>0</v>
      </c>
      <c r="L1291">
        <f>COUNTIFS(raw[Song Title],raw[[#This Row],[Song Title]],raw[Date],CONCATENATE("&lt;",raw[[#This Row],[Date]]))</f>
        <v>7</v>
      </c>
      <c r="M1291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291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291" s="2">
        <f>((3*raw[[#This Row],[Count Played W/I Last Year]])+raw[[#This Row],[Count Played W/I 2 years]])/4</f>
        <v>0.25</v>
      </c>
    </row>
    <row r="1292" spans="1:15" x14ac:dyDescent="0.2">
      <c r="A1292" t="s">
        <v>145</v>
      </c>
      <c r="B1292" s="7">
        <v>42470</v>
      </c>
      <c r="C1292" s="7" t="str">
        <f>IF(EXACT(1,raw[[#This Row],[English]]),"English",IF(EXACT(1,raw[[#This Row],[Spanish]]),"Spanish",IF(EXACT(1,raw[[#This Row],[Both]]),"Both","BAD_INPUT")))</f>
        <v>Both</v>
      </c>
      <c r="D1292" s="11">
        <f>YEAR(raw[[#This Row],[Date]])</f>
        <v>2016</v>
      </c>
      <c r="E1292" s="11">
        <f>MONTH(raw[[#This Row],[Date]])</f>
        <v>4</v>
      </c>
      <c r="H1292">
        <v>1</v>
      </c>
      <c r="I1292" s="2" t="e">
        <f>VLOOKUP(raw[[#This Row],[Song Title]],#REF!,1,FALSE)</f>
        <v>#REF!</v>
      </c>
      <c r="J1292">
        <f>SUM(raw[[#This Row],[English]:[Both]])</f>
        <v>1</v>
      </c>
      <c r="K1292" s="1" t="b">
        <f>IF(EXACT(raw[[#This Row],[Date]],VLOOKUP(raw[[#This Row],[Song Title]],raw[],2,FALSE)),TRUE,FALSE)</f>
        <v>0</v>
      </c>
      <c r="L1292">
        <f>COUNTIFS(raw[Song Title],raw[[#This Row],[Song Title]],raw[Date],CONCATENATE("&lt;",raw[[#This Row],[Date]]))</f>
        <v>12</v>
      </c>
      <c r="M1292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292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1292" s="2">
        <f>((3*raw[[#This Row],[Count Played W/I Last Year]])+raw[[#This Row],[Count Played W/I 2 years]])/4</f>
        <v>5.5</v>
      </c>
    </row>
    <row r="1293" spans="1:15" x14ac:dyDescent="0.2">
      <c r="A1293" t="s">
        <v>223</v>
      </c>
      <c r="B1293" s="7">
        <v>42470</v>
      </c>
      <c r="C1293" s="7" t="str">
        <f>IF(EXACT(1,raw[[#This Row],[English]]),"English",IF(EXACT(1,raw[[#This Row],[Spanish]]),"Spanish",IF(EXACT(1,raw[[#This Row],[Both]]),"Both","BAD_INPUT")))</f>
        <v>Spanish</v>
      </c>
      <c r="D1293" s="11">
        <f>YEAR(raw[[#This Row],[Date]])</f>
        <v>2016</v>
      </c>
      <c r="E1293" s="11">
        <f>MONTH(raw[[#This Row],[Date]])</f>
        <v>4</v>
      </c>
      <c r="G1293">
        <v>1</v>
      </c>
      <c r="I1293" s="2" t="e">
        <f>VLOOKUP(raw[[#This Row],[Song Title]],#REF!,1,FALSE)</f>
        <v>#REF!</v>
      </c>
      <c r="J1293">
        <f>SUM(raw[[#This Row],[English]:[Both]])</f>
        <v>1</v>
      </c>
      <c r="K1293" s="1" t="b">
        <f>IF(EXACT(raw[[#This Row],[Date]],VLOOKUP(raw[[#This Row],[Song Title]],raw[],2,FALSE)),TRUE,FALSE)</f>
        <v>0</v>
      </c>
      <c r="L1293">
        <f>COUNTIFS(raw[Song Title],raw[[#This Row],[Song Title]],raw[Date],CONCATENATE("&lt;",raw[[#This Row],[Date]]))</f>
        <v>8</v>
      </c>
      <c r="M1293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293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1293" s="2">
        <f>((3*raw[[#This Row],[Count Played W/I Last Year]])+raw[[#This Row],[Count Played W/I 2 years]])/4</f>
        <v>4.25</v>
      </c>
    </row>
    <row r="1294" spans="1:15" x14ac:dyDescent="0.2">
      <c r="A1294" t="s">
        <v>134</v>
      </c>
      <c r="B1294" s="7">
        <v>42470</v>
      </c>
      <c r="C1294" s="7" t="str">
        <f>IF(EXACT(1,raw[[#This Row],[English]]),"English",IF(EXACT(1,raw[[#This Row],[Spanish]]),"Spanish",IF(EXACT(1,raw[[#This Row],[Both]]),"Both","BAD_INPUT")))</f>
        <v>English</v>
      </c>
      <c r="D1294" s="11">
        <f>YEAR(raw[[#This Row],[Date]])</f>
        <v>2016</v>
      </c>
      <c r="E1294" s="11">
        <f>MONTH(raw[[#This Row],[Date]])</f>
        <v>4</v>
      </c>
      <c r="F1294">
        <v>1</v>
      </c>
      <c r="I1294" s="2" t="e">
        <f>VLOOKUP(raw[[#This Row],[Song Title]],#REF!,1,FALSE)</f>
        <v>#REF!</v>
      </c>
      <c r="J1294">
        <f>SUM(raw[[#This Row],[English]:[Both]])</f>
        <v>1</v>
      </c>
      <c r="K1294" s="1" t="b">
        <f>IF(EXACT(raw[[#This Row],[Date]],VLOOKUP(raw[[#This Row],[Song Title]],raw[],2,FALSE)),TRUE,FALSE)</f>
        <v>0</v>
      </c>
      <c r="L1294">
        <f>COUNTIFS(raw[Song Title],raw[[#This Row],[Song Title]],raw[Date],CONCATENATE("&lt;",raw[[#This Row],[Date]]))</f>
        <v>7</v>
      </c>
      <c r="M1294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294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294" s="2">
        <f>((3*raw[[#This Row],[Count Played W/I Last Year]])+raw[[#This Row],[Count Played W/I 2 years]])/4</f>
        <v>3.25</v>
      </c>
    </row>
    <row r="1295" spans="1:15" x14ac:dyDescent="0.2">
      <c r="A1295" t="s">
        <v>275</v>
      </c>
      <c r="B1295" s="7">
        <v>42470</v>
      </c>
      <c r="C1295" s="7" t="str">
        <f>IF(EXACT(1,raw[[#This Row],[English]]),"English",IF(EXACT(1,raw[[#This Row],[Spanish]]),"Spanish",IF(EXACT(1,raw[[#This Row],[Both]]),"Both","BAD_INPUT")))</f>
        <v>Spanish</v>
      </c>
      <c r="D1295" s="11">
        <f>YEAR(raw[[#This Row],[Date]])</f>
        <v>2016</v>
      </c>
      <c r="E1295" s="11">
        <f>MONTH(raw[[#This Row],[Date]])</f>
        <v>4</v>
      </c>
      <c r="G1295">
        <v>1</v>
      </c>
      <c r="I1295" s="2" t="e">
        <f>VLOOKUP(raw[[#This Row],[Song Title]],#REF!,1,FALSE)</f>
        <v>#REF!</v>
      </c>
      <c r="J1295">
        <f>SUM(raw[[#This Row],[English]:[Both]])</f>
        <v>1</v>
      </c>
      <c r="K1295" s="1" t="b">
        <f>IF(EXACT(raw[[#This Row],[Date]],VLOOKUP(raw[[#This Row],[Song Title]],raw[],2,FALSE)),TRUE,FALSE)</f>
        <v>0</v>
      </c>
      <c r="L1295">
        <f>COUNTIFS(raw[Song Title],raw[[#This Row],[Song Title]],raw[Date],CONCATENATE("&lt;",raw[[#This Row],[Date]]))</f>
        <v>2</v>
      </c>
      <c r="M1295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295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295" s="2">
        <f>((3*raw[[#This Row],[Count Played W/I Last Year]])+raw[[#This Row],[Count Played W/I 2 years]])/4</f>
        <v>2</v>
      </c>
    </row>
    <row r="1296" spans="1:15" x14ac:dyDescent="0.2">
      <c r="A1296" t="s">
        <v>260</v>
      </c>
      <c r="B1296" s="7">
        <v>42470</v>
      </c>
      <c r="C1296" s="7" t="str">
        <f>IF(EXACT(1,raw[[#This Row],[English]]),"English",IF(EXACT(1,raw[[#This Row],[Spanish]]),"Spanish",IF(EXACT(1,raw[[#This Row],[Both]]),"Both","BAD_INPUT")))</f>
        <v>English</v>
      </c>
      <c r="D1296" s="11">
        <f>YEAR(raw[[#This Row],[Date]])</f>
        <v>2016</v>
      </c>
      <c r="E1296" s="11">
        <f>MONTH(raw[[#This Row],[Date]])</f>
        <v>4</v>
      </c>
      <c r="F1296">
        <v>1</v>
      </c>
      <c r="I1296" s="2" t="e">
        <f>VLOOKUP(raw[[#This Row],[Song Title]],#REF!,1,FALSE)</f>
        <v>#REF!</v>
      </c>
      <c r="J1296">
        <f>SUM(raw[[#This Row],[English]:[Both]])</f>
        <v>1</v>
      </c>
      <c r="K1296" s="1" t="b">
        <f>IF(EXACT(raw[[#This Row],[Date]],VLOOKUP(raw[[#This Row],[Song Title]],raw[],2,FALSE)),TRUE,FALSE)</f>
        <v>0</v>
      </c>
      <c r="L1296">
        <f>COUNTIFS(raw[Song Title],raw[[#This Row],[Song Title]],raw[Date],CONCATENATE("&lt;",raw[[#This Row],[Date]]))</f>
        <v>5</v>
      </c>
      <c r="M1296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296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296" s="2">
        <f>((3*raw[[#This Row],[Count Played W/I Last Year]])+raw[[#This Row],[Count Played W/I 2 years]])/4</f>
        <v>5</v>
      </c>
    </row>
    <row r="1297" spans="1:15" x14ac:dyDescent="0.2">
      <c r="A1297" t="s">
        <v>162</v>
      </c>
      <c r="B1297" s="7">
        <v>42477</v>
      </c>
      <c r="C1297" s="7" t="str">
        <f>IF(EXACT(1,raw[[#This Row],[English]]),"English",IF(EXACT(1,raw[[#This Row],[Spanish]]),"Spanish",IF(EXACT(1,raw[[#This Row],[Both]]),"Both","BAD_INPUT")))</f>
        <v>English</v>
      </c>
      <c r="D1297" s="11">
        <f>YEAR(raw[[#This Row],[Date]])</f>
        <v>2016</v>
      </c>
      <c r="E1297" s="11">
        <f>MONTH(raw[[#This Row],[Date]])</f>
        <v>4</v>
      </c>
      <c r="F1297">
        <v>1</v>
      </c>
      <c r="I1297" s="2" t="e">
        <f>VLOOKUP(raw[[#This Row],[Song Title]],#REF!,1,FALSE)</f>
        <v>#REF!</v>
      </c>
      <c r="J1297">
        <f>SUM(raw[[#This Row],[English]:[Both]])</f>
        <v>1</v>
      </c>
      <c r="K1297" s="1" t="b">
        <f>IF(EXACT(raw[[#This Row],[Date]],VLOOKUP(raw[[#This Row],[Song Title]],raw[],2,FALSE)),TRUE,FALSE)</f>
        <v>0</v>
      </c>
      <c r="L1297">
        <f>COUNTIFS(raw[Song Title],raw[[#This Row],[Song Title]],raw[Date],CONCATENATE("&lt;",raw[[#This Row],[Date]]))</f>
        <v>6</v>
      </c>
      <c r="M1297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297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297" s="2">
        <f>((3*raw[[#This Row],[Count Played W/I Last Year]])+raw[[#This Row],[Count Played W/I 2 years]])/4</f>
        <v>1.25</v>
      </c>
    </row>
    <row r="1298" spans="1:15" x14ac:dyDescent="0.2">
      <c r="A1298" t="s">
        <v>204</v>
      </c>
      <c r="B1298" s="7">
        <v>42477</v>
      </c>
      <c r="C1298" s="7" t="str">
        <f>IF(EXACT(1,raw[[#This Row],[English]]),"English",IF(EXACT(1,raw[[#This Row],[Spanish]]),"Spanish",IF(EXACT(1,raw[[#This Row],[Both]]),"Both","BAD_INPUT")))</f>
        <v>Spanish</v>
      </c>
      <c r="D1298" s="11">
        <f>YEAR(raw[[#This Row],[Date]])</f>
        <v>2016</v>
      </c>
      <c r="E1298" s="11">
        <f>MONTH(raw[[#This Row],[Date]])</f>
        <v>4</v>
      </c>
      <c r="G1298">
        <v>1</v>
      </c>
      <c r="I1298" s="2" t="e">
        <f>VLOOKUP(raw[[#This Row],[Song Title]],#REF!,1,FALSE)</f>
        <v>#REF!</v>
      </c>
      <c r="J1298">
        <f>SUM(raw[[#This Row],[English]:[Both]])</f>
        <v>1</v>
      </c>
      <c r="K1298" s="1" t="b">
        <f>IF(EXACT(raw[[#This Row],[Date]],VLOOKUP(raw[[#This Row],[Song Title]],raw[],2,FALSE)),TRUE,FALSE)</f>
        <v>0</v>
      </c>
      <c r="L1298">
        <f>COUNTIFS(raw[Song Title],raw[[#This Row],[Song Title]],raw[Date],CONCATENATE("&lt;",raw[[#This Row],[Date]]))</f>
        <v>13</v>
      </c>
      <c r="M1298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1298">
        <f>COUNTIFS(raw[Song Title],raw[[#This Row],[Song Title]],raw[Date],CONCATENATE("&lt;",raw[[#This Row],[Date]]),raw[Date],CONCATENATE("&gt;=",DATE(raw[[#This Row],[Year]]-2,raw[[#This Row],[Month]],raw[[#This Row],[English]])))</f>
        <v>13</v>
      </c>
      <c r="O1298" s="2">
        <f>((3*raw[[#This Row],[Count Played W/I Last Year]])+raw[[#This Row],[Count Played W/I 2 years]])/4</f>
        <v>7.75</v>
      </c>
    </row>
    <row r="1299" spans="1:15" x14ac:dyDescent="0.2">
      <c r="A1299" t="s">
        <v>211</v>
      </c>
      <c r="B1299" s="7">
        <v>42477</v>
      </c>
      <c r="C1299" s="7" t="str">
        <f>IF(EXACT(1,raw[[#This Row],[English]]),"English",IF(EXACT(1,raw[[#This Row],[Spanish]]),"Spanish",IF(EXACT(1,raw[[#This Row],[Both]]),"Both","BAD_INPUT")))</f>
        <v>Spanish</v>
      </c>
      <c r="D1299" s="11">
        <f>YEAR(raw[[#This Row],[Date]])</f>
        <v>2016</v>
      </c>
      <c r="E1299" s="11">
        <f>MONTH(raw[[#This Row],[Date]])</f>
        <v>4</v>
      </c>
      <c r="G1299">
        <v>1</v>
      </c>
      <c r="I1299" s="2" t="e">
        <f>VLOOKUP(raw[[#This Row],[Song Title]],#REF!,1,FALSE)</f>
        <v>#REF!</v>
      </c>
      <c r="J1299">
        <f>SUM(raw[[#This Row],[English]:[Both]])</f>
        <v>1</v>
      </c>
      <c r="K1299" s="1" t="b">
        <f>IF(EXACT(raw[[#This Row],[Date]],VLOOKUP(raw[[#This Row],[Song Title]],raw[],2,FALSE)),TRUE,FALSE)</f>
        <v>0</v>
      </c>
      <c r="L1299">
        <f>COUNTIFS(raw[Song Title],raw[[#This Row],[Song Title]],raw[Date],CONCATENATE("&lt;",raw[[#This Row],[Date]]))</f>
        <v>13</v>
      </c>
      <c r="M1299">
        <f>COUNTIFS(raw[Song Title],raw[[#This Row],[Song Title]],raw[Date],CONCATENATE("&lt;",raw[[#This Row],[Date]]),raw[Date],CONCATENATE("&gt;=",DATE(raw[[#This Row],[Year]]-1,raw[[#This Row],[Month]],raw[[#This Row],[English]])))</f>
        <v>7</v>
      </c>
      <c r="N1299">
        <f>COUNTIFS(raw[Song Title],raw[[#This Row],[Song Title]],raw[Date],CONCATENATE("&lt;",raw[[#This Row],[Date]]),raw[Date],CONCATENATE("&gt;=",DATE(raw[[#This Row],[Year]]-2,raw[[#This Row],[Month]],raw[[#This Row],[English]])))</f>
        <v>13</v>
      </c>
      <c r="O1299" s="2">
        <f>((3*raw[[#This Row],[Count Played W/I Last Year]])+raw[[#This Row],[Count Played W/I 2 years]])/4</f>
        <v>8.5</v>
      </c>
    </row>
    <row r="1300" spans="1:15" x14ac:dyDescent="0.2">
      <c r="A1300" t="s">
        <v>237</v>
      </c>
      <c r="B1300" s="7">
        <v>42477</v>
      </c>
      <c r="C1300" s="7" t="str">
        <f>IF(EXACT(1,raw[[#This Row],[English]]),"English",IF(EXACT(1,raw[[#This Row],[Spanish]]),"Spanish",IF(EXACT(1,raw[[#This Row],[Both]]),"Both","BAD_INPUT")))</f>
        <v>English</v>
      </c>
      <c r="D1300" s="11">
        <f>YEAR(raw[[#This Row],[Date]])</f>
        <v>2016</v>
      </c>
      <c r="E1300" s="11">
        <f>MONTH(raw[[#This Row],[Date]])</f>
        <v>4</v>
      </c>
      <c r="F1300">
        <v>1</v>
      </c>
      <c r="I1300" s="2" t="e">
        <f>VLOOKUP(raw[[#This Row],[Song Title]],#REF!,1,FALSE)</f>
        <v>#REF!</v>
      </c>
      <c r="J1300">
        <f>SUM(raw[[#This Row],[English]:[Both]])</f>
        <v>1</v>
      </c>
      <c r="K1300" s="1" t="b">
        <f>IF(EXACT(raw[[#This Row],[Date]],VLOOKUP(raw[[#This Row],[Song Title]],raw[],2,FALSE)),TRUE,FALSE)</f>
        <v>0</v>
      </c>
      <c r="L1300">
        <f>COUNTIFS(raw[Song Title],raw[[#This Row],[Song Title]],raw[Date],CONCATENATE("&lt;",raw[[#This Row],[Date]]))</f>
        <v>8</v>
      </c>
      <c r="M1300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300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1300" s="2">
        <f>((3*raw[[#This Row],[Count Played W/I Last Year]])+raw[[#This Row],[Count Played W/I 2 years]])/4</f>
        <v>5.75</v>
      </c>
    </row>
    <row r="1301" spans="1:15" x14ac:dyDescent="0.2">
      <c r="A1301" t="s">
        <v>79</v>
      </c>
      <c r="B1301" s="7">
        <v>42477</v>
      </c>
      <c r="C1301" s="7" t="str">
        <f>IF(EXACT(1,raw[[#This Row],[English]]),"English",IF(EXACT(1,raw[[#This Row],[Spanish]]),"Spanish",IF(EXACT(1,raw[[#This Row],[Both]]),"Both","BAD_INPUT")))</f>
        <v>Spanish</v>
      </c>
      <c r="D1301" s="11">
        <f>YEAR(raw[[#This Row],[Date]])</f>
        <v>2016</v>
      </c>
      <c r="E1301" s="11">
        <f>MONTH(raw[[#This Row],[Date]])</f>
        <v>4</v>
      </c>
      <c r="G1301">
        <v>1</v>
      </c>
      <c r="I1301" s="2" t="e">
        <f>VLOOKUP(raw[[#This Row],[Song Title]],#REF!,1,FALSE)</f>
        <v>#REF!</v>
      </c>
      <c r="J1301">
        <f>SUM(raw[[#This Row],[English]:[Both]])</f>
        <v>1</v>
      </c>
      <c r="K1301" s="1" t="b">
        <f>IF(EXACT(raw[[#This Row],[Date]],VLOOKUP(raw[[#This Row],[Song Title]],raw[],2,FALSE)),TRUE,FALSE)</f>
        <v>0</v>
      </c>
      <c r="L1301">
        <f>COUNTIFS(raw[Song Title],raw[[#This Row],[Song Title]],raw[Date],CONCATENATE("&lt;",raw[[#This Row],[Date]]))</f>
        <v>14</v>
      </c>
      <c r="M1301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301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301" s="2">
        <f>((3*raw[[#This Row],[Count Played W/I Last Year]])+raw[[#This Row],[Count Played W/I 2 years]])/4</f>
        <v>1</v>
      </c>
    </row>
    <row r="1302" spans="1:15" x14ac:dyDescent="0.2">
      <c r="A1302" t="s">
        <v>273</v>
      </c>
      <c r="B1302" s="7">
        <v>42477</v>
      </c>
      <c r="C1302" s="7" t="str">
        <f>IF(EXACT(1,raw[[#This Row],[English]]),"English",IF(EXACT(1,raw[[#This Row],[Spanish]]),"Spanish",IF(EXACT(1,raw[[#This Row],[Both]]),"Both","BAD_INPUT")))</f>
        <v>English</v>
      </c>
      <c r="D1302" s="11">
        <f>YEAR(raw[[#This Row],[Date]])</f>
        <v>2016</v>
      </c>
      <c r="E1302" s="11">
        <f>MONTH(raw[[#This Row],[Date]])</f>
        <v>4</v>
      </c>
      <c r="F1302">
        <v>1</v>
      </c>
      <c r="I1302" s="2" t="e">
        <f>VLOOKUP(raw[[#This Row],[Song Title]],#REF!,1,FALSE)</f>
        <v>#REF!</v>
      </c>
      <c r="J1302">
        <f>SUM(raw[[#This Row],[English]:[Both]])</f>
        <v>1</v>
      </c>
      <c r="K1302" s="1" t="b">
        <f>IF(EXACT(raw[[#This Row],[Date]],VLOOKUP(raw[[#This Row],[Song Title]],raw[],2,FALSE)),TRUE,FALSE)</f>
        <v>0</v>
      </c>
      <c r="L1302">
        <f>COUNTIFS(raw[Song Title],raw[[#This Row],[Song Title]],raw[Date],CONCATENATE("&lt;",raw[[#This Row],[Date]]))</f>
        <v>2</v>
      </c>
      <c r="M1302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302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302" s="2">
        <f>((3*raw[[#This Row],[Count Played W/I Last Year]])+raw[[#This Row],[Count Played W/I 2 years]])/4</f>
        <v>2</v>
      </c>
    </row>
    <row r="1303" spans="1:15" x14ac:dyDescent="0.2">
      <c r="A1303" t="s">
        <v>155</v>
      </c>
      <c r="B1303" s="7">
        <v>42484</v>
      </c>
      <c r="C1303" s="7" t="str">
        <f>IF(EXACT(1,raw[[#This Row],[English]]),"English",IF(EXACT(1,raw[[#This Row],[Spanish]]),"Spanish",IF(EXACT(1,raw[[#This Row],[Both]]),"Both","BAD_INPUT")))</f>
        <v>Both</v>
      </c>
      <c r="D1303" s="11">
        <f>YEAR(raw[[#This Row],[Date]])</f>
        <v>2016</v>
      </c>
      <c r="E1303" s="11">
        <f>MONTH(raw[[#This Row],[Date]])</f>
        <v>4</v>
      </c>
      <c r="H1303">
        <v>1</v>
      </c>
      <c r="I1303" s="2" t="e">
        <f>VLOOKUP(raw[[#This Row],[Song Title]],#REF!,1,FALSE)</f>
        <v>#REF!</v>
      </c>
      <c r="J1303">
        <f>SUM(raw[[#This Row],[English]:[Both]])</f>
        <v>1</v>
      </c>
      <c r="K1303" s="1" t="b">
        <f>IF(EXACT(raw[[#This Row],[Date]],VLOOKUP(raw[[#This Row],[Song Title]],raw[],2,FALSE)),TRUE,FALSE)</f>
        <v>0</v>
      </c>
      <c r="L1303">
        <f>COUNTIFS(raw[Song Title],raw[[#This Row],[Song Title]],raw[Date],CONCATENATE("&lt;",raw[[#This Row],[Date]]))</f>
        <v>15</v>
      </c>
      <c r="M1303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1303">
        <f>COUNTIFS(raw[Song Title],raw[[#This Row],[Song Title]],raw[Date],CONCATENATE("&lt;",raw[[#This Row],[Date]]),raw[Date],CONCATENATE("&gt;=",DATE(raw[[#This Row],[Year]]-2,raw[[#This Row],[Month]],raw[[#This Row],[English]])))</f>
        <v>9</v>
      </c>
      <c r="O1303" s="2">
        <f>((3*raw[[#This Row],[Count Played W/I Last Year]])+raw[[#This Row],[Count Played W/I 2 years]])/4</f>
        <v>6.75</v>
      </c>
    </row>
    <row r="1304" spans="1:15" x14ac:dyDescent="0.2">
      <c r="A1304" t="s">
        <v>252</v>
      </c>
      <c r="B1304" s="7">
        <v>42484</v>
      </c>
      <c r="C1304" s="7" t="str">
        <f>IF(EXACT(1,raw[[#This Row],[English]]),"English",IF(EXACT(1,raw[[#This Row],[Spanish]]),"Spanish",IF(EXACT(1,raw[[#This Row],[Both]]),"Both","BAD_INPUT")))</f>
        <v>Spanish</v>
      </c>
      <c r="D1304" s="11">
        <f>YEAR(raw[[#This Row],[Date]])</f>
        <v>2016</v>
      </c>
      <c r="E1304" s="11">
        <f>MONTH(raw[[#This Row],[Date]])</f>
        <v>4</v>
      </c>
      <c r="G1304">
        <v>1</v>
      </c>
      <c r="I1304" s="2" t="e">
        <f>VLOOKUP(raw[[#This Row],[Song Title]],#REF!,1,FALSE)</f>
        <v>#REF!</v>
      </c>
      <c r="J1304">
        <f>SUM(raw[[#This Row],[English]:[Both]])</f>
        <v>1</v>
      </c>
      <c r="K1304" s="1" t="b">
        <f>IF(EXACT(raw[[#This Row],[Date]],VLOOKUP(raw[[#This Row],[Song Title]],raw[],2,FALSE)),TRUE,FALSE)</f>
        <v>0</v>
      </c>
      <c r="L1304">
        <f>COUNTIFS(raw[Song Title],raw[[#This Row],[Song Title]],raw[Date],CONCATENATE("&lt;",raw[[#This Row],[Date]]))</f>
        <v>5</v>
      </c>
      <c r="M1304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304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304" s="2">
        <f>((3*raw[[#This Row],[Count Played W/I Last Year]])+raw[[#This Row],[Count Played W/I 2 years]])/4</f>
        <v>5</v>
      </c>
    </row>
    <row r="1305" spans="1:15" x14ac:dyDescent="0.2">
      <c r="A1305" t="s">
        <v>143</v>
      </c>
      <c r="B1305" s="7">
        <v>42484</v>
      </c>
      <c r="C1305" s="7" t="str">
        <f>IF(EXACT(1,raw[[#This Row],[English]]),"English",IF(EXACT(1,raw[[#This Row],[Spanish]]),"Spanish",IF(EXACT(1,raw[[#This Row],[Both]]),"Both","BAD_INPUT")))</f>
        <v>Spanish</v>
      </c>
      <c r="D1305" s="11">
        <f>YEAR(raw[[#This Row],[Date]])</f>
        <v>2016</v>
      </c>
      <c r="E1305" s="11">
        <f>MONTH(raw[[#This Row],[Date]])</f>
        <v>4</v>
      </c>
      <c r="G1305">
        <v>1</v>
      </c>
      <c r="I1305" s="2" t="e">
        <f>VLOOKUP(raw[[#This Row],[Song Title]],#REF!,1,FALSE)</f>
        <v>#REF!</v>
      </c>
      <c r="J1305">
        <f>SUM(raw[[#This Row],[English]:[Both]])</f>
        <v>1</v>
      </c>
      <c r="K1305" s="1" t="b">
        <f>IF(EXACT(raw[[#This Row],[Date]],VLOOKUP(raw[[#This Row],[Song Title]],raw[],2,FALSE)),TRUE,FALSE)</f>
        <v>0</v>
      </c>
      <c r="L1305">
        <f>COUNTIFS(raw[Song Title],raw[[#This Row],[Song Title]],raw[Date],CONCATENATE("&lt;",raw[[#This Row],[Date]]))</f>
        <v>13</v>
      </c>
      <c r="M1305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305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305" s="2">
        <f>((3*raw[[#This Row],[Count Played W/I Last Year]])+raw[[#This Row],[Count Played W/I 2 years]])/4</f>
        <v>4.5</v>
      </c>
    </row>
    <row r="1306" spans="1:15" x14ac:dyDescent="0.2">
      <c r="A1306" t="s">
        <v>146</v>
      </c>
      <c r="B1306" s="7">
        <v>42484</v>
      </c>
      <c r="C1306" s="7" t="str">
        <f>IF(EXACT(1,raw[[#This Row],[English]]),"English",IF(EXACT(1,raw[[#This Row],[Spanish]]),"Spanish",IF(EXACT(1,raw[[#This Row],[Both]]),"Both","BAD_INPUT")))</f>
        <v>English</v>
      </c>
      <c r="D1306" s="11">
        <f>YEAR(raw[[#This Row],[Date]])</f>
        <v>2016</v>
      </c>
      <c r="E1306" s="11">
        <f>MONTH(raw[[#This Row],[Date]])</f>
        <v>4</v>
      </c>
      <c r="F1306">
        <v>1</v>
      </c>
      <c r="I1306" s="2" t="e">
        <f>VLOOKUP(raw[[#This Row],[Song Title]],#REF!,1,FALSE)</f>
        <v>#REF!</v>
      </c>
      <c r="J1306">
        <f>SUM(raw[[#This Row],[English]:[Both]])</f>
        <v>1</v>
      </c>
      <c r="K1306" s="1" t="b">
        <f>IF(EXACT(raw[[#This Row],[Date]],VLOOKUP(raw[[#This Row],[Song Title]],raw[],2,FALSE)),TRUE,FALSE)</f>
        <v>0</v>
      </c>
      <c r="L1306">
        <f>COUNTIFS(raw[Song Title],raw[[#This Row],[Song Title]],raw[Date],CONCATENATE("&lt;",raw[[#This Row],[Date]]))</f>
        <v>9</v>
      </c>
      <c r="M1306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306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306" s="2">
        <f>((3*raw[[#This Row],[Count Played W/I Last Year]])+raw[[#This Row],[Count Played W/I 2 years]])/4</f>
        <v>3.25</v>
      </c>
    </row>
    <row r="1307" spans="1:15" x14ac:dyDescent="0.2">
      <c r="A1307" t="s">
        <v>275</v>
      </c>
      <c r="B1307" s="7">
        <v>42484</v>
      </c>
      <c r="C1307" s="7" t="str">
        <f>IF(EXACT(1,raw[[#This Row],[English]]),"English",IF(EXACT(1,raw[[#This Row],[Spanish]]),"Spanish",IF(EXACT(1,raw[[#This Row],[Both]]),"Both","BAD_INPUT")))</f>
        <v>Spanish</v>
      </c>
      <c r="D1307" s="11">
        <f>YEAR(raw[[#This Row],[Date]])</f>
        <v>2016</v>
      </c>
      <c r="E1307" s="11">
        <f>MONTH(raw[[#This Row],[Date]])</f>
        <v>4</v>
      </c>
      <c r="G1307">
        <v>1</v>
      </c>
      <c r="I1307" s="2" t="e">
        <f>VLOOKUP(raw[[#This Row],[Song Title]],#REF!,1,FALSE)</f>
        <v>#REF!</v>
      </c>
      <c r="J1307">
        <f>SUM(raw[[#This Row],[English]:[Both]])</f>
        <v>1</v>
      </c>
      <c r="K1307" s="1" t="b">
        <f>IF(EXACT(raw[[#This Row],[Date]],VLOOKUP(raw[[#This Row],[Song Title]],raw[],2,FALSE)),TRUE,FALSE)</f>
        <v>0</v>
      </c>
      <c r="L1307">
        <f>COUNTIFS(raw[Song Title],raw[[#This Row],[Song Title]],raw[Date],CONCATENATE("&lt;",raw[[#This Row],[Date]]))</f>
        <v>3</v>
      </c>
      <c r="M1307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307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307" s="2">
        <f>((3*raw[[#This Row],[Count Played W/I Last Year]])+raw[[#This Row],[Count Played W/I 2 years]])/4</f>
        <v>3</v>
      </c>
    </row>
    <row r="1308" spans="1:15" x14ac:dyDescent="0.2">
      <c r="A1308" t="s">
        <v>260</v>
      </c>
      <c r="B1308" s="7">
        <v>42484</v>
      </c>
      <c r="C1308" s="7" t="str">
        <f>IF(EXACT(1,raw[[#This Row],[English]]),"English",IF(EXACT(1,raw[[#This Row],[Spanish]]),"Spanish",IF(EXACT(1,raw[[#This Row],[Both]]),"Both","BAD_INPUT")))</f>
        <v>English</v>
      </c>
      <c r="D1308" s="11">
        <f>YEAR(raw[[#This Row],[Date]])</f>
        <v>2016</v>
      </c>
      <c r="E1308" s="11">
        <f>MONTH(raw[[#This Row],[Date]])</f>
        <v>4</v>
      </c>
      <c r="F1308">
        <v>1</v>
      </c>
      <c r="I1308" s="2" t="e">
        <f>VLOOKUP(raw[[#This Row],[Song Title]],#REF!,1,FALSE)</f>
        <v>#REF!</v>
      </c>
      <c r="J1308">
        <f>SUM(raw[[#This Row],[English]:[Both]])</f>
        <v>1</v>
      </c>
      <c r="K1308" s="1" t="b">
        <f>IF(EXACT(raw[[#This Row],[Date]],VLOOKUP(raw[[#This Row],[Song Title]],raw[],2,FALSE)),TRUE,FALSE)</f>
        <v>0</v>
      </c>
      <c r="L1308">
        <f>COUNTIFS(raw[Song Title],raw[[#This Row],[Song Title]],raw[Date],CONCATENATE("&lt;",raw[[#This Row],[Date]]))</f>
        <v>6</v>
      </c>
      <c r="M1308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1308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308" s="2">
        <f>((3*raw[[#This Row],[Count Played W/I Last Year]])+raw[[#This Row],[Count Played W/I 2 years]])/4</f>
        <v>6</v>
      </c>
    </row>
    <row r="1309" spans="1:15" x14ac:dyDescent="0.2">
      <c r="A1309" t="s">
        <v>79</v>
      </c>
      <c r="B1309" s="7">
        <v>42491</v>
      </c>
      <c r="C1309" s="7" t="str">
        <f>IF(EXACT(1,raw[[#This Row],[English]]),"English",IF(EXACT(1,raw[[#This Row],[Spanish]]),"Spanish",IF(EXACT(1,raw[[#This Row],[Both]]),"Both","BAD_INPUT")))</f>
        <v>Spanish</v>
      </c>
      <c r="D1309" s="11">
        <f>YEAR(raw[[#This Row],[Date]])</f>
        <v>2016</v>
      </c>
      <c r="E1309" s="11">
        <f>MONTH(raw[[#This Row],[Date]])</f>
        <v>5</v>
      </c>
      <c r="G1309">
        <v>1</v>
      </c>
      <c r="I1309" s="2" t="e">
        <f>VLOOKUP(raw[[#This Row],[Song Title]],#REF!,1,FALSE)</f>
        <v>#REF!</v>
      </c>
      <c r="J1309">
        <f>SUM(raw[[#This Row],[English]:[Both]])</f>
        <v>1</v>
      </c>
      <c r="K1309" s="1" t="b">
        <f>IF(EXACT(raw[[#This Row],[Date]],VLOOKUP(raw[[#This Row],[Song Title]],raw[],2,FALSE)),TRUE,FALSE)</f>
        <v>0</v>
      </c>
      <c r="L1309">
        <f>COUNTIFS(raw[Song Title],raw[[#This Row],[Song Title]],raw[Date],CONCATENATE("&lt;",raw[[#This Row],[Date]]))</f>
        <v>15</v>
      </c>
      <c r="M1309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309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309" s="2">
        <f>((3*raw[[#This Row],[Count Played W/I Last Year]])+raw[[#This Row],[Count Played W/I 2 years]])/4</f>
        <v>1.75</v>
      </c>
    </row>
    <row r="1310" spans="1:15" x14ac:dyDescent="0.2">
      <c r="A1310" t="s">
        <v>255</v>
      </c>
      <c r="B1310" s="7">
        <v>42491</v>
      </c>
      <c r="C1310" s="7" t="str">
        <f>IF(EXACT(1,raw[[#This Row],[English]]),"English",IF(EXACT(1,raw[[#This Row],[Spanish]]),"Spanish",IF(EXACT(1,raw[[#This Row],[Both]]),"Both","BAD_INPUT")))</f>
        <v>Spanish</v>
      </c>
      <c r="D1310" s="11">
        <f>YEAR(raw[[#This Row],[Date]])</f>
        <v>2016</v>
      </c>
      <c r="E1310" s="11">
        <f>MONTH(raw[[#This Row],[Date]])</f>
        <v>5</v>
      </c>
      <c r="G1310">
        <v>1</v>
      </c>
      <c r="I1310" s="2" t="e">
        <f>VLOOKUP(raw[[#This Row],[Song Title]],#REF!,1,FALSE)</f>
        <v>#REF!</v>
      </c>
      <c r="J1310">
        <f>SUM(raw[[#This Row],[English]:[Both]])</f>
        <v>1</v>
      </c>
      <c r="K1310" s="1" t="b">
        <f>IF(EXACT(raw[[#This Row],[Date]],VLOOKUP(raw[[#This Row],[Song Title]],raw[],2,FALSE)),TRUE,FALSE)</f>
        <v>0</v>
      </c>
      <c r="L1310">
        <f>COUNTIFS(raw[Song Title],raw[[#This Row],[Song Title]],raw[Date],CONCATENATE("&lt;",raw[[#This Row],[Date]]))</f>
        <v>7</v>
      </c>
      <c r="M1310">
        <f>COUNTIFS(raw[Song Title],raw[[#This Row],[Song Title]],raw[Date],CONCATENATE("&lt;",raw[[#This Row],[Date]]),raw[Date],CONCATENATE("&gt;=",DATE(raw[[#This Row],[Year]]-1,raw[[#This Row],[Month]],raw[[#This Row],[English]])))</f>
        <v>7</v>
      </c>
      <c r="N1310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1310" s="2">
        <f>((3*raw[[#This Row],[Count Played W/I Last Year]])+raw[[#This Row],[Count Played W/I 2 years]])/4</f>
        <v>7</v>
      </c>
    </row>
    <row r="1311" spans="1:15" x14ac:dyDescent="0.2">
      <c r="A1311" t="s">
        <v>166</v>
      </c>
      <c r="B1311" s="7">
        <v>42491</v>
      </c>
      <c r="C1311" s="7" t="str">
        <f>IF(EXACT(1,raw[[#This Row],[English]]),"English",IF(EXACT(1,raw[[#This Row],[Spanish]]),"Spanish",IF(EXACT(1,raw[[#This Row],[Both]]),"Both","BAD_INPUT")))</f>
        <v>Both</v>
      </c>
      <c r="D1311" s="11">
        <f>YEAR(raw[[#This Row],[Date]])</f>
        <v>2016</v>
      </c>
      <c r="E1311" s="11">
        <f>MONTH(raw[[#This Row],[Date]])</f>
        <v>5</v>
      </c>
      <c r="H1311">
        <v>1</v>
      </c>
      <c r="I1311" s="2" t="e">
        <f>VLOOKUP(raw[[#This Row],[Song Title]],#REF!,1,FALSE)</f>
        <v>#REF!</v>
      </c>
      <c r="J1311">
        <f>SUM(raw[[#This Row],[English]:[Both]])</f>
        <v>1</v>
      </c>
      <c r="K1311" s="1" t="b">
        <f>IF(EXACT(raw[[#This Row],[Date]],VLOOKUP(raw[[#This Row],[Song Title]],raw[],2,FALSE)),TRUE,FALSE)</f>
        <v>0</v>
      </c>
      <c r="L1311">
        <f>COUNTIFS(raw[Song Title],raw[[#This Row],[Song Title]],raw[Date],CONCATENATE("&lt;",raw[[#This Row],[Date]]))</f>
        <v>8</v>
      </c>
      <c r="M1311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311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311" s="2">
        <f>((3*raw[[#This Row],[Count Played W/I Last Year]])+raw[[#This Row],[Count Played W/I 2 years]])/4</f>
        <v>3.75</v>
      </c>
    </row>
    <row r="1312" spans="1:15" x14ac:dyDescent="0.2">
      <c r="A1312" t="s">
        <v>162</v>
      </c>
      <c r="B1312" s="7">
        <v>42491</v>
      </c>
      <c r="C1312" s="7" t="str">
        <f>IF(EXACT(1,raw[[#This Row],[English]]),"English",IF(EXACT(1,raw[[#This Row],[Spanish]]),"Spanish",IF(EXACT(1,raw[[#This Row],[Both]]),"Both","BAD_INPUT")))</f>
        <v>English</v>
      </c>
      <c r="D1312" s="11">
        <f>YEAR(raw[[#This Row],[Date]])</f>
        <v>2016</v>
      </c>
      <c r="E1312" s="11">
        <f>MONTH(raw[[#This Row],[Date]])</f>
        <v>5</v>
      </c>
      <c r="F1312">
        <v>1</v>
      </c>
      <c r="I1312" s="2" t="e">
        <f>VLOOKUP(raw[[#This Row],[Song Title]],#REF!,1,FALSE)</f>
        <v>#REF!</v>
      </c>
      <c r="J1312">
        <f>SUM(raw[[#This Row],[English]:[Both]])</f>
        <v>1</v>
      </c>
      <c r="K1312" s="1" t="b">
        <f>IF(EXACT(raw[[#This Row],[Date]],VLOOKUP(raw[[#This Row],[Song Title]],raw[],2,FALSE)),TRUE,FALSE)</f>
        <v>0</v>
      </c>
      <c r="L1312">
        <f>COUNTIFS(raw[Song Title],raw[[#This Row],[Song Title]],raw[Date],CONCATENATE("&lt;",raw[[#This Row],[Date]]))</f>
        <v>7</v>
      </c>
      <c r="M1312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312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312" s="2">
        <f>((3*raw[[#This Row],[Count Played W/I Last Year]])+raw[[#This Row],[Count Played W/I 2 years]])/4</f>
        <v>2.25</v>
      </c>
    </row>
    <row r="1313" spans="1:15" x14ac:dyDescent="0.2">
      <c r="A1313" t="s">
        <v>283</v>
      </c>
      <c r="B1313" s="7">
        <v>42491</v>
      </c>
      <c r="C1313" s="7" t="str">
        <f>IF(EXACT(1,raw[[#This Row],[English]]),"English",IF(EXACT(1,raw[[#This Row],[Spanish]]),"Spanish",IF(EXACT(1,raw[[#This Row],[Both]]),"Both","BAD_INPUT")))</f>
        <v>English</v>
      </c>
      <c r="D1313" s="11">
        <f>YEAR(raw[[#This Row],[Date]])</f>
        <v>2016</v>
      </c>
      <c r="E1313" s="11">
        <f>MONTH(raw[[#This Row],[Date]])</f>
        <v>5</v>
      </c>
      <c r="F1313">
        <v>1</v>
      </c>
      <c r="I1313" s="2" t="e">
        <f>VLOOKUP(raw[[#This Row],[Song Title]],#REF!,1,FALSE)</f>
        <v>#REF!</v>
      </c>
      <c r="J1313">
        <f>SUM(raw[[#This Row],[English]:[Both]])</f>
        <v>1</v>
      </c>
      <c r="K1313" s="1" t="b">
        <f>IF(EXACT(raw[[#This Row],[Date]],VLOOKUP(raw[[#This Row],[Song Title]],raw[],2,FALSE)),TRUE,FALSE)</f>
        <v>1</v>
      </c>
      <c r="L1313">
        <f>COUNTIFS(raw[Song Title],raw[[#This Row],[Song Title]],raw[Date],CONCATENATE("&lt;",raw[[#This Row],[Date]]))</f>
        <v>0</v>
      </c>
      <c r="M1313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313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313" s="2">
        <f>((3*raw[[#This Row],[Count Played W/I Last Year]])+raw[[#This Row],[Count Played W/I 2 years]])/4</f>
        <v>0</v>
      </c>
    </row>
    <row r="1314" spans="1:15" x14ac:dyDescent="0.2">
      <c r="A1314" t="s">
        <v>222</v>
      </c>
      <c r="B1314" s="7">
        <v>42491</v>
      </c>
      <c r="C1314" s="7" t="str">
        <f>IF(EXACT(1,raw[[#This Row],[English]]),"English",IF(EXACT(1,raw[[#This Row],[Spanish]]),"Spanish",IF(EXACT(1,raw[[#This Row],[Both]]),"Both","BAD_INPUT")))</f>
        <v>English</v>
      </c>
      <c r="D1314" s="11">
        <f>YEAR(raw[[#This Row],[Date]])</f>
        <v>2016</v>
      </c>
      <c r="E1314" s="11">
        <f>MONTH(raw[[#This Row],[Date]])</f>
        <v>5</v>
      </c>
      <c r="F1314">
        <v>1</v>
      </c>
      <c r="I1314" s="2" t="e">
        <f>VLOOKUP(raw[[#This Row],[Song Title]],#REF!,1,FALSE)</f>
        <v>#REF!</v>
      </c>
      <c r="J1314">
        <f>SUM(raw[[#This Row],[English]:[Both]])</f>
        <v>1</v>
      </c>
      <c r="K1314" s="1" t="b">
        <f>IF(EXACT(raw[[#This Row],[Date]],VLOOKUP(raw[[#This Row],[Song Title]],raw[],2,FALSE)),TRUE,FALSE)</f>
        <v>0</v>
      </c>
      <c r="L1314">
        <f>COUNTIFS(raw[Song Title],raw[[#This Row],[Song Title]],raw[Date],CONCATENATE("&lt;",raw[[#This Row],[Date]]))</f>
        <v>8</v>
      </c>
      <c r="M1314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314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1314" s="2">
        <f>((3*raw[[#This Row],[Count Played W/I Last Year]])+raw[[#This Row],[Count Played W/I 2 years]])/4</f>
        <v>4.25</v>
      </c>
    </row>
    <row r="1315" spans="1:15" x14ac:dyDescent="0.2">
      <c r="A1315" t="s">
        <v>21</v>
      </c>
      <c r="B1315" s="7">
        <v>42498</v>
      </c>
      <c r="C1315" s="7" t="str">
        <f>IF(EXACT(1,raw[[#This Row],[English]]),"English",IF(EXACT(1,raw[[#This Row],[Spanish]]),"Spanish",IF(EXACT(1,raw[[#This Row],[Both]]),"Both","BAD_INPUT")))</f>
        <v>English</v>
      </c>
      <c r="D1315" s="11">
        <f>YEAR(raw[[#This Row],[Date]])</f>
        <v>2016</v>
      </c>
      <c r="E1315" s="11">
        <f>MONTH(raw[[#This Row],[Date]])</f>
        <v>5</v>
      </c>
      <c r="F1315">
        <v>1</v>
      </c>
      <c r="I1315" s="2" t="e">
        <f>VLOOKUP(raw[[#This Row],[Song Title]],#REF!,1,FALSE)</f>
        <v>#REF!</v>
      </c>
      <c r="J1315">
        <f>SUM(raw[[#This Row],[English]:[Both]])</f>
        <v>1</v>
      </c>
      <c r="K1315" s="1" t="b">
        <f>IF(EXACT(raw[[#This Row],[Date]],VLOOKUP(raw[[#This Row],[Song Title]],raw[],2,FALSE)),TRUE,FALSE)</f>
        <v>0</v>
      </c>
      <c r="L1315">
        <f>COUNTIFS(raw[Song Title],raw[[#This Row],[Song Title]],raw[Date],CONCATENATE("&lt;",raw[[#This Row],[Date]]))</f>
        <v>10</v>
      </c>
      <c r="M1315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315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315" s="2">
        <f>((3*raw[[#This Row],[Count Played W/I Last Year]])+raw[[#This Row],[Count Played W/I 2 years]])/4</f>
        <v>1.25</v>
      </c>
    </row>
    <row r="1316" spans="1:15" x14ac:dyDescent="0.2">
      <c r="A1316" t="s">
        <v>200</v>
      </c>
      <c r="B1316" s="7">
        <v>42498</v>
      </c>
      <c r="C1316" s="7" t="str">
        <f>IF(EXACT(1,raw[[#This Row],[English]]),"English",IF(EXACT(1,raw[[#This Row],[Spanish]]),"Spanish",IF(EXACT(1,raw[[#This Row],[Both]]),"Both","BAD_INPUT")))</f>
        <v>Both</v>
      </c>
      <c r="D1316" s="11">
        <f>YEAR(raw[[#This Row],[Date]])</f>
        <v>2016</v>
      </c>
      <c r="E1316" s="11">
        <f>MONTH(raw[[#This Row],[Date]])</f>
        <v>5</v>
      </c>
      <c r="H1316">
        <v>1</v>
      </c>
      <c r="I1316" s="2" t="e">
        <f>VLOOKUP(raw[[#This Row],[Song Title]],#REF!,1,FALSE)</f>
        <v>#REF!</v>
      </c>
      <c r="J1316">
        <f>SUM(raw[[#This Row],[English]:[Both]])</f>
        <v>1</v>
      </c>
      <c r="K1316" s="1" t="b">
        <f>IF(EXACT(raw[[#This Row],[Date]],VLOOKUP(raw[[#This Row],[Song Title]],raw[],2,FALSE)),TRUE,FALSE)</f>
        <v>0</v>
      </c>
      <c r="L1316">
        <f>COUNTIFS(raw[Song Title],raw[[#This Row],[Song Title]],raw[Date],CONCATENATE("&lt;",raw[[#This Row],[Date]]))</f>
        <v>10</v>
      </c>
      <c r="M1316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316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1316" s="2">
        <f>((3*raw[[#This Row],[Count Played W/I Last Year]])+raw[[#This Row],[Count Played W/I 2 years]])/4</f>
        <v>5</v>
      </c>
    </row>
    <row r="1317" spans="1:15" x14ac:dyDescent="0.2">
      <c r="A1317" t="s">
        <v>193</v>
      </c>
      <c r="B1317" s="7">
        <v>42498</v>
      </c>
      <c r="C1317" s="7" t="str">
        <f>IF(EXACT(1,raw[[#This Row],[English]]),"English",IF(EXACT(1,raw[[#This Row],[Spanish]]),"Spanish",IF(EXACT(1,raw[[#This Row],[Both]]),"Both","BAD_INPUT")))</f>
        <v>Both</v>
      </c>
      <c r="D1317" s="11">
        <f>YEAR(raw[[#This Row],[Date]])</f>
        <v>2016</v>
      </c>
      <c r="E1317" s="11">
        <f>MONTH(raw[[#This Row],[Date]])</f>
        <v>5</v>
      </c>
      <c r="H1317">
        <v>1</v>
      </c>
      <c r="I1317" s="2" t="e">
        <f>VLOOKUP(raw[[#This Row],[Song Title]],#REF!,1,FALSE)</f>
        <v>#REF!</v>
      </c>
      <c r="J1317">
        <f>SUM(raw[[#This Row],[English]:[Both]])</f>
        <v>1</v>
      </c>
      <c r="K1317" s="1" t="b">
        <f>IF(EXACT(raw[[#This Row],[Date]],VLOOKUP(raw[[#This Row],[Song Title]],raw[],2,FALSE)),TRUE,FALSE)</f>
        <v>0</v>
      </c>
      <c r="L1317">
        <f>COUNTIFS(raw[Song Title],raw[[#This Row],[Song Title]],raw[Date],CONCATENATE("&lt;",raw[[#This Row],[Date]]))</f>
        <v>7</v>
      </c>
      <c r="M1317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317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317" s="2">
        <f>((3*raw[[#This Row],[Count Played W/I Last Year]])+raw[[#This Row],[Count Played W/I 2 years]])/4</f>
        <v>2.75</v>
      </c>
    </row>
    <row r="1318" spans="1:15" x14ac:dyDescent="0.2">
      <c r="A1318" t="s">
        <v>94</v>
      </c>
      <c r="B1318" s="7">
        <v>42498</v>
      </c>
      <c r="C1318" s="7" t="str">
        <f>IF(EXACT(1,raw[[#This Row],[English]]),"English",IF(EXACT(1,raw[[#This Row],[Spanish]]),"Spanish",IF(EXACT(1,raw[[#This Row],[Both]]),"Both","BAD_INPUT")))</f>
        <v>Spanish</v>
      </c>
      <c r="D1318" s="11">
        <f>YEAR(raw[[#This Row],[Date]])</f>
        <v>2016</v>
      </c>
      <c r="E1318" s="11">
        <f>MONTH(raw[[#This Row],[Date]])</f>
        <v>5</v>
      </c>
      <c r="G1318">
        <v>1</v>
      </c>
      <c r="I1318" s="2" t="e">
        <f>VLOOKUP(raw[[#This Row],[Song Title]],#REF!,1,FALSE)</f>
        <v>#REF!</v>
      </c>
      <c r="J1318">
        <f>SUM(raw[[#This Row],[English]:[Both]])</f>
        <v>1</v>
      </c>
      <c r="K1318" s="1" t="b">
        <f>IF(EXACT(raw[[#This Row],[Date]],VLOOKUP(raw[[#This Row],[Song Title]],raw[],2,FALSE)),TRUE,FALSE)</f>
        <v>0</v>
      </c>
      <c r="L1318">
        <f>COUNTIFS(raw[Song Title],raw[[#This Row],[Song Title]],raw[Date],CONCATENATE("&lt;",raw[[#This Row],[Date]]))</f>
        <v>14</v>
      </c>
      <c r="M1318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318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1318" s="2">
        <f>((3*raw[[#This Row],[Count Played W/I Last Year]])+raw[[#This Row],[Count Played W/I 2 years]])/4</f>
        <v>4</v>
      </c>
    </row>
    <row r="1319" spans="1:15" x14ac:dyDescent="0.2">
      <c r="A1319" t="s">
        <v>196</v>
      </c>
      <c r="B1319" s="7">
        <v>42498</v>
      </c>
      <c r="C1319" s="7" t="str">
        <f>IF(EXACT(1,raw[[#This Row],[English]]),"English",IF(EXACT(1,raw[[#This Row],[Spanish]]),"Spanish",IF(EXACT(1,raw[[#This Row],[Both]]),"Both","BAD_INPUT")))</f>
        <v>Spanish</v>
      </c>
      <c r="D1319" s="11">
        <f>YEAR(raw[[#This Row],[Date]])</f>
        <v>2016</v>
      </c>
      <c r="E1319" s="11">
        <f>MONTH(raw[[#This Row],[Date]])</f>
        <v>5</v>
      </c>
      <c r="G1319">
        <v>1</v>
      </c>
      <c r="I1319" s="2" t="e">
        <f>VLOOKUP(raw[[#This Row],[Song Title]],#REF!,1,FALSE)</f>
        <v>#REF!</v>
      </c>
      <c r="J1319">
        <f>SUM(raw[[#This Row],[English]:[Both]])</f>
        <v>1</v>
      </c>
      <c r="K1319" s="1" t="b">
        <f>IF(EXACT(raw[[#This Row],[Date]],VLOOKUP(raw[[#This Row],[Song Title]],raw[],2,FALSE)),TRUE,FALSE)</f>
        <v>0</v>
      </c>
      <c r="L1319">
        <f>COUNTIFS(raw[Song Title],raw[[#This Row],[Song Title]],raw[Date],CONCATENATE("&lt;",raw[[#This Row],[Date]]))</f>
        <v>4</v>
      </c>
      <c r="M1319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319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319" s="2">
        <f>((3*raw[[#This Row],[Count Played W/I Last Year]])+raw[[#This Row],[Count Played W/I 2 years]])/4</f>
        <v>3</v>
      </c>
    </row>
    <row r="1320" spans="1:15" x14ac:dyDescent="0.2">
      <c r="A1320" t="s">
        <v>283</v>
      </c>
      <c r="B1320" s="7">
        <v>42498</v>
      </c>
      <c r="C1320" s="7" t="str">
        <f>IF(EXACT(1,raw[[#This Row],[English]]),"English",IF(EXACT(1,raw[[#This Row],[Spanish]]),"Spanish",IF(EXACT(1,raw[[#This Row],[Both]]),"Both","BAD_INPUT")))</f>
        <v>English</v>
      </c>
      <c r="D1320" s="11">
        <f>YEAR(raw[[#This Row],[Date]])</f>
        <v>2016</v>
      </c>
      <c r="E1320" s="11">
        <f>MONTH(raw[[#This Row],[Date]])</f>
        <v>5</v>
      </c>
      <c r="F1320">
        <v>1</v>
      </c>
      <c r="I1320" s="2" t="e">
        <f>VLOOKUP(raw[[#This Row],[Song Title]],#REF!,1,FALSE)</f>
        <v>#REF!</v>
      </c>
      <c r="J1320">
        <f>SUM(raw[[#This Row],[English]:[Both]])</f>
        <v>1</v>
      </c>
      <c r="K1320" s="1" t="b">
        <f>IF(EXACT(raw[[#This Row],[Date]],VLOOKUP(raw[[#This Row],[Song Title]],raw[],2,FALSE)),TRUE,FALSE)</f>
        <v>0</v>
      </c>
      <c r="L1320">
        <f>COUNTIFS(raw[Song Title],raw[[#This Row],[Song Title]],raw[Date],CONCATENATE("&lt;",raw[[#This Row],[Date]]))</f>
        <v>1</v>
      </c>
      <c r="M1320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320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320" s="2">
        <f>((3*raw[[#This Row],[Count Played W/I Last Year]])+raw[[#This Row],[Count Played W/I 2 years]])/4</f>
        <v>1</v>
      </c>
    </row>
    <row r="1321" spans="1:15" x14ac:dyDescent="0.2">
      <c r="A1321" t="s">
        <v>220</v>
      </c>
      <c r="B1321" s="7">
        <v>42505</v>
      </c>
      <c r="C1321" s="7" t="str">
        <f>IF(EXACT(1,raw[[#This Row],[English]]),"English",IF(EXACT(1,raw[[#This Row],[Spanish]]),"Spanish",IF(EXACT(1,raw[[#This Row],[Both]]),"Both","BAD_INPUT")))</f>
        <v>English</v>
      </c>
      <c r="D1321" s="11">
        <f>YEAR(raw[[#This Row],[Date]])</f>
        <v>2016</v>
      </c>
      <c r="E1321" s="11">
        <f>MONTH(raw[[#This Row],[Date]])</f>
        <v>5</v>
      </c>
      <c r="F1321">
        <v>1</v>
      </c>
      <c r="I1321" s="2" t="e">
        <f>VLOOKUP(raw[[#This Row],[Song Title]],#REF!,1,FALSE)</f>
        <v>#REF!</v>
      </c>
      <c r="J1321">
        <f>SUM(raw[[#This Row],[English]:[Both]])</f>
        <v>1</v>
      </c>
      <c r="K1321" s="1" t="b">
        <f>IF(EXACT(raw[[#This Row],[Date]],VLOOKUP(raw[[#This Row],[Song Title]],raw[],2,FALSE)),TRUE,FALSE)</f>
        <v>0</v>
      </c>
      <c r="L1321">
        <f>COUNTIFS(raw[Song Title],raw[[#This Row],[Song Title]],raw[Date],CONCATENATE("&lt;",raw[[#This Row],[Date]]))</f>
        <v>7</v>
      </c>
      <c r="M1321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321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1321" s="2">
        <f>((3*raw[[#This Row],[Count Played W/I Last Year]])+raw[[#This Row],[Count Played W/I 2 years]])/4</f>
        <v>4</v>
      </c>
    </row>
    <row r="1322" spans="1:15" x14ac:dyDescent="0.2">
      <c r="A1322" t="s">
        <v>207</v>
      </c>
      <c r="B1322" s="7">
        <v>42505</v>
      </c>
      <c r="C1322" s="7" t="str">
        <f>IF(EXACT(1,raw[[#This Row],[English]]),"English",IF(EXACT(1,raw[[#This Row],[Spanish]]),"Spanish",IF(EXACT(1,raw[[#This Row],[Both]]),"Both","BAD_INPUT")))</f>
        <v>Spanish</v>
      </c>
      <c r="D1322" s="11">
        <f>YEAR(raw[[#This Row],[Date]])</f>
        <v>2016</v>
      </c>
      <c r="E1322" s="11">
        <f>MONTH(raw[[#This Row],[Date]])</f>
        <v>5</v>
      </c>
      <c r="G1322">
        <v>1</v>
      </c>
      <c r="I1322" s="2" t="e">
        <f>VLOOKUP(raw[[#This Row],[Song Title]],#REF!,1,FALSE)</f>
        <v>#REF!</v>
      </c>
      <c r="J1322">
        <f>SUM(raw[[#This Row],[English]:[Both]])</f>
        <v>1</v>
      </c>
      <c r="K1322" s="1" t="b">
        <f>IF(EXACT(raw[[#This Row],[Date]],VLOOKUP(raw[[#This Row],[Song Title]],raw[],2,FALSE)),TRUE,FALSE)</f>
        <v>0</v>
      </c>
      <c r="L1322">
        <f>COUNTIFS(raw[Song Title],raw[[#This Row],[Song Title]],raw[Date],CONCATENATE("&lt;",raw[[#This Row],[Date]]))</f>
        <v>10</v>
      </c>
      <c r="M1322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322">
        <f>COUNTIFS(raw[Song Title],raw[[#This Row],[Song Title]],raw[Date],CONCATENATE("&lt;",raw[[#This Row],[Date]]),raw[Date],CONCATENATE("&gt;=",DATE(raw[[#This Row],[Year]]-2,raw[[#This Row],[Month]],raw[[#This Row],[English]])))</f>
        <v>10</v>
      </c>
      <c r="O1322" s="2">
        <f>((3*raw[[#This Row],[Count Played W/I Last Year]])+raw[[#This Row],[Count Played W/I 2 years]])/4</f>
        <v>4.75</v>
      </c>
    </row>
    <row r="1323" spans="1:15" x14ac:dyDescent="0.2">
      <c r="A1323" t="s">
        <v>213</v>
      </c>
      <c r="B1323" s="7">
        <v>42505</v>
      </c>
      <c r="C1323" s="7" t="str">
        <f>IF(EXACT(1,raw[[#This Row],[English]]),"English",IF(EXACT(1,raw[[#This Row],[Spanish]]),"Spanish",IF(EXACT(1,raw[[#This Row],[Both]]),"Both","BAD_INPUT")))</f>
        <v>Spanish</v>
      </c>
      <c r="D1323" s="11">
        <f>YEAR(raw[[#This Row],[Date]])</f>
        <v>2016</v>
      </c>
      <c r="E1323" s="11">
        <f>MONTH(raw[[#This Row],[Date]])</f>
        <v>5</v>
      </c>
      <c r="G1323">
        <v>1</v>
      </c>
      <c r="I1323" s="2" t="e">
        <f>VLOOKUP(raw[[#This Row],[Song Title]],#REF!,1,FALSE)</f>
        <v>#REF!</v>
      </c>
      <c r="J1323">
        <f>SUM(raw[[#This Row],[English]:[Both]])</f>
        <v>1</v>
      </c>
      <c r="K1323" s="1" t="b">
        <f>IF(EXACT(raw[[#This Row],[Date]],VLOOKUP(raw[[#This Row],[Song Title]],raw[],2,FALSE)),TRUE,FALSE)</f>
        <v>0</v>
      </c>
      <c r="L1323">
        <f>COUNTIFS(raw[Song Title],raw[[#This Row],[Song Title]],raw[Date],CONCATENATE("&lt;",raw[[#This Row],[Date]]))</f>
        <v>6</v>
      </c>
      <c r="M1323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323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323" s="2">
        <f>((3*raw[[#This Row],[Count Played W/I Last Year]])+raw[[#This Row],[Count Played W/I 2 years]])/4</f>
        <v>3.75</v>
      </c>
    </row>
    <row r="1324" spans="1:15" x14ac:dyDescent="0.2">
      <c r="A1324" t="s">
        <v>272</v>
      </c>
      <c r="B1324" s="7">
        <v>42505</v>
      </c>
      <c r="C1324" s="7" t="str">
        <f>IF(EXACT(1,raw[[#This Row],[English]]),"English",IF(EXACT(1,raw[[#This Row],[Spanish]]),"Spanish",IF(EXACT(1,raw[[#This Row],[Both]]),"Both","BAD_INPUT")))</f>
        <v>English</v>
      </c>
      <c r="D1324" s="11">
        <f>YEAR(raw[[#This Row],[Date]])</f>
        <v>2016</v>
      </c>
      <c r="E1324" s="11">
        <f>MONTH(raw[[#This Row],[Date]])</f>
        <v>5</v>
      </c>
      <c r="F1324">
        <v>1</v>
      </c>
      <c r="I1324" s="2" t="e">
        <f>VLOOKUP(raw[[#This Row],[Song Title]],#REF!,1,FALSE)</f>
        <v>#REF!</v>
      </c>
      <c r="J1324">
        <f>SUM(raw[[#This Row],[English]:[Both]])</f>
        <v>1</v>
      </c>
      <c r="K1324" s="1" t="b">
        <f>IF(EXACT(raw[[#This Row],[Date]],VLOOKUP(raw[[#This Row],[Song Title]],raw[],2,FALSE)),TRUE,FALSE)</f>
        <v>0</v>
      </c>
      <c r="L1324">
        <f>COUNTIFS(raw[Song Title],raw[[#This Row],[Song Title]],raw[Date],CONCATENATE("&lt;",raw[[#This Row],[Date]]))</f>
        <v>3</v>
      </c>
      <c r="M1324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324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324" s="2">
        <f>((3*raw[[#This Row],[Count Played W/I Last Year]])+raw[[#This Row],[Count Played W/I 2 years]])/4</f>
        <v>3</v>
      </c>
    </row>
    <row r="1325" spans="1:15" x14ac:dyDescent="0.2">
      <c r="A1325" t="s">
        <v>153</v>
      </c>
      <c r="B1325" s="7">
        <v>42505</v>
      </c>
      <c r="C1325" s="7" t="str">
        <f>IF(EXACT(1,raw[[#This Row],[English]]),"English",IF(EXACT(1,raw[[#This Row],[Spanish]]),"Spanish",IF(EXACT(1,raw[[#This Row],[Both]]),"Both","BAD_INPUT")))</f>
        <v>English</v>
      </c>
      <c r="D1325" s="11">
        <f>YEAR(raw[[#This Row],[Date]])</f>
        <v>2016</v>
      </c>
      <c r="E1325" s="11">
        <f>MONTH(raw[[#This Row],[Date]])</f>
        <v>5</v>
      </c>
      <c r="F1325">
        <v>1</v>
      </c>
      <c r="I1325" s="2" t="e">
        <f>VLOOKUP(raw[[#This Row],[Song Title]],#REF!,1,FALSE)</f>
        <v>#REF!</v>
      </c>
      <c r="J1325">
        <f>SUM(raw[[#This Row],[English]:[Both]])</f>
        <v>1</v>
      </c>
      <c r="K1325" s="1" t="b">
        <f>IF(EXACT(raw[[#This Row],[Date]],VLOOKUP(raw[[#This Row],[Song Title]],raw[],2,FALSE)),TRUE,FALSE)</f>
        <v>0</v>
      </c>
      <c r="L1325">
        <f>COUNTIFS(raw[Song Title],raw[[#This Row],[Song Title]],raw[Date],CONCATENATE("&lt;",raw[[#This Row],[Date]]))</f>
        <v>1</v>
      </c>
      <c r="M1325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325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325" s="2">
        <f>((3*raw[[#This Row],[Count Played W/I Last Year]])+raw[[#This Row],[Count Played W/I 2 years]])/4</f>
        <v>0</v>
      </c>
    </row>
    <row r="1326" spans="1:15" x14ac:dyDescent="0.2">
      <c r="A1326" t="s">
        <v>221</v>
      </c>
      <c r="B1326" s="7">
        <v>42505</v>
      </c>
      <c r="C1326" s="7" t="str">
        <f>IF(EXACT(1,raw[[#This Row],[English]]),"English",IF(EXACT(1,raw[[#This Row],[Spanish]]),"Spanish",IF(EXACT(1,raw[[#This Row],[Both]]),"Both","BAD_INPUT")))</f>
        <v>Spanish</v>
      </c>
      <c r="D1326" s="11">
        <f>YEAR(raw[[#This Row],[Date]])</f>
        <v>2016</v>
      </c>
      <c r="E1326" s="11">
        <f>MONTH(raw[[#This Row],[Date]])</f>
        <v>5</v>
      </c>
      <c r="G1326">
        <v>1</v>
      </c>
      <c r="I1326" s="2" t="e">
        <f>VLOOKUP(raw[[#This Row],[Song Title]],#REF!,1,FALSE)</f>
        <v>#REF!</v>
      </c>
      <c r="J1326">
        <f>SUM(raw[[#This Row],[English]:[Both]])</f>
        <v>1</v>
      </c>
      <c r="K1326" s="1" t="b">
        <f>IF(EXACT(raw[[#This Row],[Date]],VLOOKUP(raw[[#This Row],[Song Title]],raw[],2,FALSE)),TRUE,FALSE)</f>
        <v>0</v>
      </c>
      <c r="L1326">
        <f>COUNTIFS(raw[Song Title],raw[[#This Row],[Song Title]],raw[Date],CONCATENATE("&lt;",raw[[#This Row],[Date]]))</f>
        <v>8</v>
      </c>
      <c r="M1326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326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1326" s="2">
        <f>((3*raw[[#This Row],[Count Played W/I Last Year]])+raw[[#This Row],[Count Played W/I 2 years]])/4</f>
        <v>4.25</v>
      </c>
    </row>
    <row r="1327" spans="1:15" x14ac:dyDescent="0.2">
      <c r="A1327" t="s">
        <v>204</v>
      </c>
      <c r="B1327" s="7">
        <v>42512</v>
      </c>
      <c r="C1327" s="7" t="str">
        <f>IF(EXACT(1,raw[[#This Row],[English]]),"English",IF(EXACT(1,raw[[#This Row],[Spanish]]),"Spanish",IF(EXACT(1,raw[[#This Row],[Both]]),"Both","BAD_INPUT")))</f>
        <v>Spanish</v>
      </c>
      <c r="D1327" s="11">
        <f>YEAR(raw[[#This Row],[Date]])</f>
        <v>2016</v>
      </c>
      <c r="E1327" s="11">
        <f>MONTH(raw[[#This Row],[Date]])</f>
        <v>5</v>
      </c>
      <c r="G1327">
        <v>1</v>
      </c>
      <c r="I1327" s="2" t="e">
        <f>VLOOKUP(raw[[#This Row],[Song Title]],#REF!,1,FALSE)</f>
        <v>#REF!</v>
      </c>
      <c r="J1327">
        <f>SUM(raw[[#This Row],[English]:[Both]])</f>
        <v>1</v>
      </c>
      <c r="K1327" s="1" t="b">
        <f>IF(EXACT(raw[[#This Row],[Date]],VLOOKUP(raw[[#This Row],[Song Title]],raw[],2,FALSE)),TRUE,FALSE)</f>
        <v>0</v>
      </c>
      <c r="L1327">
        <f>COUNTIFS(raw[Song Title],raw[[#This Row],[Song Title]],raw[Date],CONCATENATE("&lt;",raw[[#This Row],[Date]]))</f>
        <v>14</v>
      </c>
      <c r="M1327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1327">
        <f>COUNTIFS(raw[Song Title],raw[[#This Row],[Song Title]],raw[Date],CONCATENATE("&lt;",raw[[#This Row],[Date]]),raw[Date],CONCATENATE("&gt;=",DATE(raw[[#This Row],[Year]]-2,raw[[#This Row],[Month]],raw[[#This Row],[English]])))</f>
        <v>14</v>
      </c>
      <c r="O1327" s="2">
        <f>((3*raw[[#This Row],[Count Played W/I Last Year]])+raw[[#This Row],[Count Played W/I 2 years]])/4</f>
        <v>8</v>
      </c>
    </row>
    <row r="1328" spans="1:15" x14ac:dyDescent="0.2">
      <c r="A1328" t="s">
        <v>4</v>
      </c>
      <c r="B1328" s="7">
        <v>42512</v>
      </c>
      <c r="C1328" s="7" t="str">
        <f>IF(EXACT(1,raw[[#This Row],[English]]),"English",IF(EXACT(1,raw[[#This Row],[Spanish]]),"Spanish",IF(EXACT(1,raw[[#This Row],[Both]]),"Both","BAD_INPUT")))</f>
        <v>English</v>
      </c>
      <c r="D1328" s="11">
        <f>YEAR(raw[[#This Row],[Date]])</f>
        <v>2016</v>
      </c>
      <c r="E1328" s="11">
        <f>MONTH(raw[[#This Row],[Date]])</f>
        <v>5</v>
      </c>
      <c r="F1328">
        <v>1</v>
      </c>
      <c r="I1328" s="2" t="e">
        <f>VLOOKUP(raw[[#This Row],[Song Title]],#REF!,1,FALSE)</f>
        <v>#REF!</v>
      </c>
      <c r="J1328">
        <f>SUM(raw[[#This Row],[English]:[Both]])</f>
        <v>1</v>
      </c>
      <c r="K1328" s="1" t="b">
        <f>IF(EXACT(raw[[#This Row],[Date]],VLOOKUP(raw[[#This Row],[Song Title]],raw[],2,FALSE)),TRUE,FALSE)</f>
        <v>0</v>
      </c>
      <c r="L1328">
        <f>COUNTIFS(raw[Song Title],raw[[#This Row],[Song Title]],raw[Date],CONCATENATE("&lt;",raw[[#This Row],[Date]]))</f>
        <v>13</v>
      </c>
      <c r="M1328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328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328" s="2">
        <f>((3*raw[[#This Row],[Count Played W/I Last Year]])+raw[[#This Row],[Count Played W/I 2 years]])/4</f>
        <v>3.5</v>
      </c>
    </row>
    <row r="1329" spans="1:15" x14ac:dyDescent="0.2">
      <c r="A1329" t="s">
        <v>57</v>
      </c>
      <c r="B1329" s="7">
        <v>42512</v>
      </c>
      <c r="C1329" s="7" t="str">
        <f>IF(EXACT(1,raw[[#This Row],[English]]),"English",IF(EXACT(1,raw[[#This Row],[Spanish]]),"Spanish",IF(EXACT(1,raw[[#This Row],[Both]]),"Both","BAD_INPUT")))</f>
        <v>English</v>
      </c>
      <c r="D1329" s="11">
        <f>YEAR(raw[[#This Row],[Date]])</f>
        <v>2016</v>
      </c>
      <c r="E1329" s="11">
        <f>MONTH(raw[[#This Row],[Date]])</f>
        <v>5</v>
      </c>
      <c r="F1329">
        <v>1</v>
      </c>
      <c r="I1329" s="2" t="e">
        <f>VLOOKUP(raw[[#This Row],[Song Title]],#REF!,1,FALSE)</f>
        <v>#REF!</v>
      </c>
      <c r="J1329">
        <f>SUM(raw[[#This Row],[English]:[Both]])</f>
        <v>1</v>
      </c>
      <c r="K1329" s="1" t="b">
        <f>IF(EXACT(raw[[#This Row],[Date]],VLOOKUP(raw[[#This Row],[Song Title]],raw[],2,FALSE)),TRUE,FALSE)</f>
        <v>0</v>
      </c>
      <c r="L1329">
        <f>COUNTIFS(raw[Song Title],raw[[#This Row],[Song Title]],raw[Date],CONCATENATE("&lt;",raw[[#This Row],[Date]]))</f>
        <v>8</v>
      </c>
      <c r="M1329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329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329" s="2">
        <f>((3*raw[[#This Row],[Count Played W/I Last Year]])+raw[[#This Row],[Count Played W/I 2 years]])/4</f>
        <v>3</v>
      </c>
    </row>
    <row r="1330" spans="1:15" x14ac:dyDescent="0.2">
      <c r="A1330" t="s">
        <v>218</v>
      </c>
      <c r="B1330" s="7">
        <v>42512</v>
      </c>
      <c r="C1330" s="7" t="str">
        <f>IF(EXACT(1,raw[[#This Row],[English]]),"English",IF(EXACT(1,raw[[#This Row],[Spanish]]),"Spanish",IF(EXACT(1,raw[[#This Row],[Both]]),"Both","BAD_INPUT")))</f>
        <v>Spanish</v>
      </c>
      <c r="D1330" s="11">
        <f>YEAR(raw[[#This Row],[Date]])</f>
        <v>2016</v>
      </c>
      <c r="E1330" s="11">
        <f>MONTH(raw[[#This Row],[Date]])</f>
        <v>5</v>
      </c>
      <c r="G1330">
        <v>1</v>
      </c>
      <c r="I1330" s="2" t="e">
        <f>VLOOKUP(raw[[#This Row],[Song Title]],#REF!,1,FALSE)</f>
        <v>#REF!</v>
      </c>
      <c r="J1330">
        <f>SUM(raw[[#This Row],[English]:[Both]])</f>
        <v>1</v>
      </c>
      <c r="K1330" s="1" t="b">
        <f>IF(EXACT(raw[[#This Row],[Date]],VLOOKUP(raw[[#This Row],[Song Title]],raw[],2,FALSE)),TRUE,FALSE)</f>
        <v>0</v>
      </c>
      <c r="L1330">
        <f>COUNTIFS(raw[Song Title],raw[[#This Row],[Song Title]],raw[Date],CONCATENATE("&lt;",raw[[#This Row],[Date]]))</f>
        <v>6</v>
      </c>
      <c r="M1330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330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330" s="2">
        <f>((3*raw[[#This Row],[Count Played W/I Last Year]])+raw[[#This Row],[Count Played W/I 2 years]])/4</f>
        <v>3</v>
      </c>
    </row>
    <row r="1331" spans="1:15" x14ac:dyDescent="0.2">
      <c r="A1331" t="s">
        <v>94</v>
      </c>
      <c r="B1331" s="7">
        <v>42512</v>
      </c>
      <c r="C1331" s="7" t="str">
        <f>IF(EXACT(1,raw[[#This Row],[English]]),"English",IF(EXACT(1,raw[[#This Row],[Spanish]]),"Spanish",IF(EXACT(1,raw[[#This Row],[Both]]),"Both","BAD_INPUT")))</f>
        <v>Spanish</v>
      </c>
      <c r="D1331" s="11">
        <f>YEAR(raw[[#This Row],[Date]])</f>
        <v>2016</v>
      </c>
      <c r="E1331" s="11">
        <f>MONTH(raw[[#This Row],[Date]])</f>
        <v>5</v>
      </c>
      <c r="G1331">
        <v>1</v>
      </c>
      <c r="I1331" s="2" t="e">
        <f>VLOOKUP(raw[[#This Row],[Song Title]],#REF!,1,FALSE)</f>
        <v>#REF!</v>
      </c>
      <c r="J1331">
        <f>SUM(raw[[#This Row],[English]:[Both]])</f>
        <v>1</v>
      </c>
      <c r="K1331" s="1" t="b">
        <f>IF(EXACT(raw[[#This Row],[Date]],VLOOKUP(raw[[#This Row],[Song Title]],raw[],2,FALSE)),TRUE,FALSE)</f>
        <v>0</v>
      </c>
      <c r="L1331">
        <f>COUNTIFS(raw[Song Title],raw[[#This Row],[Song Title]],raw[Date],CONCATENATE("&lt;",raw[[#This Row],[Date]]))</f>
        <v>15</v>
      </c>
      <c r="M1331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331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1331" s="2">
        <f>((3*raw[[#This Row],[Count Played W/I Last Year]])+raw[[#This Row],[Count Played W/I 2 years]])/4</f>
        <v>5</v>
      </c>
    </row>
    <row r="1332" spans="1:15" x14ac:dyDescent="0.2">
      <c r="A1332" t="s">
        <v>201</v>
      </c>
      <c r="B1332" s="7">
        <v>42512</v>
      </c>
      <c r="C1332" s="7" t="str">
        <f>IF(EXACT(1,raw[[#This Row],[English]]),"English",IF(EXACT(1,raw[[#This Row],[Spanish]]),"Spanish",IF(EXACT(1,raw[[#This Row],[Both]]),"Both","BAD_INPUT")))</f>
        <v>English</v>
      </c>
      <c r="D1332" s="11">
        <f>YEAR(raw[[#This Row],[Date]])</f>
        <v>2016</v>
      </c>
      <c r="E1332" s="11">
        <f>MONTH(raw[[#This Row],[Date]])</f>
        <v>5</v>
      </c>
      <c r="F1332">
        <v>1</v>
      </c>
      <c r="I1332" s="2" t="e">
        <f>VLOOKUP(raw[[#This Row],[Song Title]],#REF!,1,FALSE)</f>
        <v>#REF!</v>
      </c>
      <c r="J1332">
        <f>SUM(raw[[#This Row],[English]:[Both]])</f>
        <v>1</v>
      </c>
      <c r="K1332" s="1" t="b">
        <f>IF(EXACT(raw[[#This Row],[Date]],VLOOKUP(raw[[#This Row],[Song Title]],raw[],2,FALSE)),TRUE,FALSE)</f>
        <v>0</v>
      </c>
      <c r="L1332">
        <f>COUNTIFS(raw[Song Title],raw[[#This Row],[Song Title]],raw[Date],CONCATENATE("&lt;",raw[[#This Row],[Date]]))</f>
        <v>10</v>
      </c>
      <c r="M1332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332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1332" s="2">
        <f>((3*raw[[#This Row],[Count Played W/I Last Year]])+raw[[#This Row],[Count Played W/I 2 years]])/4</f>
        <v>5</v>
      </c>
    </row>
    <row r="1333" spans="1:15" x14ac:dyDescent="0.2">
      <c r="A1333" t="s">
        <v>36</v>
      </c>
      <c r="B1333" s="7">
        <v>42519</v>
      </c>
      <c r="C1333" s="7" t="str">
        <f>IF(EXACT(1,raw[[#This Row],[English]]),"English",IF(EXACT(1,raw[[#This Row],[Spanish]]),"Spanish",IF(EXACT(1,raw[[#This Row],[Both]]),"Both","BAD_INPUT")))</f>
        <v>Both</v>
      </c>
      <c r="D1333" s="11">
        <f>YEAR(raw[[#This Row],[Date]])</f>
        <v>2016</v>
      </c>
      <c r="E1333" s="11">
        <f>MONTH(raw[[#This Row],[Date]])</f>
        <v>5</v>
      </c>
      <c r="H1333">
        <v>1</v>
      </c>
      <c r="I1333" s="2" t="e">
        <f>VLOOKUP(raw[[#This Row],[Song Title]],#REF!,1,FALSE)</f>
        <v>#REF!</v>
      </c>
      <c r="J1333">
        <f>SUM(raw[[#This Row],[English]:[Both]])</f>
        <v>1</v>
      </c>
      <c r="K1333" s="1" t="b">
        <f>IF(EXACT(raw[[#This Row],[Date]],VLOOKUP(raw[[#This Row],[Song Title]],raw[],2,FALSE)),TRUE,FALSE)</f>
        <v>0</v>
      </c>
      <c r="L1333">
        <f>COUNTIFS(raw[Song Title],raw[[#This Row],[Song Title]],raw[Date],CONCATENATE("&lt;",raw[[#This Row],[Date]]))</f>
        <v>10</v>
      </c>
      <c r="M1333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333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333" s="2">
        <f>((3*raw[[#This Row],[Count Played W/I Last Year]])+raw[[#This Row],[Count Played W/I 2 years]])/4</f>
        <v>1.75</v>
      </c>
    </row>
    <row r="1334" spans="1:15" x14ac:dyDescent="0.2">
      <c r="A1334" t="s">
        <v>155</v>
      </c>
      <c r="B1334" s="7">
        <v>42519</v>
      </c>
      <c r="C1334" s="7" t="str">
        <f>IF(EXACT(1,raw[[#This Row],[English]]),"English",IF(EXACT(1,raw[[#This Row],[Spanish]]),"Spanish",IF(EXACT(1,raw[[#This Row],[Both]]),"Both","BAD_INPUT")))</f>
        <v>Both</v>
      </c>
      <c r="D1334" s="11">
        <f>YEAR(raw[[#This Row],[Date]])</f>
        <v>2016</v>
      </c>
      <c r="E1334" s="11">
        <f>MONTH(raw[[#This Row],[Date]])</f>
        <v>5</v>
      </c>
      <c r="H1334">
        <v>1</v>
      </c>
      <c r="I1334" s="2" t="e">
        <f>VLOOKUP(raw[[#This Row],[Song Title]],#REF!,1,FALSE)</f>
        <v>#REF!</v>
      </c>
      <c r="J1334">
        <f>SUM(raw[[#This Row],[English]:[Both]])</f>
        <v>1</v>
      </c>
      <c r="K1334" s="1" t="b">
        <f>IF(EXACT(raw[[#This Row],[Date]],VLOOKUP(raw[[#This Row],[Song Title]],raw[],2,FALSE)),TRUE,FALSE)</f>
        <v>0</v>
      </c>
      <c r="L1334">
        <f>COUNTIFS(raw[Song Title],raw[[#This Row],[Song Title]],raw[Date],CONCATENATE("&lt;",raw[[#This Row],[Date]]))</f>
        <v>16</v>
      </c>
      <c r="M1334">
        <f>COUNTIFS(raw[Song Title],raw[[#This Row],[Song Title]],raw[Date],CONCATENATE("&lt;",raw[[#This Row],[Date]]),raw[Date],CONCATENATE("&gt;=",DATE(raw[[#This Row],[Year]]-1,raw[[#This Row],[Month]],raw[[#This Row],[English]])))</f>
        <v>7</v>
      </c>
      <c r="N1334">
        <f>COUNTIFS(raw[Song Title],raw[[#This Row],[Song Title]],raw[Date],CONCATENATE("&lt;",raw[[#This Row],[Date]]),raw[Date],CONCATENATE("&gt;=",DATE(raw[[#This Row],[Year]]-2,raw[[#This Row],[Month]],raw[[#This Row],[English]])))</f>
        <v>10</v>
      </c>
      <c r="O1334" s="2">
        <f>((3*raw[[#This Row],[Count Played W/I Last Year]])+raw[[#This Row],[Count Played W/I 2 years]])/4</f>
        <v>7.75</v>
      </c>
    </row>
    <row r="1335" spans="1:15" x14ac:dyDescent="0.2">
      <c r="A1335" t="s">
        <v>97</v>
      </c>
      <c r="B1335" s="7">
        <v>42519</v>
      </c>
      <c r="C1335" s="7" t="str">
        <f>IF(EXACT(1,raw[[#This Row],[English]]),"English",IF(EXACT(1,raw[[#This Row],[Spanish]]),"Spanish",IF(EXACT(1,raw[[#This Row],[Both]]),"Both","BAD_INPUT")))</f>
        <v>Spanish</v>
      </c>
      <c r="D1335" s="11">
        <f>YEAR(raw[[#This Row],[Date]])</f>
        <v>2016</v>
      </c>
      <c r="E1335" s="11">
        <f>MONTH(raw[[#This Row],[Date]])</f>
        <v>5</v>
      </c>
      <c r="G1335">
        <v>1</v>
      </c>
      <c r="I1335" s="2" t="e">
        <f>VLOOKUP(raw[[#This Row],[Song Title]],#REF!,1,FALSE)</f>
        <v>#REF!</v>
      </c>
      <c r="J1335">
        <f>SUM(raw[[#This Row],[English]:[Both]])</f>
        <v>1</v>
      </c>
      <c r="K1335" s="1" t="b">
        <f>IF(EXACT(raw[[#This Row],[Date]],VLOOKUP(raw[[#This Row],[Song Title]],raw[],2,FALSE)),TRUE,FALSE)</f>
        <v>0</v>
      </c>
      <c r="L1335">
        <f>COUNTIFS(raw[Song Title],raw[[#This Row],[Song Title]],raw[Date],CONCATENATE("&lt;",raw[[#This Row],[Date]]))</f>
        <v>15</v>
      </c>
      <c r="M1335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335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335" s="2">
        <f>((3*raw[[#This Row],[Count Played W/I Last Year]])+raw[[#This Row],[Count Played W/I 2 years]])/4</f>
        <v>4.25</v>
      </c>
    </row>
    <row r="1336" spans="1:15" x14ac:dyDescent="0.2">
      <c r="A1336" t="s">
        <v>213</v>
      </c>
      <c r="B1336" s="7">
        <v>42519</v>
      </c>
      <c r="C1336" s="7" t="str">
        <f>IF(EXACT(1,raw[[#This Row],[English]]),"English",IF(EXACT(1,raw[[#This Row],[Spanish]]),"Spanish",IF(EXACT(1,raw[[#This Row],[Both]]),"Both","BAD_INPUT")))</f>
        <v>Spanish</v>
      </c>
      <c r="D1336" s="11">
        <f>YEAR(raw[[#This Row],[Date]])</f>
        <v>2016</v>
      </c>
      <c r="E1336" s="11">
        <f>MONTH(raw[[#This Row],[Date]])</f>
        <v>5</v>
      </c>
      <c r="G1336">
        <v>1</v>
      </c>
      <c r="I1336" s="2" t="e">
        <f>VLOOKUP(raw[[#This Row],[Song Title]],#REF!,1,FALSE)</f>
        <v>#REF!</v>
      </c>
      <c r="J1336">
        <f>SUM(raw[[#This Row],[English]:[Both]])</f>
        <v>1</v>
      </c>
      <c r="K1336" s="1" t="b">
        <f>IF(EXACT(raw[[#This Row],[Date]],VLOOKUP(raw[[#This Row],[Song Title]],raw[],2,FALSE)),TRUE,FALSE)</f>
        <v>0</v>
      </c>
      <c r="L1336">
        <f>COUNTIFS(raw[Song Title],raw[[#This Row],[Song Title]],raw[Date],CONCATENATE("&lt;",raw[[#This Row],[Date]]))</f>
        <v>7</v>
      </c>
      <c r="M1336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336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1336" s="2">
        <f>((3*raw[[#This Row],[Count Played W/I Last Year]])+raw[[#This Row],[Count Played W/I 2 years]])/4</f>
        <v>4.75</v>
      </c>
    </row>
    <row r="1337" spans="1:15" x14ac:dyDescent="0.2">
      <c r="A1337" t="s">
        <v>283</v>
      </c>
      <c r="B1337" s="7">
        <v>42519</v>
      </c>
      <c r="C1337" s="7" t="str">
        <f>IF(EXACT(1,raw[[#This Row],[English]]),"English",IF(EXACT(1,raw[[#This Row],[Spanish]]),"Spanish",IF(EXACT(1,raw[[#This Row],[Both]]),"Both","BAD_INPUT")))</f>
        <v>English</v>
      </c>
      <c r="D1337" s="11">
        <f>YEAR(raw[[#This Row],[Date]])</f>
        <v>2016</v>
      </c>
      <c r="E1337" s="11">
        <f>MONTH(raw[[#This Row],[Date]])</f>
        <v>5</v>
      </c>
      <c r="F1337">
        <v>1</v>
      </c>
      <c r="I1337" s="2" t="e">
        <f>VLOOKUP(raw[[#This Row],[Song Title]],#REF!,1,FALSE)</f>
        <v>#REF!</v>
      </c>
      <c r="J1337">
        <f>SUM(raw[[#This Row],[English]:[Both]])</f>
        <v>1</v>
      </c>
      <c r="K1337" s="1" t="b">
        <f>IF(EXACT(raw[[#This Row],[Date]],VLOOKUP(raw[[#This Row],[Song Title]],raw[],2,FALSE)),TRUE,FALSE)</f>
        <v>0</v>
      </c>
      <c r="L1337">
        <f>COUNTIFS(raw[Song Title],raw[[#This Row],[Song Title]],raw[Date],CONCATENATE("&lt;",raw[[#This Row],[Date]]))</f>
        <v>2</v>
      </c>
      <c r="M1337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337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337" s="2">
        <f>((3*raw[[#This Row],[Count Played W/I Last Year]])+raw[[#This Row],[Count Played W/I 2 years]])/4</f>
        <v>2</v>
      </c>
    </row>
    <row r="1338" spans="1:15" x14ac:dyDescent="0.2">
      <c r="A1338" t="s">
        <v>2</v>
      </c>
      <c r="B1338" s="7">
        <v>42519</v>
      </c>
      <c r="C1338" s="7" t="str">
        <f>IF(EXACT(1,raw[[#This Row],[English]]),"English",IF(EXACT(1,raw[[#This Row],[Spanish]]),"Spanish",IF(EXACT(1,raw[[#This Row],[Both]]),"Both","BAD_INPUT")))</f>
        <v>Both</v>
      </c>
      <c r="D1338" s="11">
        <f>YEAR(raw[[#This Row],[Date]])</f>
        <v>2016</v>
      </c>
      <c r="E1338" s="11">
        <f>MONTH(raw[[#This Row],[Date]])</f>
        <v>5</v>
      </c>
      <c r="H1338">
        <v>1</v>
      </c>
      <c r="I1338" s="2" t="e">
        <f>VLOOKUP(raw[[#This Row],[Song Title]],#REF!,1,FALSE)</f>
        <v>#REF!</v>
      </c>
      <c r="J1338">
        <f>SUM(raw[[#This Row],[English]:[Both]])</f>
        <v>1</v>
      </c>
      <c r="K1338" s="1" t="b">
        <f>IF(EXACT(raw[[#This Row],[Date]],VLOOKUP(raw[[#This Row],[Song Title]],raw[],2,FALSE)),TRUE,FALSE)</f>
        <v>0</v>
      </c>
      <c r="L1338">
        <f>COUNTIFS(raw[Song Title],raw[[#This Row],[Song Title]],raw[Date],CONCATENATE("&lt;",raw[[#This Row],[Date]]))</f>
        <v>12</v>
      </c>
      <c r="M1338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338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338" s="2">
        <f>((3*raw[[#This Row],[Count Played W/I Last Year]])+raw[[#This Row],[Count Played W/I 2 years]])/4</f>
        <v>3</v>
      </c>
    </row>
    <row r="1339" spans="1:15" x14ac:dyDescent="0.2">
      <c r="A1339" t="s">
        <v>245</v>
      </c>
      <c r="B1339" s="7">
        <v>42526</v>
      </c>
      <c r="C1339" s="7" t="str">
        <f>IF(EXACT(1,raw[[#This Row],[English]]),"English",IF(EXACT(1,raw[[#This Row],[Spanish]]),"Spanish",IF(EXACT(1,raw[[#This Row],[Both]]),"Both","BAD_INPUT")))</f>
        <v>English</v>
      </c>
      <c r="D1339" s="11">
        <f>YEAR(raw[[#This Row],[Date]])</f>
        <v>2016</v>
      </c>
      <c r="E1339" s="11">
        <f>MONTH(raw[[#This Row],[Date]])</f>
        <v>6</v>
      </c>
      <c r="F1339">
        <v>1</v>
      </c>
      <c r="I1339" s="2" t="e">
        <f>VLOOKUP(raw[[#This Row],[Song Title]],#REF!,1,FALSE)</f>
        <v>#REF!</v>
      </c>
      <c r="J1339">
        <f>SUM(raw[[#This Row],[English]:[Both]])</f>
        <v>1</v>
      </c>
      <c r="K1339" s="1" t="b">
        <f>IF(EXACT(raw[[#This Row],[Date]],VLOOKUP(raw[[#This Row],[Song Title]],raw[],2,FALSE)),TRUE,FALSE)</f>
        <v>0</v>
      </c>
      <c r="L1339">
        <f>COUNTIFS(raw[Song Title],raw[[#This Row],[Song Title]],raw[Date],CONCATENATE("&lt;",raw[[#This Row],[Date]]))</f>
        <v>6</v>
      </c>
      <c r="M1339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339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339" s="2">
        <f>((3*raw[[#This Row],[Count Played W/I Last Year]])+raw[[#This Row],[Count Played W/I 2 years]])/4</f>
        <v>4.5</v>
      </c>
    </row>
    <row r="1340" spans="1:15" x14ac:dyDescent="0.2">
      <c r="A1340" t="s">
        <v>240</v>
      </c>
      <c r="B1340" s="7">
        <v>42526</v>
      </c>
      <c r="C1340" s="7" t="str">
        <f>IF(EXACT(1,raw[[#This Row],[English]]),"English",IF(EXACT(1,raw[[#This Row],[Spanish]]),"Spanish",IF(EXACT(1,raw[[#This Row],[Both]]),"Both","BAD_INPUT")))</f>
        <v>Spanish</v>
      </c>
      <c r="D1340" s="11">
        <f>YEAR(raw[[#This Row],[Date]])</f>
        <v>2016</v>
      </c>
      <c r="E1340" s="11">
        <f>MONTH(raw[[#This Row],[Date]])</f>
        <v>6</v>
      </c>
      <c r="G1340">
        <v>1</v>
      </c>
      <c r="I1340" s="2" t="e">
        <f>VLOOKUP(raw[[#This Row],[Song Title]],#REF!,1,FALSE)</f>
        <v>#REF!</v>
      </c>
      <c r="J1340">
        <f>SUM(raw[[#This Row],[English]:[Both]])</f>
        <v>1</v>
      </c>
      <c r="K1340" s="1" t="b">
        <f>IF(EXACT(raw[[#This Row],[Date]],VLOOKUP(raw[[#This Row],[Song Title]],raw[],2,FALSE)),TRUE,FALSE)</f>
        <v>0</v>
      </c>
      <c r="L1340">
        <f>COUNTIFS(raw[Song Title],raw[[#This Row],[Song Title]],raw[Date],CONCATENATE("&lt;",raw[[#This Row],[Date]]))</f>
        <v>10</v>
      </c>
      <c r="M1340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340">
        <f>COUNTIFS(raw[Song Title],raw[[#This Row],[Song Title]],raw[Date],CONCATENATE("&lt;",raw[[#This Row],[Date]]),raw[Date],CONCATENATE("&gt;=",DATE(raw[[#This Row],[Year]]-2,raw[[#This Row],[Month]],raw[[#This Row],[English]])))</f>
        <v>10</v>
      </c>
      <c r="O1340" s="2">
        <f>((3*raw[[#This Row],[Count Played W/I Last Year]])+raw[[#This Row],[Count Played W/I 2 years]])/4</f>
        <v>6.25</v>
      </c>
    </row>
    <row r="1341" spans="1:15" x14ac:dyDescent="0.2">
      <c r="A1341" t="s">
        <v>149</v>
      </c>
      <c r="B1341" s="7">
        <v>42526</v>
      </c>
      <c r="C1341" s="7" t="str">
        <f>IF(EXACT(1,raw[[#This Row],[English]]),"English",IF(EXACT(1,raw[[#This Row],[Spanish]]),"Spanish",IF(EXACT(1,raw[[#This Row],[Both]]),"Both","BAD_INPUT")))</f>
        <v>Spanish</v>
      </c>
      <c r="D1341" s="11">
        <f>YEAR(raw[[#This Row],[Date]])</f>
        <v>2016</v>
      </c>
      <c r="E1341" s="11">
        <f>MONTH(raw[[#This Row],[Date]])</f>
        <v>6</v>
      </c>
      <c r="G1341">
        <v>1</v>
      </c>
      <c r="I1341" s="2" t="e">
        <f>VLOOKUP(raw[[#This Row],[Song Title]],#REF!,1,FALSE)</f>
        <v>#REF!</v>
      </c>
      <c r="J1341">
        <f>SUM(raw[[#This Row],[English]:[Both]])</f>
        <v>1</v>
      </c>
      <c r="K1341" s="1" t="b">
        <f>IF(EXACT(raw[[#This Row],[Date]],VLOOKUP(raw[[#This Row],[Song Title]],raw[],2,FALSE)),TRUE,FALSE)</f>
        <v>0</v>
      </c>
      <c r="L1341">
        <f>COUNTIFS(raw[Song Title],raw[[#This Row],[Song Title]],raw[Date],CONCATENATE("&lt;",raw[[#This Row],[Date]]))</f>
        <v>17</v>
      </c>
      <c r="M1341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1341">
        <f>COUNTIFS(raw[Song Title],raw[[#This Row],[Song Title]],raw[Date],CONCATENATE("&lt;",raw[[#This Row],[Date]]),raw[Date],CONCATENATE("&gt;=",DATE(raw[[#This Row],[Year]]-2,raw[[#This Row],[Month]],raw[[#This Row],[English]])))</f>
        <v>9</v>
      </c>
      <c r="O1341" s="2">
        <f>((3*raw[[#This Row],[Count Played W/I Last Year]])+raw[[#This Row],[Count Played W/I 2 years]])/4</f>
        <v>6.75</v>
      </c>
    </row>
    <row r="1342" spans="1:15" x14ac:dyDescent="0.2">
      <c r="A1342" t="s">
        <v>143</v>
      </c>
      <c r="B1342" s="7">
        <v>42526</v>
      </c>
      <c r="C1342" s="7" t="str">
        <f>IF(EXACT(1,raw[[#This Row],[English]]),"English",IF(EXACT(1,raw[[#This Row],[Spanish]]),"Spanish",IF(EXACT(1,raw[[#This Row],[Both]]),"Both","BAD_INPUT")))</f>
        <v>Spanish</v>
      </c>
      <c r="D1342" s="11">
        <f>YEAR(raw[[#This Row],[Date]])</f>
        <v>2016</v>
      </c>
      <c r="E1342" s="11">
        <f>MONTH(raw[[#This Row],[Date]])</f>
        <v>6</v>
      </c>
      <c r="G1342">
        <v>1</v>
      </c>
      <c r="I1342" s="2" t="e">
        <f>VLOOKUP(raw[[#This Row],[Song Title]],#REF!,1,FALSE)</f>
        <v>#REF!</v>
      </c>
      <c r="J1342">
        <f>SUM(raw[[#This Row],[English]:[Both]])</f>
        <v>1</v>
      </c>
      <c r="K1342" s="1" t="b">
        <f>IF(EXACT(raw[[#This Row],[Date]],VLOOKUP(raw[[#This Row],[Song Title]],raw[],2,FALSE)),TRUE,FALSE)</f>
        <v>0</v>
      </c>
      <c r="L1342">
        <f>COUNTIFS(raw[Song Title],raw[[#This Row],[Song Title]],raw[Date],CONCATENATE("&lt;",raw[[#This Row],[Date]]))</f>
        <v>14</v>
      </c>
      <c r="M1342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342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1342" s="2">
        <f>((3*raw[[#This Row],[Count Played W/I Last Year]])+raw[[#This Row],[Count Played W/I 2 years]])/4</f>
        <v>4.75</v>
      </c>
    </row>
    <row r="1343" spans="1:15" x14ac:dyDescent="0.2">
      <c r="A1343" t="s">
        <v>201</v>
      </c>
      <c r="B1343" s="7">
        <v>42526</v>
      </c>
      <c r="C1343" s="7" t="str">
        <f>IF(EXACT(1,raw[[#This Row],[English]]),"English",IF(EXACT(1,raw[[#This Row],[Spanish]]),"Spanish",IF(EXACT(1,raw[[#This Row],[Both]]),"Both","BAD_INPUT")))</f>
        <v>English</v>
      </c>
      <c r="D1343" s="11">
        <f>YEAR(raw[[#This Row],[Date]])</f>
        <v>2016</v>
      </c>
      <c r="E1343" s="11">
        <f>MONTH(raw[[#This Row],[Date]])</f>
        <v>6</v>
      </c>
      <c r="F1343">
        <v>1</v>
      </c>
      <c r="I1343" s="2" t="e">
        <f>VLOOKUP(raw[[#This Row],[Song Title]],#REF!,1,FALSE)</f>
        <v>#REF!</v>
      </c>
      <c r="J1343">
        <f>SUM(raw[[#This Row],[English]:[Both]])</f>
        <v>1</v>
      </c>
      <c r="K1343" s="1" t="b">
        <f>IF(EXACT(raw[[#This Row],[Date]],VLOOKUP(raw[[#This Row],[Song Title]],raw[],2,FALSE)),TRUE,FALSE)</f>
        <v>0</v>
      </c>
      <c r="L1343">
        <f>COUNTIFS(raw[Song Title],raw[[#This Row],[Song Title]],raw[Date],CONCATENATE("&lt;",raw[[#This Row],[Date]]))</f>
        <v>11</v>
      </c>
      <c r="M1343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343">
        <f>COUNTIFS(raw[Song Title],raw[[#This Row],[Song Title]],raw[Date],CONCATENATE("&lt;",raw[[#This Row],[Date]]),raw[Date],CONCATENATE("&gt;=",DATE(raw[[#This Row],[Year]]-2,raw[[#This Row],[Month]],raw[[#This Row],[English]])))</f>
        <v>9</v>
      </c>
      <c r="O1343" s="2">
        <f>((3*raw[[#This Row],[Count Played W/I Last Year]])+raw[[#This Row],[Count Played W/I 2 years]])/4</f>
        <v>5.25</v>
      </c>
    </row>
    <row r="1344" spans="1:15" x14ac:dyDescent="0.2">
      <c r="A1344" t="s">
        <v>260</v>
      </c>
      <c r="B1344" s="7">
        <v>42526</v>
      </c>
      <c r="C1344" s="7" t="str">
        <f>IF(EXACT(1,raw[[#This Row],[English]]),"English",IF(EXACT(1,raw[[#This Row],[Spanish]]),"Spanish",IF(EXACT(1,raw[[#This Row],[Both]]),"Both","BAD_INPUT")))</f>
        <v>English</v>
      </c>
      <c r="D1344" s="11">
        <f>YEAR(raw[[#This Row],[Date]])</f>
        <v>2016</v>
      </c>
      <c r="E1344" s="11">
        <f>MONTH(raw[[#This Row],[Date]])</f>
        <v>6</v>
      </c>
      <c r="F1344">
        <v>1</v>
      </c>
      <c r="I1344" s="2" t="e">
        <f>VLOOKUP(raw[[#This Row],[Song Title]],#REF!,1,FALSE)</f>
        <v>#REF!</v>
      </c>
      <c r="J1344">
        <f>SUM(raw[[#This Row],[English]:[Both]])</f>
        <v>1</v>
      </c>
      <c r="K1344" s="1" t="b">
        <f>IF(EXACT(raw[[#This Row],[Date]],VLOOKUP(raw[[#This Row],[Song Title]],raw[],2,FALSE)),TRUE,FALSE)</f>
        <v>0</v>
      </c>
      <c r="L1344">
        <f>COUNTIFS(raw[Song Title],raw[[#This Row],[Song Title]],raw[Date],CONCATENATE("&lt;",raw[[#This Row],[Date]]))</f>
        <v>7</v>
      </c>
      <c r="M1344">
        <f>COUNTIFS(raw[Song Title],raw[[#This Row],[Song Title]],raw[Date],CONCATENATE("&lt;",raw[[#This Row],[Date]]),raw[Date],CONCATENATE("&gt;=",DATE(raw[[#This Row],[Year]]-1,raw[[#This Row],[Month]],raw[[#This Row],[English]])))</f>
        <v>7</v>
      </c>
      <c r="N1344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1344" s="2">
        <f>((3*raw[[#This Row],[Count Played W/I Last Year]])+raw[[#This Row],[Count Played W/I 2 years]])/4</f>
        <v>7</v>
      </c>
    </row>
    <row r="1345" spans="1:15" x14ac:dyDescent="0.2">
      <c r="A1345" t="s">
        <v>275</v>
      </c>
      <c r="B1345" s="7">
        <v>42533</v>
      </c>
      <c r="C1345" s="7" t="str">
        <f>IF(EXACT(1,raw[[#This Row],[English]]),"English",IF(EXACT(1,raw[[#This Row],[Spanish]]),"Spanish",IF(EXACT(1,raw[[#This Row],[Both]]),"Both","BAD_INPUT")))</f>
        <v>Spanish</v>
      </c>
      <c r="D1345" s="11">
        <f>YEAR(raw[[#This Row],[Date]])</f>
        <v>2016</v>
      </c>
      <c r="E1345" s="11">
        <f>MONTH(raw[[#This Row],[Date]])</f>
        <v>6</v>
      </c>
      <c r="G1345">
        <v>1</v>
      </c>
      <c r="I1345" s="2" t="e">
        <f>VLOOKUP(raw[[#This Row],[Song Title]],#REF!,1,FALSE)</f>
        <v>#REF!</v>
      </c>
      <c r="J1345">
        <f>SUM(raw[[#This Row],[English]:[Both]])</f>
        <v>1</v>
      </c>
      <c r="K1345" s="1" t="b">
        <f>IF(EXACT(raw[[#This Row],[Date]],VLOOKUP(raw[[#This Row],[Song Title]],raw[],2,FALSE)),TRUE,FALSE)</f>
        <v>0</v>
      </c>
      <c r="L1345">
        <f>COUNTIFS(raw[Song Title],raw[[#This Row],[Song Title]],raw[Date],CONCATENATE("&lt;",raw[[#This Row],[Date]]))</f>
        <v>4</v>
      </c>
      <c r="M1345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345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345" s="2">
        <f>((3*raw[[#This Row],[Count Played W/I Last Year]])+raw[[#This Row],[Count Played W/I 2 years]])/4</f>
        <v>4</v>
      </c>
    </row>
    <row r="1346" spans="1:15" x14ac:dyDescent="0.2">
      <c r="A1346" t="s">
        <v>238</v>
      </c>
      <c r="B1346" s="7">
        <v>42533</v>
      </c>
      <c r="C1346" s="7" t="str">
        <f>IF(EXACT(1,raw[[#This Row],[English]]),"English",IF(EXACT(1,raw[[#This Row],[Spanish]]),"Spanish",IF(EXACT(1,raw[[#This Row],[Both]]),"Both","BAD_INPUT")))</f>
        <v>Both</v>
      </c>
      <c r="D1346" s="11">
        <f>YEAR(raw[[#This Row],[Date]])</f>
        <v>2016</v>
      </c>
      <c r="E1346" s="11">
        <f>MONTH(raw[[#This Row],[Date]])</f>
        <v>6</v>
      </c>
      <c r="H1346">
        <v>1</v>
      </c>
      <c r="I1346" s="2" t="e">
        <f>VLOOKUP(raw[[#This Row],[Song Title]],#REF!,1,FALSE)</f>
        <v>#REF!</v>
      </c>
      <c r="J1346">
        <f>SUM(raw[[#This Row],[English]:[Both]])</f>
        <v>1</v>
      </c>
      <c r="K1346" s="1" t="b">
        <f>IF(EXACT(raw[[#This Row],[Date]],VLOOKUP(raw[[#This Row],[Song Title]],raw[],2,FALSE)),TRUE,FALSE)</f>
        <v>0</v>
      </c>
      <c r="L1346">
        <f>COUNTIFS(raw[Song Title],raw[[#This Row],[Song Title]],raw[Date],CONCATENATE("&lt;",raw[[#This Row],[Date]]))</f>
        <v>8</v>
      </c>
      <c r="M1346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346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1346" s="2">
        <f>((3*raw[[#This Row],[Count Played W/I Last Year]])+raw[[#This Row],[Count Played W/I 2 years]])/4</f>
        <v>5</v>
      </c>
    </row>
    <row r="1347" spans="1:15" x14ac:dyDescent="0.2">
      <c r="A1347" t="s">
        <v>254</v>
      </c>
      <c r="B1347" s="7">
        <v>42533</v>
      </c>
      <c r="C1347" s="7" t="str">
        <f>IF(EXACT(1,raw[[#This Row],[English]]),"English",IF(EXACT(1,raw[[#This Row],[Spanish]]),"Spanish",IF(EXACT(1,raw[[#This Row],[Both]]),"Both","BAD_INPUT")))</f>
        <v>English</v>
      </c>
      <c r="D1347" s="11">
        <f>YEAR(raw[[#This Row],[Date]])</f>
        <v>2016</v>
      </c>
      <c r="E1347" s="11">
        <f>MONTH(raw[[#This Row],[Date]])</f>
        <v>6</v>
      </c>
      <c r="F1347">
        <v>1</v>
      </c>
      <c r="I1347" s="2" t="e">
        <f>VLOOKUP(raw[[#This Row],[Song Title]],#REF!,1,FALSE)</f>
        <v>#REF!</v>
      </c>
      <c r="J1347">
        <f>SUM(raw[[#This Row],[English]:[Both]])</f>
        <v>1</v>
      </c>
      <c r="K1347" s="1" t="b">
        <f>IF(EXACT(raw[[#This Row],[Date]],VLOOKUP(raw[[#This Row],[Song Title]],raw[],2,FALSE)),TRUE,FALSE)</f>
        <v>0</v>
      </c>
      <c r="L1347">
        <f>COUNTIFS(raw[Song Title],raw[[#This Row],[Song Title]],raw[Date],CONCATENATE("&lt;",raw[[#This Row],[Date]]))</f>
        <v>5</v>
      </c>
      <c r="M1347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347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347" s="2">
        <f>((3*raw[[#This Row],[Count Played W/I Last Year]])+raw[[#This Row],[Count Played W/I 2 years]])/4</f>
        <v>2.75</v>
      </c>
    </row>
    <row r="1348" spans="1:15" x14ac:dyDescent="0.2">
      <c r="A1348" t="s">
        <v>143</v>
      </c>
      <c r="B1348" s="7">
        <v>42533</v>
      </c>
      <c r="C1348" s="7" t="str">
        <f>IF(EXACT(1,raw[[#This Row],[English]]),"English",IF(EXACT(1,raw[[#This Row],[Spanish]]),"Spanish",IF(EXACT(1,raw[[#This Row],[Both]]),"Both","BAD_INPUT")))</f>
        <v>Spanish</v>
      </c>
      <c r="D1348" s="11">
        <f>YEAR(raw[[#This Row],[Date]])</f>
        <v>2016</v>
      </c>
      <c r="E1348" s="11">
        <f>MONTH(raw[[#This Row],[Date]])</f>
        <v>6</v>
      </c>
      <c r="G1348">
        <v>1</v>
      </c>
      <c r="I1348" s="2" t="e">
        <f>VLOOKUP(raw[[#This Row],[Song Title]],#REF!,1,FALSE)</f>
        <v>#REF!</v>
      </c>
      <c r="J1348">
        <f>SUM(raw[[#This Row],[English]:[Both]])</f>
        <v>1</v>
      </c>
      <c r="K1348" s="1" t="b">
        <f>IF(EXACT(raw[[#This Row],[Date]],VLOOKUP(raw[[#This Row],[Song Title]],raw[],2,FALSE)),TRUE,FALSE)</f>
        <v>0</v>
      </c>
      <c r="L1348">
        <f>COUNTIFS(raw[Song Title],raw[[#This Row],[Song Title]],raw[Date],CONCATENATE("&lt;",raw[[#This Row],[Date]]))</f>
        <v>15</v>
      </c>
      <c r="M1348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348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1348" s="2">
        <f>((3*raw[[#This Row],[Count Played W/I Last Year]])+raw[[#This Row],[Count Played W/I 2 years]])/4</f>
        <v>5.75</v>
      </c>
    </row>
    <row r="1349" spans="1:15" x14ac:dyDescent="0.2">
      <c r="A1349" t="s">
        <v>273</v>
      </c>
      <c r="B1349" s="7">
        <v>42533</v>
      </c>
      <c r="C1349" s="7" t="str">
        <f>IF(EXACT(1,raw[[#This Row],[English]]),"English",IF(EXACT(1,raw[[#This Row],[Spanish]]),"Spanish",IF(EXACT(1,raw[[#This Row],[Both]]),"Both","BAD_INPUT")))</f>
        <v>English</v>
      </c>
      <c r="D1349" s="11">
        <f>YEAR(raw[[#This Row],[Date]])</f>
        <v>2016</v>
      </c>
      <c r="E1349" s="11">
        <f>MONTH(raw[[#This Row],[Date]])</f>
        <v>6</v>
      </c>
      <c r="F1349">
        <v>1</v>
      </c>
      <c r="I1349" s="2" t="e">
        <f>VLOOKUP(raw[[#This Row],[Song Title]],#REF!,1,FALSE)</f>
        <v>#REF!</v>
      </c>
      <c r="J1349">
        <f>SUM(raw[[#This Row],[English]:[Both]])</f>
        <v>1</v>
      </c>
      <c r="K1349" s="1" t="b">
        <f>IF(EXACT(raw[[#This Row],[Date]],VLOOKUP(raw[[#This Row],[Song Title]],raw[],2,FALSE)),TRUE,FALSE)</f>
        <v>0</v>
      </c>
      <c r="L1349">
        <f>COUNTIFS(raw[Song Title],raw[[#This Row],[Song Title]],raw[Date],CONCATENATE("&lt;",raw[[#This Row],[Date]]))</f>
        <v>3</v>
      </c>
      <c r="M1349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349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349" s="2">
        <f>((3*raw[[#This Row],[Count Played W/I Last Year]])+raw[[#This Row],[Count Played W/I 2 years]])/4</f>
        <v>3</v>
      </c>
    </row>
    <row r="1350" spans="1:15" x14ac:dyDescent="0.2">
      <c r="A1350" t="s">
        <v>18</v>
      </c>
      <c r="B1350" s="7">
        <v>42533</v>
      </c>
      <c r="C1350" s="7" t="str">
        <f>IF(EXACT(1,raw[[#This Row],[English]]),"English",IF(EXACT(1,raw[[#This Row],[Spanish]]),"Spanish",IF(EXACT(1,raw[[#This Row],[Both]]),"Both","BAD_INPUT")))</f>
        <v>Spanish</v>
      </c>
      <c r="D1350" s="11">
        <f>YEAR(raw[[#This Row],[Date]])</f>
        <v>2016</v>
      </c>
      <c r="E1350" s="11">
        <f>MONTH(raw[[#This Row],[Date]])</f>
        <v>6</v>
      </c>
      <c r="G1350">
        <v>1</v>
      </c>
      <c r="I1350" s="2" t="e">
        <f>VLOOKUP(raw[[#This Row],[Song Title]],#REF!,1,FALSE)</f>
        <v>#REF!</v>
      </c>
      <c r="J1350">
        <f>SUM(raw[[#This Row],[English]:[Both]])</f>
        <v>1</v>
      </c>
      <c r="K1350" s="1" t="b">
        <f>IF(EXACT(raw[[#This Row],[Date]],VLOOKUP(raw[[#This Row],[Song Title]],raw[],2,FALSE)),TRUE,FALSE)</f>
        <v>0</v>
      </c>
      <c r="L1350">
        <f>COUNTIFS(raw[Song Title],raw[[#This Row],[Song Title]],raw[Date],CONCATENATE("&lt;",raw[[#This Row],[Date]]))</f>
        <v>10</v>
      </c>
      <c r="M1350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350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350" s="2">
        <f>((3*raw[[#This Row],[Count Played W/I Last Year]])+raw[[#This Row],[Count Played W/I 2 years]])/4</f>
        <v>3.25</v>
      </c>
    </row>
    <row r="1351" spans="1:15" x14ac:dyDescent="0.2">
      <c r="A1351" t="s">
        <v>215</v>
      </c>
      <c r="B1351" s="7">
        <v>42540</v>
      </c>
      <c r="C1351" s="7" t="str">
        <f>IF(EXACT(1,raw[[#This Row],[English]]),"English",IF(EXACT(1,raw[[#This Row],[Spanish]]),"Spanish",IF(EXACT(1,raw[[#This Row],[Both]]),"Both","BAD_INPUT")))</f>
        <v>Both</v>
      </c>
      <c r="D1351" s="11">
        <f>YEAR(raw[[#This Row],[Date]])</f>
        <v>2016</v>
      </c>
      <c r="E1351" s="11">
        <f>MONTH(raw[[#This Row],[Date]])</f>
        <v>6</v>
      </c>
      <c r="H1351">
        <v>1</v>
      </c>
      <c r="I1351" s="2" t="e">
        <f>VLOOKUP(raw[[#This Row],[Song Title]],#REF!,1,FALSE)</f>
        <v>#REF!</v>
      </c>
      <c r="J1351">
        <f>SUM(raw[[#This Row],[English]:[Both]])</f>
        <v>1</v>
      </c>
      <c r="K1351" s="1" t="b">
        <f>IF(EXACT(raw[[#This Row],[Date]],VLOOKUP(raw[[#This Row],[Song Title]],raw[],2,FALSE)),TRUE,FALSE)</f>
        <v>0</v>
      </c>
      <c r="L1351">
        <f>COUNTIFS(raw[Song Title],raw[[#This Row],[Song Title]],raw[Date],CONCATENATE("&lt;",raw[[#This Row],[Date]]))</f>
        <v>8</v>
      </c>
      <c r="M1351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351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1351" s="2">
        <f>((3*raw[[#This Row],[Count Played W/I Last Year]])+raw[[#This Row],[Count Played W/I 2 years]])/4</f>
        <v>2.75</v>
      </c>
    </row>
    <row r="1352" spans="1:15" x14ac:dyDescent="0.2">
      <c r="A1352" t="s">
        <v>210</v>
      </c>
      <c r="B1352" s="7">
        <v>42540</v>
      </c>
      <c r="C1352" s="7" t="str">
        <f>IF(EXACT(1,raw[[#This Row],[English]]),"English",IF(EXACT(1,raw[[#This Row],[Spanish]]),"Spanish",IF(EXACT(1,raw[[#This Row],[Both]]),"Both","BAD_INPUT")))</f>
        <v>English</v>
      </c>
      <c r="D1352" s="11">
        <f>YEAR(raw[[#This Row],[Date]])</f>
        <v>2016</v>
      </c>
      <c r="E1352" s="11">
        <f>MONTH(raw[[#This Row],[Date]])</f>
        <v>6</v>
      </c>
      <c r="F1352">
        <v>1</v>
      </c>
      <c r="I1352" s="2" t="e">
        <f>VLOOKUP(raw[[#This Row],[Song Title]],#REF!,1,FALSE)</f>
        <v>#REF!</v>
      </c>
      <c r="J1352">
        <f>SUM(raw[[#This Row],[English]:[Both]])</f>
        <v>1</v>
      </c>
      <c r="K1352" s="1" t="b">
        <f>IF(EXACT(raw[[#This Row],[Date]],VLOOKUP(raw[[#This Row],[Song Title]],raw[],2,FALSE)),TRUE,FALSE)</f>
        <v>0</v>
      </c>
      <c r="L1352">
        <f>COUNTIFS(raw[Song Title],raw[[#This Row],[Song Title]],raw[Date],CONCATENATE("&lt;",raw[[#This Row],[Date]]))</f>
        <v>1</v>
      </c>
      <c r="M1352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352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352" s="2">
        <f>((3*raw[[#This Row],[Count Played W/I Last Year]])+raw[[#This Row],[Count Played W/I 2 years]])/4</f>
        <v>0.25</v>
      </c>
    </row>
    <row r="1353" spans="1:15" x14ac:dyDescent="0.2">
      <c r="A1353" t="s">
        <v>251</v>
      </c>
      <c r="B1353" s="7">
        <v>42540</v>
      </c>
      <c r="C1353" s="7" t="str">
        <f>IF(EXACT(1,raw[[#This Row],[English]]),"English",IF(EXACT(1,raw[[#This Row],[Spanish]]),"Spanish",IF(EXACT(1,raw[[#This Row],[Both]]),"Both","BAD_INPUT")))</f>
        <v>English</v>
      </c>
      <c r="D1353" s="11">
        <f>YEAR(raw[[#This Row],[Date]])</f>
        <v>2016</v>
      </c>
      <c r="E1353" s="11">
        <f>MONTH(raw[[#This Row],[Date]])</f>
        <v>6</v>
      </c>
      <c r="F1353">
        <v>1</v>
      </c>
      <c r="I1353" s="2" t="e">
        <f>VLOOKUP(raw[[#This Row],[Song Title]],#REF!,1,FALSE)</f>
        <v>#REF!</v>
      </c>
      <c r="J1353">
        <f>SUM(raw[[#This Row],[English]:[Both]])</f>
        <v>1</v>
      </c>
      <c r="K1353" s="1" t="b">
        <f>IF(EXACT(raw[[#This Row],[Date]],VLOOKUP(raw[[#This Row],[Song Title]],raw[],2,FALSE)),TRUE,FALSE)</f>
        <v>0</v>
      </c>
      <c r="L1353">
        <f>COUNTIFS(raw[Song Title],raw[[#This Row],[Song Title]],raw[Date],CONCATENATE("&lt;",raw[[#This Row],[Date]]))</f>
        <v>6</v>
      </c>
      <c r="M1353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1353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353" s="2">
        <f>((3*raw[[#This Row],[Count Played W/I Last Year]])+raw[[#This Row],[Count Played W/I 2 years]])/4</f>
        <v>6</v>
      </c>
    </row>
    <row r="1354" spans="1:15" x14ac:dyDescent="0.2">
      <c r="A1354" t="s">
        <v>213</v>
      </c>
      <c r="B1354" s="7">
        <v>42540</v>
      </c>
      <c r="C1354" s="7" t="str">
        <f>IF(EXACT(1,raw[[#This Row],[English]]),"English",IF(EXACT(1,raw[[#This Row],[Spanish]]),"Spanish",IF(EXACT(1,raw[[#This Row],[Both]]),"Both","BAD_INPUT")))</f>
        <v>Spanish</v>
      </c>
      <c r="D1354" s="11">
        <f>YEAR(raw[[#This Row],[Date]])</f>
        <v>2016</v>
      </c>
      <c r="E1354" s="11">
        <f>MONTH(raw[[#This Row],[Date]])</f>
        <v>6</v>
      </c>
      <c r="G1354">
        <v>1</v>
      </c>
      <c r="I1354" s="2" t="e">
        <f>VLOOKUP(raw[[#This Row],[Song Title]],#REF!,1,FALSE)</f>
        <v>#REF!</v>
      </c>
      <c r="J1354">
        <f>SUM(raw[[#This Row],[English]:[Both]])</f>
        <v>1</v>
      </c>
      <c r="K1354" s="1" t="b">
        <f>IF(EXACT(raw[[#This Row],[Date]],VLOOKUP(raw[[#This Row],[Song Title]],raw[],2,FALSE)),TRUE,FALSE)</f>
        <v>0</v>
      </c>
      <c r="L1354">
        <f>COUNTIFS(raw[Song Title],raw[[#This Row],[Song Title]],raw[Date],CONCATENATE("&lt;",raw[[#This Row],[Date]]))</f>
        <v>8</v>
      </c>
      <c r="M1354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354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1354" s="2">
        <f>((3*raw[[#This Row],[Count Played W/I Last Year]])+raw[[#This Row],[Count Played W/I 2 years]])/4</f>
        <v>5.75</v>
      </c>
    </row>
    <row r="1355" spans="1:15" x14ac:dyDescent="0.2">
      <c r="A1355" t="s">
        <v>196</v>
      </c>
      <c r="B1355" s="7">
        <v>42540</v>
      </c>
      <c r="C1355" s="7" t="str">
        <f>IF(EXACT(1,raw[[#This Row],[English]]),"English",IF(EXACT(1,raw[[#This Row],[Spanish]]),"Spanish",IF(EXACT(1,raw[[#This Row],[Both]]),"Both","BAD_INPUT")))</f>
        <v>English</v>
      </c>
      <c r="D1355" s="11">
        <f>YEAR(raw[[#This Row],[Date]])</f>
        <v>2016</v>
      </c>
      <c r="E1355" s="11">
        <f>MONTH(raw[[#This Row],[Date]])</f>
        <v>6</v>
      </c>
      <c r="F1355">
        <v>1</v>
      </c>
      <c r="I1355" s="2" t="e">
        <f>VLOOKUP(raw[[#This Row],[Song Title]],#REF!,1,FALSE)</f>
        <v>#REF!</v>
      </c>
      <c r="J1355">
        <f>SUM(raw[[#This Row],[English]:[Both]])</f>
        <v>1</v>
      </c>
      <c r="K1355" s="1" t="b">
        <f>IF(EXACT(raw[[#This Row],[Date]],VLOOKUP(raw[[#This Row],[Song Title]],raw[],2,FALSE)),TRUE,FALSE)</f>
        <v>0</v>
      </c>
      <c r="L1355">
        <f>COUNTIFS(raw[Song Title],raw[[#This Row],[Song Title]],raw[Date],CONCATENATE("&lt;",raw[[#This Row],[Date]]))</f>
        <v>5</v>
      </c>
      <c r="M1355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355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355" s="2">
        <f>((3*raw[[#This Row],[Count Played W/I Last Year]])+raw[[#This Row],[Count Played W/I 2 years]])/4</f>
        <v>4</v>
      </c>
    </row>
    <row r="1356" spans="1:15" x14ac:dyDescent="0.2">
      <c r="A1356" t="s">
        <v>87</v>
      </c>
      <c r="B1356" s="7">
        <v>42540</v>
      </c>
      <c r="C1356" s="7" t="str">
        <f>IF(EXACT(1,raw[[#This Row],[English]]),"English",IF(EXACT(1,raw[[#This Row],[Spanish]]),"Spanish",IF(EXACT(1,raw[[#This Row],[Both]]),"Both","BAD_INPUT")))</f>
        <v>Both</v>
      </c>
      <c r="D1356" s="11">
        <f>YEAR(raw[[#This Row],[Date]])</f>
        <v>2016</v>
      </c>
      <c r="E1356" s="11">
        <f>MONTH(raw[[#This Row],[Date]])</f>
        <v>6</v>
      </c>
      <c r="H1356">
        <v>1</v>
      </c>
      <c r="I1356" s="2" t="e">
        <f>VLOOKUP(raw[[#This Row],[Song Title]],#REF!,1,FALSE)</f>
        <v>#REF!</v>
      </c>
      <c r="J1356">
        <f>SUM(raw[[#This Row],[English]:[Both]])</f>
        <v>1</v>
      </c>
      <c r="K1356" s="1" t="b">
        <f>IF(EXACT(raw[[#This Row],[Date]],VLOOKUP(raw[[#This Row],[Song Title]],raw[],2,FALSE)),TRUE,FALSE)</f>
        <v>0</v>
      </c>
      <c r="L1356">
        <f>COUNTIFS(raw[Song Title],raw[[#This Row],[Song Title]],raw[Date],CONCATENATE("&lt;",raw[[#This Row],[Date]]))</f>
        <v>12</v>
      </c>
      <c r="M1356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356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356" s="2">
        <f>((3*raw[[#This Row],[Count Played W/I Last Year]])+raw[[#This Row],[Count Played W/I 2 years]])/4</f>
        <v>2.75</v>
      </c>
    </row>
    <row r="1357" spans="1:15" x14ac:dyDescent="0.2">
      <c r="A1357" t="s">
        <v>207</v>
      </c>
      <c r="B1357" s="7">
        <v>42547</v>
      </c>
      <c r="C1357" s="7" t="str">
        <f>IF(EXACT(1,raw[[#This Row],[English]]),"English",IF(EXACT(1,raw[[#This Row],[Spanish]]),"Spanish",IF(EXACT(1,raw[[#This Row],[Both]]),"Both","BAD_INPUT")))</f>
        <v>Spanish</v>
      </c>
      <c r="D1357" s="11">
        <f>YEAR(raw[[#This Row],[Date]])</f>
        <v>2016</v>
      </c>
      <c r="E1357" s="11">
        <f>MONTH(raw[[#This Row],[Date]])</f>
        <v>6</v>
      </c>
      <c r="G1357">
        <v>1</v>
      </c>
      <c r="I1357" s="2" t="e">
        <f>VLOOKUP(raw[[#This Row],[Song Title]],#REF!,1,FALSE)</f>
        <v>#REF!</v>
      </c>
      <c r="J1357">
        <f>SUM(raw[[#This Row],[English]:[Both]])</f>
        <v>1</v>
      </c>
      <c r="K1357" s="1" t="b">
        <f>IF(EXACT(raw[[#This Row],[Date]],VLOOKUP(raw[[#This Row],[Song Title]],raw[],2,FALSE)),TRUE,FALSE)</f>
        <v>0</v>
      </c>
      <c r="L1357">
        <f>COUNTIFS(raw[Song Title],raw[[#This Row],[Song Title]],raw[Date],CONCATENATE("&lt;",raw[[#This Row],[Date]]))</f>
        <v>11</v>
      </c>
      <c r="M1357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357">
        <f>COUNTIFS(raw[Song Title],raw[[#This Row],[Song Title]],raw[Date],CONCATENATE("&lt;",raw[[#This Row],[Date]]),raw[Date],CONCATENATE("&gt;=",DATE(raw[[#This Row],[Year]]-2,raw[[#This Row],[Month]],raw[[#This Row],[English]])))</f>
        <v>10</v>
      </c>
      <c r="O1357" s="2">
        <f>((3*raw[[#This Row],[Count Played W/I Last Year]])+raw[[#This Row],[Count Played W/I 2 years]])/4</f>
        <v>5.5</v>
      </c>
    </row>
    <row r="1358" spans="1:15" x14ac:dyDescent="0.2">
      <c r="A1358" t="s">
        <v>118</v>
      </c>
      <c r="B1358" s="7">
        <v>42547</v>
      </c>
      <c r="C1358" s="7" t="str">
        <f>IF(EXACT(1,raw[[#This Row],[English]]),"English",IF(EXACT(1,raw[[#This Row],[Spanish]]),"Spanish",IF(EXACT(1,raw[[#This Row],[Both]]),"Both","BAD_INPUT")))</f>
        <v>Both</v>
      </c>
      <c r="D1358" s="11">
        <f>YEAR(raw[[#This Row],[Date]])</f>
        <v>2016</v>
      </c>
      <c r="E1358" s="11">
        <f>MONTH(raw[[#This Row],[Date]])</f>
        <v>6</v>
      </c>
      <c r="H1358">
        <v>1</v>
      </c>
      <c r="I1358" s="2" t="e">
        <f>VLOOKUP(raw[[#This Row],[Song Title]],#REF!,1,FALSE)</f>
        <v>#REF!</v>
      </c>
      <c r="J1358">
        <f>SUM(raw[[#This Row],[English]:[Both]])</f>
        <v>1</v>
      </c>
      <c r="K1358" s="1" t="b">
        <f>IF(EXACT(raw[[#This Row],[Date]],VLOOKUP(raw[[#This Row],[Song Title]],raw[],2,FALSE)),TRUE,FALSE)</f>
        <v>0</v>
      </c>
      <c r="L1358">
        <f>COUNTIFS(raw[Song Title],raw[[#This Row],[Song Title]],raw[Date],CONCATENATE("&lt;",raw[[#This Row],[Date]]))</f>
        <v>11</v>
      </c>
      <c r="M1358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358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358" s="2">
        <f>((3*raw[[#This Row],[Count Played W/I Last Year]])+raw[[#This Row],[Count Played W/I 2 years]])/4</f>
        <v>3.5</v>
      </c>
    </row>
    <row r="1359" spans="1:15" x14ac:dyDescent="0.2">
      <c r="A1359" t="s">
        <v>201</v>
      </c>
      <c r="B1359" s="7">
        <v>42547</v>
      </c>
      <c r="C1359" s="7" t="str">
        <f>IF(EXACT(1,raw[[#This Row],[English]]),"English",IF(EXACT(1,raw[[#This Row],[Spanish]]),"Spanish",IF(EXACT(1,raw[[#This Row],[Both]]),"Both","BAD_INPUT")))</f>
        <v>English</v>
      </c>
      <c r="D1359" s="11">
        <f>YEAR(raw[[#This Row],[Date]])</f>
        <v>2016</v>
      </c>
      <c r="E1359" s="11">
        <f>MONTH(raw[[#This Row],[Date]])</f>
        <v>6</v>
      </c>
      <c r="F1359">
        <v>1</v>
      </c>
      <c r="I1359" s="2" t="e">
        <f>VLOOKUP(raw[[#This Row],[Song Title]],#REF!,1,FALSE)</f>
        <v>#REF!</v>
      </c>
      <c r="J1359">
        <f>SUM(raw[[#This Row],[English]:[Both]])</f>
        <v>1</v>
      </c>
      <c r="K1359" s="1" t="b">
        <f>IF(EXACT(raw[[#This Row],[Date]],VLOOKUP(raw[[#This Row],[Song Title]],raw[],2,FALSE)),TRUE,FALSE)</f>
        <v>0</v>
      </c>
      <c r="L1359">
        <f>COUNTIFS(raw[Song Title],raw[[#This Row],[Song Title]],raw[Date],CONCATENATE("&lt;",raw[[#This Row],[Date]]))</f>
        <v>12</v>
      </c>
      <c r="M1359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359">
        <f>COUNTIFS(raw[Song Title],raw[[#This Row],[Song Title]],raw[Date],CONCATENATE("&lt;",raw[[#This Row],[Date]]),raw[Date],CONCATENATE("&gt;=",DATE(raw[[#This Row],[Year]]-2,raw[[#This Row],[Month]],raw[[#This Row],[English]])))</f>
        <v>10</v>
      </c>
      <c r="O1359" s="2">
        <f>((3*raw[[#This Row],[Count Played W/I Last Year]])+raw[[#This Row],[Count Played W/I 2 years]])/4</f>
        <v>6.25</v>
      </c>
    </row>
    <row r="1360" spans="1:15" x14ac:dyDescent="0.2">
      <c r="A1360" t="s">
        <v>193</v>
      </c>
      <c r="B1360" s="7">
        <v>42547</v>
      </c>
      <c r="C1360" s="7" t="str">
        <f>IF(EXACT(1,raw[[#This Row],[English]]),"English",IF(EXACT(1,raw[[#This Row],[Spanish]]),"Spanish",IF(EXACT(1,raw[[#This Row],[Both]]),"Both","BAD_INPUT")))</f>
        <v>Spanish</v>
      </c>
      <c r="D1360" s="11">
        <f>YEAR(raw[[#This Row],[Date]])</f>
        <v>2016</v>
      </c>
      <c r="E1360" s="11">
        <f>MONTH(raw[[#This Row],[Date]])</f>
        <v>6</v>
      </c>
      <c r="G1360">
        <v>1</v>
      </c>
      <c r="I1360" s="2" t="e">
        <f>VLOOKUP(raw[[#This Row],[Song Title]],#REF!,1,FALSE)</f>
        <v>#REF!</v>
      </c>
      <c r="J1360">
        <f>SUM(raw[[#This Row],[English]:[Both]])</f>
        <v>1</v>
      </c>
      <c r="K1360" s="1" t="b">
        <f>IF(EXACT(raw[[#This Row],[Date]],VLOOKUP(raw[[#This Row],[Song Title]],raw[],2,FALSE)),TRUE,FALSE)</f>
        <v>0</v>
      </c>
      <c r="L1360">
        <f>COUNTIFS(raw[Song Title],raw[[#This Row],[Song Title]],raw[Date],CONCATENATE("&lt;",raw[[#This Row],[Date]]))</f>
        <v>8</v>
      </c>
      <c r="M1360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360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360" s="2">
        <f>((3*raw[[#This Row],[Count Played W/I Last Year]])+raw[[#This Row],[Count Played W/I 2 years]])/4</f>
        <v>2.5</v>
      </c>
    </row>
    <row r="1361" spans="1:15" x14ac:dyDescent="0.2">
      <c r="A1361" t="s">
        <v>284</v>
      </c>
      <c r="B1361" s="7">
        <v>42547</v>
      </c>
      <c r="C1361" s="7" t="str">
        <f>IF(EXACT(1,raw[[#This Row],[English]]),"English",IF(EXACT(1,raw[[#This Row],[Spanish]]),"Spanish",IF(EXACT(1,raw[[#This Row],[Both]]),"Both","BAD_INPUT")))</f>
        <v>Spanish</v>
      </c>
      <c r="D1361" s="11">
        <f>YEAR(raw[[#This Row],[Date]])</f>
        <v>2016</v>
      </c>
      <c r="E1361" s="11">
        <f>MONTH(raw[[#This Row],[Date]])</f>
        <v>6</v>
      </c>
      <c r="G1361">
        <v>1</v>
      </c>
      <c r="I1361" s="2" t="e">
        <f>VLOOKUP(raw[[#This Row],[Song Title]],#REF!,1,FALSE)</f>
        <v>#REF!</v>
      </c>
      <c r="J1361">
        <f>SUM(raw[[#This Row],[English]:[Both]])</f>
        <v>1</v>
      </c>
      <c r="K1361" s="1" t="b">
        <f>IF(EXACT(raw[[#This Row],[Date]],VLOOKUP(raw[[#This Row],[Song Title]],raw[],2,FALSE)),TRUE,FALSE)</f>
        <v>0</v>
      </c>
      <c r="L1361">
        <f>COUNTIFS(raw[Song Title],raw[[#This Row],[Song Title]],raw[Date],CONCATENATE("&lt;",raw[[#This Row],[Date]]))</f>
        <v>7</v>
      </c>
      <c r="M1361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361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361" s="2">
        <f>((3*raw[[#This Row],[Count Played W/I Last Year]])+raw[[#This Row],[Count Played W/I 2 years]])/4</f>
        <v>0.25</v>
      </c>
    </row>
    <row r="1362" spans="1:15" x14ac:dyDescent="0.2">
      <c r="A1362" t="s">
        <v>97</v>
      </c>
      <c r="B1362" s="7">
        <v>42547</v>
      </c>
      <c r="C1362" s="7" t="str">
        <f>IF(EXACT(1,raw[[#This Row],[English]]),"English",IF(EXACT(1,raw[[#This Row],[Spanish]]),"Spanish",IF(EXACT(1,raw[[#This Row],[Both]]),"Both","BAD_INPUT")))</f>
        <v>Spanish</v>
      </c>
      <c r="D1362" s="11">
        <f>YEAR(raw[[#This Row],[Date]])</f>
        <v>2016</v>
      </c>
      <c r="E1362" s="11">
        <f>MONTH(raw[[#This Row],[Date]])</f>
        <v>6</v>
      </c>
      <c r="G1362">
        <v>1</v>
      </c>
      <c r="I1362" s="2" t="e">
        <f>VLOOKUP(raw[[#This Row],[Song Title]],#REF!,1,FALSE)</f>
        <v>#REF!</v>
      </c>
      <c r="J1362">
        <f>SUM(raw[[#This Row],[English]:[Both]])</f>
        <v>1</v>
      </c>
      <c r="K1362" s="1" t="b">
        <f>IF(EXACT(raw[[#This Row],[Date]],VLOOKUP(raw[[#This Row],[Song Title]],raw[],2,FALSE)),TRUE,FALSE)</f>
        <v>0</v>
      </c>
      <c r="L1362">
        <f>COUNTIFS(raw[Song Title],raw[[#This Row],[Song Title]],raw[Date],CONCATENATE("&lt;",raw[[#This Row],[Date]]))</f>
        <v>16</v>
      </c>
      <c r="M1362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362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362" s="2">
        <f>((3*raw[[#This Row],[Count Played W/I Last Year]])+raw[[#This Row],[Count Played W/I 2 years]])/4</f>
        <v>5.25</v>
      </c>
    </row>
    <row r="1363" spans="1:15" x14ac:dyDescent="0.2">
      <c r="A1363" t="s">
        <v>245</v>
      </c>
      <c r="B1363" s="7">
        <v>42554</v>
      </c>
      <c r="C1363" s="7" t="str">
        <f>IF(EXACT(1,raw[[#This Row],[English]]),"English",IF(EXACT(1,raw[[#This Row],[Spanish]]),"Spanish",IF(EXACT(1,raw[[#This Row],[Both]]),"Both","BAD_INPUT")))</f>
        <v>English</v>
      </c>
      <c r="D1363" s="11">
        <f>YEAR(raw[[#This Row],[Date]])</f>
        <v>2016</v>
      </c>
      <c r="E1363" s="11">
        <f>MONTH(raw[[#This Row],[Date]])</f>
        <v>7</v>
      </c>
      <c r="F1363">
        <v>1</v>
      </c>
      <c r="I1363" s="2" t="e">
        <f>VLOOKUP(raw[[#This Row],[Song Title]],#REF!,1,FALSE)</f>
        <v>#REF!</v>
      </c>
      <c r="J1363">
        <f>SUM(raw[[#This Row],[English]:[Both]])</f>
        <v>1</v>
      </c>
      <c r="K1363" s="1" t="b">
        <f>IF(EXACT(raw[[#This Row],[Date]],VLOOKUP(raw[[#This Row],[Song Title]],raw[],2,FALSE)),TRUE,FALSE)</f>
        <v>0</v>
      </c>
      <c r="L1363">
        <f>COUNTIFS(raw[Song Title],raw[[#This Row],[Song Title]],raw[Date],CONCATENATE("&lt;",raw[[#This Row],[Date]]))</f>
        <v>7</v>
      </c>
      <c r="M1363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363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1363" s="2">
        <f>((3*raw[[#This Row],[Count Played W/I Last Year]])+raw[[#This Row],[Count Played W/I 2 years]])/4</f>
        <v>5.5</v>
      </c>
    </row>
    <row r="1364" spans="1:15" x14ac:dyDescent="0.2">
      <c r="A1364" t="s">
        <v>133</v>
      </c>
      <c r="B1364" s="7">
        <v>42554</v>
      </c>
      <c r="C1364" s="7" t="str">
        <f>IF(EXACT(1,raw[[#This Row],[English]]),"English",IF(EXACT(1,raw[[#This Row],[Spanish]]),"Spanish",IF(EXACT(1,raw[[#This Row],[Both]]),"Both","BAD_INPUT")))</f>
        <v>Both</v>
      </c>
      <c r="D1364" s="11">
        <f>YEAR(raw[[#This Row],[Date]])</f>
        <v>2016</v>
      </c>
      <c r="E1364" s="11">
        <f>MONTH(raw[[#This Row],[Date]])</f>
        <v>7</v>
      </c>
      <c r="H1364">
        <v>1</v>
      </c>
      <c r="I1364" s="2" t="e">
        <f>VLOOKUP(raw[[#This Row],[Song Title]],#REF!,1,FALSE)</f>
        <v>#REF!</v>
      </c>
      <c r="J1364">
        <f>SUM(raw[[#This Row],[English]:[Both]])</f>
        <v>1</v>
      </c>
      <c r="K1364" s="1" t="b">
        <f>IF(EXACT(raw[[#This Row],[Date]],VLOOKUP(raw[[#This Row],[Song Title]],raw[],2,FALSE)),TRUE,FALSE)</f>
        <v>0</v>
      </c>
      <c r="L1364">
        <f>COUNTIFS(raw[Song Title],raw[[#This Row],[Song Title]],raw[Date],CONCATENATE("&lt;",raw[[#This Row],[Date]]))</f>
        <v>9</v>
      </c>
      <c r="M1364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364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364" s="2">
        <f>((3*raw[[#This Row],[Count Played W/I Last Year]])+raw[[#This Row],[Count Played W/I 2 years]])/4</f>
        <v>1.75</v>
      </c>
    </row>
    <row r="1365" spans="1:15" x14ac:dyDescent="0.2">
      <c r="A1365" t="s">
        <v>211</v>
      </c>
      <c r="B1365" s="7">
        <v>42554</v>
      </c>
      <c r="C1365" s="7" t="str">
        <f>IF(EXACT(1,raw[[#This Row],[English]]),"English",IF(EXACT(1,raw[[#This Row],[Spanish]]),"Spanish",IF(EXACT(1,raw[[#This Row],[Both]]),"Both","BAD_INPUT")))</f>
        <v>Spanish</v>
      </c>
      <c r="D1365" s="11">
        <f>YEAR(raw[[#This Row],[Date]])</f>
        <v>2016</v>
      </c>
      <c r="E1365" s="11">
        <f>MONTH(raw[[#This Row],[Date]])</f>
        <v>7</v>
      </c>
      <c r="G1365">
        <v>1</v>
      </c>
      <c r="I1365" s="2" t="e">
        <f>VLOOKUP(raw[[#This Row],[Song Title]],#REF!,1,FALSE)</f>
        <v>#REF!</v>
      </c>
      <c r="J1365">
        <f>SUM(raw[[#This Row],[English]:[Both]])</f>
        <v>1</v>
      </c>
      <c r="K1365" s="1" t="b">
        <f>IF(EXACT(raw[[#This Row],[Date]],VLOOKUP(raw[[#This Row],[Song Title]],raw[],2,FALSE)),TRUE,FALSE)</f>
        <v>0</v>
      </c>
      <c r="L1365">
        <f>COUNTIFS(raw[Song Title],raw[[#This Row],[Song Title]],raw[Date],CONCATENATE("&lt;",raw[[#This Row],[Date]]))</f>
        <v>14</v>
      </c>
      <c r="M1365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1365">
        <f>COUNTIFS(raw[Song Title],raw[[#This Row],[Song Title]],raw[Date],CONCATENATE("&lt;",raw[[#This Row],[Date]]),raw[Date],CONCATENATE("&gt;=",DATE(raw[[#This Row],[Year]]-2,raw[[#This Row],[Month]],raw[[#This Row],[English]])))</f>
        <v>14</v>
      </c>
      <c r="O1365" s="2">
        <f>((3*raw[[#This Row],[Count Played W/I Last Year]])+raw[[#This Row],[Count Played W/I 2 years]])/4</f>
        <v>8</v>
      </c>
    </row>
    <row r="1366" spans="1:15" x14ac:dyDescent="0.2">
      <c r="A1366" t="s">
        <v>78</v>
      </c>
      <c r="B1366" s="7">
        <v>42554</v>
      </c>
      <c r="C1366" s="7" t="str">
        <f>IF(EXACT(1,raw[[#This Row],[English]]),"English",IF(EXACT(1,raw[[#This Row],[Spanish]]),"Spanish",IF(EXACT(1,raw[[#This Row],[Both]]),"Both","BAD_INPUT")))</f>
        <v>Spanish</v>
      </c>
      <c r="D1366" s="11">
        <f>YEAR(raw[[#This Row],[Date]])</f>
        <v>2016</v>
      </c>
      <c r="E1366" s="11">
        <f>MONTH(raw[[#This Row],[Date]])</f>
        <v>7</v>
      </c>
      <c r="G1366">
        <v>1</v>
      </c>
      <c r="I1366" s="2" t="e">
        <f>VLOOKUP(raw[[#This Row],[Song Title]],#REF!,1,FALSE)</f>
        <v>#REF!</v>
      </c>
      <c r="J1366">
        <f>SUM(raw[[#This Row],[English]:[Both]])</f>
        <v>1</v>
      </c>
      <c r="K1366" s="1" t="b">
        <f>IF(EXACT(raw[[#This Row],[Date]],VLOOKUP(raw[[#This Row],[Song Title]],raw[],2,FALSE)),TRUE,FALSE)</f>
        <v>0</v>
      </c>
      <c r="L1366">
        <f>COUNTIFS(raw[Song Title],raw[[#This Row],[Song Title]],raw[Date],CONCATENATE("&lt;",raw[[#This Row],[Date]]))</f>
        <v>4</v>
      </c>
      <c r="M1366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366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366" s="2">
        <f>((3*raw[[#This Row],[Count Played W/I Last Year]])+raw[[#This Row],[Count Played W/I 2 years]])/4</f>
        <v>0</v>
      </c>
    </row>
    <row r="1367" spans="1:15" x14ac:dyDescent="0.2">
      <c r="A1367" t="s">
        <v>285</v>
      </c>
      <c r="B1367" s="7">
        <v>42554</v>
      </c>
      <c r="C1367" s="7" t="str">
        <f>IF(EXACT(1,raw[[#This Row],[English]]),"English",IF(EXACT(1,raw[[#This Row],[Spanish]]),"Spanish",IF(EXACT(1,raw[[#This Row],[Both]]),"Both","BAD_INPUT")))</f>
        <v>English</v>
      </c>
      <c r="D1367" s="11">
        <f>YEAR(raw[[#This Row],[Date]])</f>
        <v>2016</v>
      </c>
      <c r="E1367" s="11">
        <f>MONTH(raw[[#This Row],[Date]])</f>
        <v>7</v>
      </c>
      <c r="F1367">
        <v>1</v>
      </c>
      <c r="I1367" s="2" t="e">
        <f>VLOOKUP(raw[[#This Row],[Song Title]],#REF!,1,FALSE)</f>
        <v>#REF!</v>
      </c>
      <c r="J1367">
        <f>SUM(raw[[#This Row],[English]:[Both]])</f>
        <v>1</v>
      </c>
      <c r="K1367" s="1" t="b">
        <f>IF(EXACT(raw[[#This Row],[Date]],VLOOKUP(raw[[#This Row],[Song Title]],raw[],2,FALSE)),TRUE,FALSE)</f>
        <v>1</v>
      </c>
      <c r="L1367">
        <f>COUNTIFS(raw[Song Title],raw[[#This Row],[Song Title]],raw[Date],CONCATENATE("&lt;",raw[[#This Row],[Date]]))</f>
        <v>0</v>
      </c>
      <c r="M1367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367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367" s="2">
        <f>((3*raw[[#This Row],[Count Played W/I Last Year]])+raw[[#This Row],[Count Played W/I 2 years]])/4</f>
        <v>0</v>
      </c>
    </row>
    <row r="1368" spans="1:15" x14ac:dyDescent="0.2">
      <c r="A1368" t="s">
        <v>255</v>
      </c>
      <c r="B1368" s="7">
        <v>42554</v>
      </c>
      <c r="C1368" s="7" t="str">
        <f>IF(EXACT(1,raw[[#This Row],[English]]),"English",IF(EXACT(1,raw[[#This Row],[Spanish]]),"Spanish",IF(EXACT(1,raw[[#This Row],[Both]]),"Both","BAD_INPUT")))</f>
        <v>Spanish</v>
      </c>
      <c r="D1368" s="11">
        <f>YEAR(raw[[#This Row],[Date]])</f>
        <v>2016</v>
      </c>
      <c r="E1368" s="11">
        <f>MONTH(raw[[#This Row],[Date]])</f>
        <v>7</v>
      </c>
      <c r="G1368">
        <v>1</v>
      </c>
      <c r="I1368" s="2" t="e">
        <f>VLOOKUP(raw[[#This Row],[Song Title]],#REF!,1,FALSE)</f>
        <v>#REF!</v>
      </c>
      <c r="J1368">
        <f>SUM(raw[[#This Row],[English]:[Both]])</f>
        <v>1</v>
      </c>
      <c r="K1368" s="1" t="b">
        <f>IF(EXACT(raw[[#This Row],[Date]],VLOOKUP(raw[[#This Row],[Song Title]],raw[],2,FALSE)),TRUE,FALSE)</f>
        <v>0</v>
      </c>
      <c r="L1368">
        <f>COUNTIFS(raw[Song Title],raw[[#This Row],[Song Title]],raw[Date],CONCATENATE("&lt;",raw[[#This Row],[Date]]))</f>
        <v>8</v>
      </c>
      <c r="M1368">
        <f>COUNTIFS(raw[Song Title],raw[[#This Row],[Song Title]],raw[Date],CONCATENATE("&lt;",raw[[#This Row],[Date]]),raw[Date],CONCATENATE("&gt;=",DATE(raw[[#This Row],[Year]]-1,raw[[#This Row],[Month]],raw[[#This Row],[English]])))</f>
        <v>8</v>
      </c>
      <c r="N1368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1368" s="2">
        <f>((3*raw[[#This Row],[Count Played W/I Last Year]])+raw[[#This Row],[Count Played W/I 2 years]])/4</f>
        <v>8</v>
      </c>
    </row>
    <row r="1369" spans="1:15" x14ac:dyDescent="0.2">
      <c r="A1369" t="s">
        <v>79</v>
      </c>
      <c r="B1369" s="7">
        <v>42561</v>
      </c>
      <c r="C1369" s="7" t="str">
        <f>IF(EXACT(1,raw[[#This Row],[English]]),"English",IF(EXACT(1,raw[[#This Row],[Spanish]]),"Spanish",IF(EXACT(1,raw[[#This Row],[Both]]),"Both","BAD_INPUT")))</f>
        <v>Spanish</v>
      </c>
      <c r="D1369" s="11">
        <f>YEAR(raw[[#This Row],[Date]])</f>
        <v>2016</v>
      </c>
      <c r="E1369" s="11">
        <f>MONTH(raw[[#This Row],[Date]])</f>
        <v>7</v>
      </c>
      <c r="G1369">
        <v>1</v>
      </c>
      <c r="I1369" s="2" t="e">
        <f>VLOOKUP(raw[[#This Row],[Song Title]],#REF!,1,FALSE)</f>
        <v>#REF!</v>
      </c>
      <c r="J1369">
        <f>SUM(raw[[#This Row],[English]:[Both]])</f>
        <v>1</v>
      </c>
      <c r="K1369" s="1" t="b">
        <f>IF(EXACT(raw[[#This Row],[Date]],VLOOKUP(raw[[#This Row],[Song Title]],raw[],2,FALSE)),TRUE,FALSE)</f>
        <v>0</v>
      </c>
      <c r="L1369">
        <f>COUNTIFS(raw[Song Title],raw[[#This Row],[Song Title]],raw[Date],CONCATENATE("&lt;",raw[[#This Row],[Date]]))</f>
        <v>16</v>
      </c>
      <c r="M1369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369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369" s="2">
        <f>((3*raw[[#This Row],[Count Played W/I Last Year]])+raw[[#This Row],[Count Played W/I 2 years]])/4</f>
        <v>2.75</v>
      </c>
    </row>
    <row r="1370" spans="1:15" x14ac:dyDescent="0.2">
      <c r="A1370" t="s">
        <v>200</v>
      </c>
      <c r="B1370" s="7">
        <v>42561</v>
      </c>
      <c r="C1370" s="7" t="str">
        <f>IF(EXACT(1,raw[[#This Row],[English]]),"English",IF(EXACT(1,raw[[#This Row],[Spanish]]),"Spanish",IF(EXACT(1,raw[[#This Row],[Both]]),"Both","BAD_INPUT")))</f>
        <v>Both</v>
      </c>
      <c r="D1370" s="11">
        <f>YEAR(raw[[#This Row],[Date]])</f>
        <v>2016</v>
      </c>
      <c r="E1370" s="11">
        <f>MONTH(raw[[#This Row],[Date]])</f>
        <v>7</v>
      </c>
      <c r="H1370">
        <v>1</v>
      </c>
      <c r="I1370" s="2" t="e">
        <f>VLOOKUP(raw[[#This Row],[Song Title]],#REF!,1,FALSE)</f>
        <v>#REF!</v>
      </c>
      <c r="J1370">
        <f>SUM(raw[[#This Row],[English]:[Both]])</f>
        <v>1</v>
      </c>
      <c r="K1370" s="1" t="b">
        <f>IF(EXACT(raw[[#This Row],[Date]],VLOOKUP(raw[[#This Row],[Song Title]],raw[],2,FALSE)),TRUE,FALSE)</f>
        <v>0</v>
      </c>
      <c r="L1370">
        <f>COUNTIFS(raw[Song Title],raw[[#This Row],[Song Title]],raw[Date],CONCATENATE("&lt;",raw[[#This Row],[Date]]))</f>
        <v>11</v>
      </c>
      <c r="M1370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370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1370" s="2">
        <f>((3*raw[[#This Row],[Count Played W/I Last Year]])+raw[[#This Row],[Count Played W/I 2 years]])/4</f>
        <v>5</v>
      </c>
    </row>
    <row r="1371" spans="1:15" x14ac:dyDescent="0.2">
      <c r="A1371" t="s">
        <v>286</v>
      </c>
      <c r="B1371" s="7">
        <v>42561</v>
      </c>
      <c r="C1371" s="7" t="str">
        <f>IF(EXACT(1,raw[[#This Row],[English]]),"English",IF(EXACT(1,raw[[#This Row],[Spanish]]),"Spanish",IF(EXACT(1,raw[[#This Row],[Both]]),"Both","BAD_INPUT")))</f>
        <v>English</v>
      </c>
      <c r="D1371" s="11">
        <f>YEAR(raw[[#This Row],[Date]])</f>
        <v>2016</v>
      </c>
      <c r="E1371" s="11">
        <f>MONTH(raw[[#This Row],[Date]])</f>
        <v>7</v>
      </c>
      <c r="F1371">
        <v>1</v>
      </c>
      <c r="I1371" s="2" t="e">
        <f>VLOOKUP(raw[[#This Row],[Song Title]],#REF!,1,FALSE)</f>
        <v>#REF!</v>
      </c>
      <c r="J1371">
        <f>SUM(raw[[#This Row],[English]:[Both]])</f>
        <v>1</v>
      </c>
      <c r="K1371" s="1" t="b">
        <f>IF(EXACT(raw[[#This Row],[Date]],VLOOKUP(raw[[#This Row],[Song Title]],raw[],2,FALSE)),TRUE,FALSE)</f>
        <v>1</v>
      </c>
      <c r="L1371">
        <f>COUNTIFS(raw[Song Title],raw[[#This Row],[Song Title]],raw[Date],CONCATENATE("&lt;",raw[[#This Row],[Date]]))</f>
        <v>0</v>
      </c>
      <c r="M1371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371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371" s="2">
        <f>((3*raw[[#This Row],[Count Played W/I Last Year]])+raw[[#This Row],[Count Played W/I 2 years]])/4</f>
        <v>0</v>
      </c>
    </row>
    <row r="1372" spans="1:15" x14ac:dyDescent="0.2">
      <c r="A1372" t="s">
        <v>216</v>
      </c>
      <c r="B1372" s="7">
        <v>42561</v>
      </c>
      <c r="C1372" s="7" t="str">
        <f>IF(EXACT(1,raw[[#This Row],[English]]),"English",IF(EXACT(1,raw[[#This Row],[Spanish]]),"Spanish",IF(EXACT(1,raw[[#This Row],[Both]]),"Both","BAD_INPUT")))</f>
        <v>English</v>
      </c>
      <c r="D1372" s="11">
        <f>YEAR(raw[[#This Row],[Date]])</f>
        <v>2016</v>
      </c>
      <c r="E1372" s="11">
        <f>MONTH(raw[[#This Row],[Date]])</f>
        <v>7</v>
      </c>
      <c r="F1372">
        <v>1</v>
      </c>
      <c r="I1372" s="2" t="e">
        <f>VLOOKUP(raw[[#This Row],[Song Title]],#REF!,1,FALSE)</f>
        <v>#REF!</v>
      </c>
      <c r="J1372">
        <f>SUM(raw[[#This Row],[English]:[Both]])</f>
        <v>1</v>
      </c>
      <c r="K1372" s="1" t="b">
        <f>IF(EXACT(raw[[#This Row],[Date]],VLOOKUP(raw[[#This Row],[Song Title]],raw[],2,FALSE)),TRUE,FALSE)</f>
        <v>0</v>
      </c>
      <c r="L1372">
        <f>COUNTIFS(raw[Song Title],raw[[#This Row],[Song Title]],raw[Date],CONCATENATE("&lt;",raw[[#This Row],[Date]]))</f>
        <v>7</v>
      </c>
      <c r="M1372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372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1372" s="2">
        <f>((3*raw[[#This Row],[Count Played W/I Last Year]])+raw[[#This Row],[Count Played W/I 2 years]])/4</f>
        <v>3.25</v>
      </c>
    </row>
    <row r="1373" spans="1:15" x14ac:dyDescent="0.2">
      <c r="A1373" t="s">
        <v>236</v>
      </c>
      <c r="B1373" s="7">
        <v>42561</v>
      </c>
      <c r="C1373" s="7" t="str">
        <f>IF(EXACT(1,raw[[#This Row],[English]]),"English",IF(EXACT(1,raw[[#This Row],[Spanish]]),"Spanish",IF(EXACT(1,raw[[#This Row],[Both]]),"Both","BAD_INPUT")))</f>
        <v>Spanish</v>
      </c>
      <c r="D1373" s="11">
        <f>YEAR(raw[[#This Row],[Date]])</f>
        <v>2016</v>
      </c>
      <c r="E1373" s="11">
        <f>MONTH(raw[[#This Row],[Date]])</f>
        <v>7</v>
      </c>
      <c r="G1373">
        <v>1</v>
      </c>
      <c r="I1373" s="2" t="e">
        <f>VLOOKUP(raw[[#This Row],[Song Title]],#REF!,1,FALSE)</f>
        <v>#REF!</v>
      </c>
      <c r="J1373">
        <f>SUM(raw[[#This Row],[English]:[Both]])</f>
        <v>1</v>
      </c>
      <c r="K1373" s="1" t="b">
        <f>IF(EXACT(raw[[#This Row],[Date]],VLOOKUP(raw[[#This Row],[Song Title]],raw[],2,FALSE)),TRUE,FALSE)</f>
        <v>0</v>
      </c>
      <c r="L1373">
        <f>COUNTIFS(raw[Song Title],raw[[#This Row],[Song Title]],raw[Date],CONCATENATE("&lt;",raw[[#This Row],[Date]]))</f>
        <v>7</v>
      </c>
      <c r="M1373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373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1373" s="2">
        <f>((3*raw[[#This Row],[Count Played W/I Last Year]])+raw[[#This Row],[Count Played W/I 2 years]])/4</f>
        <v>3.25</v>
      </c>
    </row>
    <row r="1374" spans="1:15" x14ac:dyDescent="0.2">
      <c r="A1374" t="s">
        <v>253</v>
      </c>
      <c r="B1374" s="7">
        <v>42561</v>
      </c>
      <c r="C1374" s="7" t="str">
        <f>IF(EXACT(1,raw[[#This Row],[English]]),"English",IF(EXACT(1,raw[[#This Row],[Spanish]]),"Spanish",IF(EXACT(1,raw[[#This Row],[Both]]),"Both","BAD_INPUT")))</f>
        <v>English</v>
      </c>
      <c r="D1374" s="11">
        <f>YEAR(raw[[#This Row],[Date]])</f>
        <v>2016</v>
      </c>
      <c r="E1374" s="11">
        <f>MONTH(raw[[#This Row],[Date]])</f>
        <v>7</v>
      </c>
      <c r="F1374">
        <v>1</v>
      </c>
      <c r="I1374" s="2" t="e">
        <f>VLOOKUP(raw[[#This Row],[Song Title]],#REF!,1,FALSE)</f>
        <v>#REF!</v>
      </c>
      <c r="J1374">
        <f>SUM(raw[[#This Row],[English]:[Both]])</f>
        <v>1</v>
      </c>
      <c r="K1374" s="1" t="b">
        <f>IF(EXACT(raw[[#This Row],[Date]],VLOOKUP(raw[[#This Row],[Song Title]],raw[],2,FALSE)),TRUE,FALSE)</f>
        <v>0</v>
      </c>
      <c r="L1374">
        <f>COUNTIFS(raw[Song Title],raw[[#This Row],[Song Title]],raw[Date],CONCATENATE("&lt;",raw[[#This Row],[Date]]))</f>
        <v>3</v>
      </c>
      <c r="M1374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374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374" s="2">
        <f>((3*raw[[#This Row],[Count Played W/I Last Year]])+raw[[#This Row],[Count Played W/I 2 years]])/4</f>
        <v>3</v>
      </c>
    </row>
    <row r="1375" spans="1:15" x14ac:dyDescent="0.2">
      <c r="A1375" t="s">
        <v>240</v>
      </c>
      <c r="B1375" s="7">
        <v>42568</v>
      </c>
      <c r="C1375" s="7" t="str">
        <f>IF(EXACT(1,raw[[#This Row],[English]]),"English",IF(EXACT(1,raw[[#This Row],[Spanish]]),"Spanish",IF(EXACT(1,raw[[#This Row],[Both]]),"Both","BAD_INPUT")))</f>
        <v>Spanish</v>
      </c>
      <c r="D1375" s="11">
        <f>YEAR(raw[[#This Row],[Date]])</f>
        <v>2016</v>
      </c>
      <c r="E1375" s="11">
        <f>MONTH(raw[[#This Row],[Date]])</f>
        <v>7</v>
      </c>
      <c r="G1375">
        <v>1</v>
      </c>
      <c r="I1375" s="2" t="e">
        <f>VLOOKUP(raw[[#This Row],[Song Title]],#REF!,1,FALSE)</f>
        <v>#REF!</v>
      </c>
      <c r="J1375">
        <f>SUM(raw[[#This Row],[English]:[Both]])</f>
        <v>1</v>
      </c>
      <c r="K1375" s="1" t="b">
        <f>IF(EXACT(raw[[#This Row],[Date]],VLOOKUP(raw[[#This Row],[Song Title]],raw[],2,FALSE)),TRUE,FALSE)</f>
        <v>0</v>
      </c>
      <c r="L1375">
        <f>COUNTIFS(raw[Song Title],raw[[#This Row],[Song Title]],raw[Date],CONCATENATE("&lt;",raw[[#This Row],[Date]]))</f>
        <v>11</v>
      </c>
      <c r="M1375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1375">
        <f>COUNTIFS(raw[Song Title],raw[[#This Row],[Song Title]],raw[Date],CONCATENATE("&lt;",raw[[#This Row],[Date]]),raw[Date],CONCATENATE("&gt;=",DATE(raw[[#This Row],[Year]]-2,raw[[#This Row],[Month]],raw[[#This Row],[English]])))</f>
        <v>11</v>
      </c>
      <c r="O1375" s="2">
        <f>((3*raw[[#This Row],[Count Played W/I Last Year]])+raw[[#This Row],[Count Played W/I 2 years]])/4</f>
        <v>7.25</v>
      </c>
    </row>
    <row r="1376" spans="1:15" x14ac:dyDescent="0.2">
      <c r="A1376" t="s">
        <v>36</v>
      </c>
      <c r="B1376" s="7">
        <v>42568</v>
      </c>
      <c r="C1376" s="7" t="str">
        <f>IF(EXACT(1,raw[[#This Row],[English]]),"English",IF(EXACT(1,raw[[#This Row],[Spanish]]),"Spanish",IF(EXACT(1,raw[[#This Row],[Both]]),"Both","BAD_INPUT")))</f>
        <v>Both</v>
      </c>
      <c r="D1376" s="11">
        <f>YEAR(raw[[#This Row],[Date]])</f>
        <v>2016</v>
      </c>
      <c r="E1376" s="11">
        <f>MONTH(raw[[#This Row],[Date]])</f>
        <v>7</v>
      </c>
      <c r="H1376">
        <v>1</v>
      </c>
      <c r="I1376" s="2" t="e">
        <f>VLOOKUP(raw[[#This Row],[Song Title]],#REF!,1,FALSE)</f>
        <v>#REF!</v>
      </c>
      <c r="J1376">
        <f>SUM(raw[[#This Row],[English]:[Both]])</f>
        <v>1</v>
      </c>
      <c r="K1376" s="1" t="b">
        <f>IF(EXACT(raw[[#This Row],[Date]],VLOOKUP(raw[[#This Row],[Song Title]],raw[],2,FALSE)),TRUE,FALSE)</f>
        <v>0</v>
      </c>
      <c r="L1376">
        <f>COUNTIFS(raw[Song Title],raw[[#This Row],[Song Title]],raw[Date],CONCATENATE("&lt;",raw[[#This Row],[Date]]))</f>
        <v>11</v>
      </c>
      <c r="M1376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376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376" s="2">
        <f>((3*raw[[#This Row],[Count Played W/I Last Year]])+raw[[#This Row],[Count Played W/I 2 years]])/4</f>
        <v>2.75</v>
      </c>
    </row>
    <row r="1377" spans="1:15" x14ac:dyDescent="0.2">
      <c r="A1377" t="s">
        <v>210</v>
      </c>
      <c r="B1377" s="7">
        <v>42568</v>
      </c>
      <c r="C1377" s="7" t="str">
        <f>IF(EXACT(1,raw[[#This Row],[English]]),"English",IF(EXACT(1,raw[[#This Row],[Spanish]]),"Spanish",IF(EXACT(1,raw[[#This Row],[Both]]),"Both","BAD_INPUT")))</f>
        <v>English</v>
      </c>
      <c r="D1377" s="11">
        <f>YEAR(raw[[#This Row],[Date]])</f>
        <v>2016</v>
      </c>
      <c r="E1377" s="11">
        <f>MONTH(raw[[#This Row],[Date]])</f>
        <v>7</v>
      </c>
      <c r="F1377">
        <v>1</v>
      </c>
      <c r="I1377" s="2" t="e">
        <f>VLOOKUP(raw[[#This Row],[Song Title]],#REF!,1,FALSE)</f>
        <v>#REF!</v>
      </c>
      <c r="J1377">
        <f>SUM(raw[[#This Row],[English]:[Both]])</f>
        <v>1</v>
      </c>
      <c r="K1377" s="1" t="b">
        <f>IF(EXACT(raw[[#This Row],[Date]],VLOOKUP(raw[[#This Row],[Song Title]],raw[],2,FALSE)),TRUE,FALSE)</f>
        <v>0</v>
      </c>
      <c r="L1377">
        <f>COUNTIFS(raw[Song Title],raw[[#This Row],[Song Title]],raw[Date],CONCATENATE("&lt;",raw[[#This Row],[Date]]))</f>
        <v>2</v>
      </c>
      <c r="M1377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377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377" s="2">
        <f>((3*raw[[#This Row],[Count Played W/I Last Year]])+raw[[#This Row],[Count Played W/I 2 years]])/4</f>
        <v>1</v>
      </c>
    </row>
    <row r="1378" spans="1:15" x14ac:dyDescent="0.2">
      <c r="A1378" t="s">
        <v>286</v>
      </c>
      <c r="B1378" s="7">
        <v>42568</v>
      </c>
      <c r="C1378" s="7" t="str">
        <f>IF(EXACT(1,raw[[#This Row],[English]]),"English",IF(EXACT(1,raw[[#This Row],[Spanish]]),"Spanish",IF(EXACT(1,raw[[#This Row],[Both]]),"Both","BAD_INPUT")))</f>
        <v>Both</v>
      </c>
      <c r="D1378" s="11">
        <f>YEAR(raw[[#This Row],[Date]])</f>
        <v>2016</v>
      </c>
      <c r="E1378" s="11">
        <f>MONTH(raw[[#This Row],[Date]])</f>
        <v>7</v>
      </c>
      <c r="H1378">
        <v>1</v>
      </c>
      <c r="I1378" s="2" t="e">
        <f>VLOOKUP(raw[[#This Row],[Song Title]],#REF!,1,FALSE)</f>
        <v>#REF!</v>
      </c>
      <c r="J1378">
        <f>SUM(raw[[#This Row],[English]:[Both]])</f>
        <v>1</v>
      </c>
      <c r="K1378" s="1" t="b">
        <f>IF(EXACT(raw[[#This Row],[Date]],VLOOKUP(raw[[#This Row],[Song Title]],raw[],2,FALSE)),TRUE,FALSE)</f>
        <v>0</v>
      </c>
      <c r="L1378">
        <f>COUNTIFS(raw[Song Title],raw[[#This Row],[Song Title]],raw[Date],CONCATENATE("&lt;",raw[[#This Row],[Date]]))</f>
        <v>1</v>
      </c>
      <c r="M1378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378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378" s="2">
        <f>((3*raw[[#This Row],[Count Played W/I Last Year]])+raw[[#This Row],[Count Played W/I 2 years]])/4</f>
        <v>1</v>
      </c>
    </row>
    <row r="1379" spans="1:15" x14ac:dyDescent="0.2">
      <c r="A1379" t="s">
        <v>107</v>
      </c>
      <c r="B1379" s="7">
        <v>42568</v>
      </c>
      <c r="C1379" s="7" t="str">
        <f>IF(EXACT(1,raw[[#This Row],[English]]),"English",IF(EXACT(1,raw[[#This Row],[Spanish]]),"Spanish",IF(EXACT(1,raw[[#This Row],[Both]]),"Both","BAD_INPUT")))</f>
        <v>Spanish</v>
      </c>
      <c r="D1379" s="11">
        <f>YEAR(raw[[#This Row],[Date]])</f>
        <v>2016</v>
      </c>
      <c r="E1379" s="11">
        <f>MONTH(raw[[#This Row],[Date]])</f>
        <v>7</v>
      </c>
      <c r="G1379">
        <v>1</v>
      </c>
      <c r="I1379" s="2" t="e">
        <f>VLOOKUP(raw[[#This Row],[Song Title]],#REF!,1,FALSE)</f>
        <v>#REF!</v>
      </c>
      <c r="J1379">
        <f>SUM(raw[[#This Row],[English]:[Both]])</f>
        <v>1</v>
      </c>
      <c r="K1379" s="1" t="b">
        <f>IF(EXACT(raw[[#This Row],[Date]],VLOOKUP(raw[[#This Row],[Song Title]],raw[],2,FALSE)),TRUE,FALSE)</f>
        <v>0</v>
      </c>
      <c r="L1379">
        <f>COUNTIFS(raw[Song Title],raw[[#This Row],[Song Title]],raw[Date],CONCATENATE("&lt;",raw[[#This Row],[Date]]))</f>
        <v>8</v>
      </c>
      <c r="M1379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379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379" s="2">
        <f>((3*raw[[#This Row],[Count Played W/I Last Year]])+raw[[#This Row],[Count Played W/I 2 years]])/4</f>
        <v>1.25</v>
      </c>
    </row>
    <row r="1380" spans="1:15" x14ac:dyDescent="0.2">
      <c r="A1380" t="s">
        <v>173</v>
      </c>
      <c r="B1380" s="7">
        <v>42568</v>
      </c>
      <c r="C1380" s="7" t="str">
        <f>IF(EXACT(1,raw[[#This Row],[English]]),"English",IF(EXACT(1,raw[[#This Row],[Spanish]]),"Spanish",IF(EXACT(1,raw[[#This Row],[Both]]),"Both","BAD_INPUT")))</f>
        <v>English</v>
      </c>
      <c r="D1380" s="11">
        <f>YEAR(raw[[#This Row],[Date]])</f>
        <v>2016</v>
      </c>
      <c r="E1380" s="11">
        <f>MONTH(raw[[#This Row],[Date]])</f>
        <v>7</v>
      </c>
      <c r="F1380">
        <v>1</v>
      </c>
      <c r="I1380" s="2" t="e">
        <f>VLOOKUP(raw[[#This Row],[Song Title]],#REF!,1,FALSE)</f>
        <v>#REF!</v>
      </c>
      <c r="J1380">
        <f>SUM(raw[[#This Row],[English]:[Both]])</f>
        <v>1</v>
      </c>
      <c r="K1380" s="1" t="b">
        <f>IF(EXACT(raw[[#This Row],[Date]],VLOOKUP(raw[[#This Row],[Song Title]],raw[],2,FALSE)),TRUE,FALSE)</f>
        <v>0</v>
      </c>
      <c r="L1380">
        <f>COUNTIFS(raw[Song Title],raw[[#This Row],[Song Title]],raw[Date],CONCATENATE("&lt;",raw[[#This Row],[Date]]))</f>
        <v>6</v>
      </c>
      <c r="M1380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380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380" s="2">
        <f>((3*raw[[#This Row],[Count Played W/I Last Year]])+raw[[#This Row],[Count Played W/I 2 years]])/4</f>
        <v>0.5</v>
      </c>
    </row>
    <row r="1381" spans="1:15" x14ac:dyDescent="0.2">
      <c r="A1381" t="s">
        <v>164</v>
      </c>
      <c r="B1381" s="7">
        <v>42575</v>
      </c>
      <c r="C1381" s="7" t="str">
        <f>IF(EXACT(1,raw[[#This Row],[English]]),"English",IF(EXACT(1,raw[[#This Row],[Spanish]]),"Spanish",IF(EXACT(1,raw[[#This Row],[Both]]),"Both","BAD_INPUT")))</f>
        <v>Spanish</v>
      </c>
      <c r="D1381" s="11">
        <f>YEAR(raw[[#This Row],[Date]])</f>
        <v>2016</v>
      </c>
      <c r="E1381" s="11">
        <f>MONTH(raw[[#This Row],[Date]])</f>
        <v>7</v>
      </c>
      <c r="G1381">
        <v>1</v>
      </c>
      <c r="I1381" s="2" t="e">
        <f>VLOOKUP(raw[[#This Row],[Song Title]],#REF!,1,FALSE)</f>
        <v>#REF!</v>
      </c>
      <c r="J1381">
        <f>SUM(raw[[#This Row],[English]:[Both]])</f>
        <v>1</v>
      </c>
      <c r="K1381" s="1" t="b">
        <f>IF(EXACT(raw[[#This Row],[Date]],VLOOKUP(raw[[#This Row],[Song Title]],raw[],2,FALSE)),TRUE,FALSE)</f>
        <v>0</v>
      </c>
      <c r="L1381">
        <f>COUNTIFS(raw[Song Title],raw[[#This Row],[Song Title]],raw[Date],CONCATENATE("&lt;",raw[[#This Row],[Date]]))</f>
        <v>3</v>
      </c>
      <c r="M1381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381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381" s="2">
        <f>((3*raw[[#This Row],[Count Played W/I Last Year]])+raw[[#This Row],[Count Played W/I 2 years]])/4</f>
        <v>1</v>
      </c>
    </row>
    <row r="1382" spans="1:15" x14ac:dyDescent="0.2">
      <c r="A1382" t="s">
        <v>4</v>
      </c>
      <c r="B1382" s="7">
        <v>42575</v>
      </c>
      <c r="C1382" s="7" t="str">
        <f>IF(EXACT(1,raw[[#This Row],[English]]),"English",IF(EXACT(1,raw[[#This Row],[Spanish]]),"Spanish",IF(EXACT(1,raw[[#This Row],[Both]]),"Both","BAD_INPUT")))</f>
        <v>English</v>
      </c>
      <c r="D1382" s="11">
        <f>YEAR(raw[[#This Row],[Date]])</f>
        <v>2016</v>
      </c>
      <c r="E1382" s="11">
        <f>MONTH(raw[[#This Row],[Date]])</f>
        <v>7</v>
      </c>
      <c r="F1382">
        <v>1</v>
      </c>
      <c r="I1382" s="2" t="e">
        <f>VLOOKUP(raw[[#This Row],[Song Title]],#REF!,1,FALSE)</f>
        <v>#REF!</v>
      </c>
      <c r="J1382">
        <f>SUM(raw[[#This Row],[English]:[Both]])</f>
        <v>1</v>
      </c>
      <c r="K1382" s="1" t="b">
        <f>IF(EXACT(raw[[#This Row],[Date]],VLOOKUP(raw[[#This Row],[Song Title]],raw[],2,FALSE)),TRUE,FALSE)</f>
        <v>0</v>
      </c>
      <c r="L1382">
        <f>COUNTIFS(raw[Song Title],raw[[#This Row],[Song Title]],raw[Date],CONCATENATE("&lt;",raw[[#This Row],[Date]]))</f>
        <v>14</v>
      </c>
      <c r="M1382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382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382" s="2">
        <f>((3*raw[[#This Row],[Count Played W/I Last Year]])+raw[[#This Row],[Count Played W/I 2 years]])/4</f>
        <v>4.5</v>
      </c>
    </row>
    <row r="1383" spans="1:15" x14ac:dyDescent="0.2">
      <c r="A1383" t="s">
        <v>155</v>
      </c>
      <c r="B1383" s="7">
        <v>42575</v>
      </c>
      <c r="C1383" s="7" t="str">
        <f>IF(EXACT(1,raw[[#This Row],[English]]),"English",IF(EXACT(1,raw[[#This Row],[Spanish]]),"Spanish",IF(EXACT(1,raw[[#This Row],[Both]]),"Both","BAD_INPUT")))</f>
        <v>Both</v>
      </c>
      <c r="D1383" s="11">
        <f>YEAR(raw[[#This Row],[Date]])</f>
        <v>2016</v>
      </c>
      <c r="E1383" s="11">
        <f>MONTH(raw[[#This Row],[Date]])</f>
        <v>7</v>
      </c>
      <c r="H1383">
        <v>1</v>
      </c>
      <c r="I1383" s="2" t="e">
        <f>VLOOKUP(raw[[#This Row],[Song Title]],#REF!,1,FALSE)</f>
        <v>#REF!</v>
      </c>
      <c r="J1383">
        <f>SUM(raw[[#This Row],[English]:[Both]])</f>
        <v>1</v>
      </c>
      <c r="K1383" s="1" t="b">
        <f>IF(EXACT(raw[[#This Row],[Date]],VLOOKUP(raw[[#This Row],[Song Title]],raw[],2,FALSE)),TRUE,FALSE)</f>
        <v>0</v>
      </c>
      <c r="L1383">
        <f>COUNTIFS(raw[Song Title],raw[[#This Row],[Song Title]],raw[Date],CONCATENATE("&lt;",raw[[#This Row],[Date]]))</f>
        <v>17</v>
      </c>
      <c r="M1383">
        <f>COUNTIFS(raw[Song Title],raw[[#This Row],[Song Title]],raw[Date],CONCATENATE("&lt;",raw[[#This Row],[Date]]),raw[Date],CONCATENATE("&gt;=",DATE(raw[[#This Row],[Year]]-1,raw[[#This Row],[Month]],raw[[#This Row],[English]])))</f>
        <v>7</v>
      </c>
      <c r="N1383">
        <f>COUNTIFS(raw[Song Title],raw[[#This Row],[Song Title]],raw[Date],CONCATENATE("&lt;",raw[[#This Row],[Date]]),raw[Date],CONCATENATE("&gt;=",DATE(raw[[#This Row],[Year]]-2,raw[[#This Row],[Month]],raw[[#This Row],[English]])))</f>
        <v>11</v>
      </c>
      <c r="O1383" s="2">
        <f>((3*raw[[#This Row],[Count Played W/I Last Year]])+raw[[#This Row],[Count Played W/I 2 years]])/4</f>
        <v>8</v>
      </c>
    </row>
    <row r="1384" spans="1:15" x14ac:dyDescent="0.2">
      <c r="A1384" t="s">
        <v>213</v>
      </c>
      <c r="B1384" s="7">
        <v>42575</v>
      </c>
      <c r="C1384" s="7" t="str">
        <f>IF(EXACT(1,raw[[#This Row],[English]]),"English",IF(EXACT(1,raw[[#This Row],[Spanish]]),"Spanish",IF(EXACT(1,raw[[#This Row],[Both]]),"Both","BAD_INPUT")))</f>
        <v>Spanish</v>
      </c>
      <c r="D1384" s="11">
        <f>YEAR(raw[[#This Row],[Date]])</f>
        <v>2016</v>
      </c>
      <c r="E1384" s="11">
        <f>MONTH(raw[[#This Row],[Date]])</f>
        <v>7</v>
      </c>
      <c r="G1384">
        <v>1</v>
      </c>
      <c r="I1384" s="2" t="e">
        <f>VLOOKUP(raw[[#This Row],[Song Title]],#REF!,1,FALSE)</f>
        <v>#REF!</v>
      </c>
      <c r="J1384">
        <f>SUM(raw[[#This Row],[English]:[Both]])</f>
        <v>1</v>
      </c>
      <c r="K1384" s="1" t="b">
        <f>IF(EXACT(raw[[#This Row],[Date]],VLOOKUP(raw[[#This Row],[Song Title]],raw[],2,FALSE)),TRUE,FALSE)</f>
        <v>0</v>
      </c>
      <c r="L1384">
        <f>COUNTIFS(raw[Song Title],raw[[#This Row],[Song Title]],raw[Date],CONCATENATE("&lt;",raw[[#This Row],[Date]]))</f>
        <v>9</v>
      </c>
      <c r="M1384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384">
        <f>COUNTIFS(raw[Song Title],raw[[#This Row],[Song Title]],raw[Date],CONCATENATE("&lt;",raw[[#This Row],[Date]]),raw[Date],CONCATENATE("&gt;=",DATE(raw[[#This Row],[Year]]-2,raw[[#This Row],[Month]],raw[[#This Row],[English]])))</f>
        <v>9</v>
      </c>
      <c r="O1384" s="2">
        <f>((3*raw[[#This Row],[Count Played W/I Last Year]])+raw[[#This Row],[Count Played W/I 2 years]])/4</f>
        <v>6</v>
      </c>
    </row>
    <row r="1385" spans="1:15" x14ac:dyDescent="0.2">
      <c r="A1385" t="s">
        <v>272</v>
      </c>
      <c r="B1385" s="7">
        <v>42575</v>
      </c>
      <c r="C1385" s="7" t="str">
        <f>IF(EXACT(1,raw[[#This Row],[English]]),"English",IF(EXACT(1,raw[[#This Row],[Spanish]]),"Spanish",IF(EXACT(1,raw[[#This Row],[Both]]),"Both","BAD_INPUT")))</f>
        <v>English</v>
      </c>
      <c r="D1385" s="11">
        <f>YEAR(raw[[#This Row],[Date]])</f>
        <v>2016</v>
      </c>
      <c r="E1385" s="11">
        <f>MONTH(raw[[#This Row],[Date]])</f>
        <v>7</v>
      </c>
      <c r="F1385">
        <v>1</v>
      </c>
      <c r="I1385" s="2" t="e">
        <f>VLOOKUP(raw[[#This Row],[Song Title]],#REF!,1,FALSE)</f>
        <v>#REF!</v>
      </c>
      <c r="J1385">
        <f>SUM(raw[[#This Row],[English]:[Both]])</f>
        <v>1</v>
      </c>
      <c r="K1385" s="1" t="b">
        <f>IF(EXACT(raw[[#This Row],[Date]],VLOOKUP(raw[[#This Row],[Song Title]],raw[],2,FALSE)),TRUE,FALSE)</f>
        <v>0</v>
      </c>
      <c r="L1385">
        <f>COUNTIFS(raw[Song Title],raw[[#This Row],[Song Title]],raw[Date],CONCATENATE("&lt;",raw[[#This Row],[Date]]))</f>
        <v>4</v>
      </c>
      <c r="M1385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385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385" s="2">
        <f>((3*raw[[#This Row],[Count Played W/I Last Year]])+raw[[#This Row],[Count Played W/I 2 years]])/4</f>
        <v>4</v>
      </c>
    </row>
    <row r="1386" spans="1:15" x14ac:dyDescent="0.2">
      <c r="A1386" t="s">
        <v>111</v>
      </c>
      <c r="B1386" s="7">
        <v>42575</v>
      </c>
      <c r="C1386" s="7" t="str">
        <f>IF(EXACT(1,raw[[#This Row],[English]]),"English",IF(EXACT(1,raw[[#This Row],[Spanish]]),"Spanish",IF(EXACT(1,raw[[#This Row],[Both]]),"Both","BAD_INPUT")))</f>
        <v>English</v>
      </c>
      <c r="D1386" s="11">
        <f>YEAR(raw[[#This Row],[Date]])</f>
        <v>2016</v>
      </c>
      <c r="E1386" s="11">
        <f>MONTH(raw[[#This Row],[Date]])</f>
        <v>7</v>
      </c>
      <c r="F1386">
        <v>1</v>
      </c>
      <c r="I1386" s="2" t="e">
        <f>VLOOKUP(raw[[#This Row],[Song Title]],#REF!,1,FALSE)</f>
        <v>#REF!</v>
      </c>
      <c r="J1386">
        <f>SUM(raw[[#This Row],[English]:[Both]])</f>
        <v>1</v>
      </c>
      <c r="K1386" s="1" t="b">
        <f>IF(EXACT(raw[[#This Row],[Date]],VLOOKUP(raw[[#This Row],[Song Title]],raw[],2,FALSE)),TRUE,FALSE)</f>
        <v>0</v>
      </c>
      <c r="L1386">
        <f>COUNTIFS(raw[Song Title],raw[[#This Row],[Song Title]],raw[Date],CONCATENATE("&lt;",raw[[#This Row],[Date]]))</f>
        <v>13</v>
      </c>
      <c r="M1386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386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1386" s="2">
        <f>((3*raw[[#This Row],[Count Played W/I Last Year]])+raw[[#This Row],[Count Played W/I 2 years]])/4</f>
        <v>4</v>
      </c>
    </row>
    <row r="1387" spans="1:15" x14ac:dyDescent="0.2">
      <c r="A1387" t="s">
        <v>214</v>
      </c>
      <c r="B1387" s="7">
        <v>42582</v>
      </c>
      <c r="C1387" s="7" t="str">
        <f>IF(EXACT(1,raw[[#This Row],[English]]),"English",IF(EXACT(1,raw[[#This Row],[Spanish]]),"Spanish",IF(EXACT(1,raw[[#This Row],[Both]]),"Both","BAD_INPUT")))</f>
        <v>Spanish</v>
      </c>
      <c r="D1387" s="11">
        <f>YEAR(raw[[#This Row],[Date]])</f>
        <v>2016</v>
      </c>
      <c r="E1387" s="11">
        <f>MONTH(raw[[#This Row],[Date]])</f>
        <v>7</v>
      </c>
      <c r="G1387">
        <v>1</v>
      </c>
      <c r="I1387" s="2" t="e">
        <f>VLOOKUP(raw[[#This Row],[Song Title]],#REF!,1,FALSE)</f>
        <v>#REF!</v>
      </c>
      <c r="J1387">
        <f>SUM(raw[[#This Row],[English]:[Both]])</f>
        <v>1</v>
      </c>
      <c r="K1387" s="1" t="b">
        <f>IF(EXACT(raw[[#This Row],[Date]],VLOOKUP(raw[[#This Row],[Song Title]],raw[],2,FALSE)),TRUE,FALSE)</f>
        <v>0</v>
      </c>
      <c r="L1387">
        <f>COUNTIFS(raw[Song Title],raw[[#This Row],[Song Title]],raw[Date],CONCATENATE("&lt;",raw[[#This Row],[Date]]))</f>
        <v>12</v>
      </c>
      <c r="M1387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387">
        <f>COUNTIFS(raw[Song Title],raw[[#This Row],[Song Title]],raw[Date],CONCATENATE("&lt;",raw[[#This Row],[Date]]),raw[Date],CONCATENATE("&gt;=",DATE(raw[[#This Row],[Year]]-2,raw[[#This Row],[Month]],raw[[#This Row],[English]])))</f>
        <v>12</v>
      </c>
      <c r="O1387" s="2">
        <f>((3*raw[[#This Row],[Count Played W/I Last Year]])+raw[[#This Row],[Count Played W/I 2 years]])/4</f>
        <v>4.5</v>
      </c>
    </row>
    <row r="1388" spans="1:15" x14ac:dyDescent="0.2">
      <c r="A1388" t="s">
        <v>252</v>
      </c>
      <c r="B1388" s="7">
        <v>42582</v>
      </c>
      <c r="C1388" s="7" t="str">
        <f>IF(EXACT(1,raw[[#This Row],[English]]),"English",IF(EXACT(1,raw[[#This Row],[Spanish]]),"Spanish",IF(EXACT(1,raw[[#This Row],[Both]]),"Both","BAD_INPUT")))</f>
        <v>Spanish</v>
      </c>
      <c r="D1388" s="11">
        <f>YEAR(raw[[#This Row],[Date]])</f>
        <v>2016</v>
      </c>
      <c r="E1388" s="11">
        <f>MONTH(raw[[#This Row],[Date]])</f>
        <v>7</v>
      </c>
      <c r="G1388">
        <v>1</v>
      </c>
      <c r="I1388" s="2" t="e">
        <f>VLOOKUP(raw[[#This Row],[Song Title]],#REF!,1,FALSE)</f>
        <v>#REF!</v>
      </c>
      <c r="J1388">
        <f>SUM(raw[[#This Row],[English]:[Both]])</f>
        <v>1</v>
      </c>
      <c r="K1388" s="1" t="b">
        <f>IF(EXACT(raw[[#This Row],[Date]],VLOOKUP(raw[[#This Row],[Song Title]],raw[],2,FALSE)),TRUE,FALSE)</f>
        <v>0</v>
      </c>
      <c r="L1388">
        <f>COUNTIFS(raw[Song Title],raw[[#This Row],[Song Title]],raw[Date],CONCATENATE("&lt;",raw[[#This Row],[Date]]))</f>
        <v>6</v>
      </c>
      <c r="M1388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1388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388" s="2">
        <f>((3*raw[[#This Row],[Count Played W/I Last Year]])+raw[[#This Row],[Count Played W/I 2 years]])/4</f>
        <v>6</v>
      </c>
    </row>
    <row r="1389" spans="1:15" x14ac:dyDescent="0.2">
      <c r="A1389" t="s">
        <v>143</v>
      </c>
      <c r="B1389" s="7">
        <v>42582</v>
      </c>
      <c r="C1389" s="7" t="str">
        <f>IF(EXACT(1,raw[[#This Row],[English]]),"English",IF(EXACT(1,raw[[#This Row],[Spanish]]),"Spanish",IF(EXACT(1,raw[[#This Row],[Both]]),"Both","BAD_INPUT")))</f>
        <v>Spanish</v>
      </c>
      <c r="D1389" s="11">
        <f>YEAR(raw[[#This Row],[Date]])</f>
        <v>2016</v>
      </c>
      <c r="E1389" s="11">
        <f>MONTH(raw[[#This Row],[Date]])</f>
        <v>7</v>
      </c>
      <c r="G1389">
        <v>1</v>
      </c>
      <c r="I1389" s="2" t="e">
        <f>VLOOKUP(raw[[#This Row],[Song Title]],#REF!,1,FALSE)</f>
        <v>#REF!</v>
      </c>
      <c r="J1389">
        <f>SUM(raw[[#This Row],[English]:[Both]])</f>
        <v>1</v>
      </c>
      <c r="K1389" s="1" t="b">
        <f>IF(EXACT(raw[[#This Row],[Date]],VLOOKUP(raw[[#This Row],[Song Title]],raw[],2,FALSE)),TRUE,FALSE)</f>
        <v>0</v>
      </c>
      <c r="L1389">
        <f>COUNTIFS(raw[Song Title],raw[[#This Row],[Song Title]],raw[Date],CONCATENATE("&lt;",raw[[#This Row],[Date]]))</f>
        <v>16</v>
      </c>
      <c r="M1389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1389">
        <f>COUNTIFS(raw[Song Title],raw[[#This Row],[Song Title]],raw[Date],CONCATENATE("&lt;",raw[[#This Row],[Date]]),raw[Date],CONCATENATE("&gt;=",DATE(raw[[#This Row],[Year]]-2,raw[[#This Row],[Month]],raw[[#This Row],[English]])))</f>
        <v>9</v>
      </c>
      <c r="O1389" s="2">
        <f>((3*raw[[#This Row],[Count Played W/I Last Year]])+raw[[#This Row],[Count Played W/I 2 years]])/4</f>
        <v>6.75</v>
      </c>
    </row>
    <row r="1390" spans="1:15" x14ac:dyDescent="0.2">
      <c r="A1390" t="s">
        <v>273</v>
      </c>
      <c r="B1390" s="7">
        <v>42582</v>
      </c>
      <c r="C1390" s="7" t="str">
        <f>IF(EXACT(1,raw[[#This Row],[English]]),"English",IF(EXACT(1,raw[[#This Row],[Spanish]]),"Spanish",IF(EXACT(1,raw[[#This Row],[Both]]),"Both","BAD_INPUT")))</f>
        <v>English</v>
      </c>
      <c r="D1390" s="11">
        <f>YEAR(raw[[#This Row],[Date]])</f>
        <v>2016</v>
      </c>
      <c r="E1390" s="11">
        <f>MONTH(raw[[#This Row],[Date]])</f>
        <v>7</v>
      </c>
      <c r="F1390">
        <v>1</v>
      </c>
      <c r="I1390" s="2" t="e">
        <f>VLOOKUP(raw[[#This Row],[Song Title]],#REF!,1,FALSE)</f>
        <v>#REF!</v>
      </c>
      <c r="J1390">
        <f>SUM(raw[[#This Row],[English]:[Both]])</f>
        <v>1</v>
      </c>
      <c r="K1390" s="1" t="b">
        <f>IF(EXACT(raw[[#This Row],[Date]],VLOOKUP(raw[[#This Row],[Song Title]],raw[],2,FALSE)),TRUE,FALSE)</f>
        <v>0</v>
      </c>
      <c r="L1390">
        <f>COUNTIFS(raw[Song Title],raw[[#This Row],[Song Title]],raw[Date],CONCATENATE("&lt;",raw[[#This Row],[Date]]))</f>
        <v>4</v>
      </c>
      <c r="M1390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390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390" s="2">
        <f>((3*raw[[#This Row],[Count Played W/I Last Year]])+raw[[#This Row],[Count Played W/I 2 years]])/4</f>
        <v>4</v>
      </c>
    </row>
    <row r="1391" spans="1:15" x14ac:dyDescent="0.2">
      <c r="A1391" t="s">
        <v>286</v>
      </c>
      <c r="B1391" s="7">
        <v>42582</v>
      </c>
      <c r="C1391" s="7" t="str">
        <f>IF(EXACT(1,raw[[#This Row],[English]]),"English",IF(EXACT(1,raw[[#This Row],[Spanish]]),"Spanish",IF(EXACT(1,raw[[#This Row],[Both]]),"Both","BAD_INPUT")))</f>
        <v>English</v>
      </c>
      <c r="D1391" s="11">
        <f>YEAR(raw[[#This Row],[Date]])</f>
        <v>2016</v>
      </c>
      <c r="E1391" s="11">
        <f>MONTH(raw[[#This Row],[Date]])</f>
        <v>7</v>
      </c>
      <c r="F1391">
        <v>1</v>
      </c>
      <c r="I1391" s="2" t="e">
        <f>VLOOKUP(raw[[#This Row],[Song Title]],#REF!,1,FALSE)</f>
        <v>#REF!</v>
      </c>
      <c r="J1391">
        <f>SUM(raw[[#This Row],[English]:[Both]])</f>
        <v>1</v>
      </c>
      <c r="K1391" s="1" t="b">
        <f>IF(EXACT(raw[[#This Row],[Date]],VLOOKUP(raw[[#This Row],[Song Title]],raw[],2,FALSE)),TRUE,FALSE)</f>
        <v>0</v>
      </c>
      <c r="L1391">
        <f>COUNTIFS(raw[Song Title],raw[[#This Row],[Song Title]],raw[Date],CONCATENATE("&lt;",raw[[#This Row],[Date]]))</f>
        <v>2</v>
      </c>
      <c r="M1391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391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391" s="2">
        <f>((3*raw[[#This Row],[Count Played W/I Last Year]])+raw[[#This Row],[Count Played W/I 2 years]])/4</f>
        <v>2</v>
      </c>
    </row>
    <row r="1392" spans="1:15" x14ac:dyDescent="0.2">
      <c r="A1392" t="s">
        <v>275</v>
      </c>
      <c r="B1392" s="7">
        <v>42582</v>
      </c>
      <c r="C1392" s="7" t="str">
        <f>IF(EXACT(1,raw[[#This Row],[English]]),"English",IF(EXACT(1,raw[[#This Row],[Spanish]]),"Spanish",IF(EXACT(1,raw[[#This Row],[Both]]),"Both","BAD_INPUT")))</f>
        <v>Spanish</v>
      </c>
      <c r="D1392" s="11">
        <f>YEAR(raw[[#This Row],[Date]])</f>
        <v>2016</v>
      </c>
      <c r="E1392" s="11">
        <f>MONTH(raw[[#This Row],[Date]])</f>
        <v>7</v>
      </c>
      <c r="G1392">
        <v>1</v>
      </c>
      <c r="I1392" s="2" t="e">
        <f>VLOOKUP(raw[[#This Row],[Song Title]],#REF!,1,FALSE)</f>
        <v>#REF!</v>
      </c>
      <c r="J1392">
        <f>SUM(raw[[#This Row],[English]:[Both]])</f>
        <v>1</v>
      </c>
      <c r="K1392" s="1" t="b">
        <f>IF(EXACT(raw[[#This Row],[Date]],VLOOKUP(raw[[#This Row],[Song Title]],raw[],2,FALSE)),TRUE,FALSE)</f>
        <v>0</v>
      </c>
      <c r="L1392">
        <f>COUNTIFS(raw[Song Title],raw[[#This Row],[Song Title]],raw[Date],CONCATENATE("&lt;",raw[[#This Row],[Date]]))</f>
        <v>5</v>
      </c>
      <c r="M1392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392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392" s="2">
        <f>((3*raw[[#This Row],[Count Played W/I Last Year]])+raw[[#This Row],[Count Played W/I 2 years]])/4</f>
        <v>5</v>
      </c>
    </row>
    <row r="1393" spans="1:15" x14ac:dyDescent="0.2">
      <c r="A1393" t="s">
        <v>110</v>
      </c>
      <c r="B1393" s="7">
        <v>42589</v>
      </c>
      <c r="C1393" s="7" t="str">
        <f>IF(EXACT(1,raw[[#This Row],[English]]),"English",IF(EXACT(1,raw[[#This Row],[Spanish]]),"Spanish",IF(EXACT(1,raw[[#This Row],[Both]]),"Both","BAD_INPUT")))</f>
        <v>English</v>
      </c>
      <c r="D1393" s="11">
        <f>YEAR(raw[[#This Row],[Date]])</f>
        <v>2016</v>
      </c>
      <c r="E1393" s="11">
        <f>MONTH(raw[[#This Row],[Date]])</f>
        <v>8</v>
      </c>
      <c r="F1393">
        <v>1</v>
      </c>
      <c r="I1393" s="2" t="e">
        <f>VLOOKUP(raw[[#This Row],[Song Title]],#REF!,1,FALSE)</f>
        <v>#REF!</v>
      </c>
      <c r="J1393" s="2">
        <f>SUM(raw[[#This Row],[English]:[Both]])</f>
        <v>1</v>
      </c>
      <c r="K1393" s="1" t="b">
        <f>IF(EXACT(raw[[#This Row],[Date]],VLOOKUP(raw[[#This Row],[Song Title]],raw[],2,FALSE)),TRUE,FALSE)</f>
        <v>0</v>
      </c>
      <c r="L1393">
        <f>COUNTIFS(raw[Song Title],raw[[#This Row],[Song Title]],raw[Date],CONCATENATE("&lt;",raw[[#This Row],[Date]]))</f>
        <v>2</v>
      </c>
      <c r="M1393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393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393" s="2">
        <f>((3*raw[[#This Row],[Count Played W/I Last Year]])+raw[[#This Row],[Count Played W/I 2 years]])/4</f>
        <v>0.25</v>
      </c>
    </row>
    <row r="1394" spans="1:15" x14ac:dyDescent="0.2">
      <c r="A1394" t="s">
        <v>222</v>
      </c>
      <c r="B1394" s="7">
        <v>42589</v>
      </c>
      <c r="C1394" s="7" t="str">
        <f>IF(EXACT(1,raw[[#This Row],[English]]),"English",IF(EXACT(1,raw[[#This Row],[Spanish]]),"Spanish",IF(EXACT(1,raw[[#This Row],[Both]]),"Both","BAD_INPUT")))</f>
        <v>English</v>
      </c>
      <c r="D1394" s="11">
        <f>YEAR(raw[[#This Row],[Date]])</f>
        <v>2016</v>
      </c>
      <c r="E1394" s="11">
        <f>MONTH(raw[[#This Row],[Date]])</f>
        <v>8</v>
      </c>
      <c r="F1394">
        <v>1</v>
      </c>
      <c r="I1394" s="2" t="e">
        <f>VLOOKUP(raw[[#This Row],[Song Title]],#REF!,1,FALSE)</f>
        <v>#REF!</v>
      </c>
      <c r="J1394" s="2">
        <f>SUM(raw[[#This Row],[English]:[Both]])</f>
        <v>1</v>
      </c>
      <c r="K1394" s="1" t="b">
        <f>IF(EXACT(raw[[#This Row],[Date]],VLOOKUP(raw[[#This Row],[Song Title]],raw[],2,FALSE)),TRUE,FALSE)</f>
        <v>0</v>
      </c>
      <c r="L1394">
        <f>COUNTIFS(raw[Song Title],raw[[#This Row],[Song Title]],raw[Date],CONCATENATE("&lt;",raw[[#This Row],[Date]]))</f>
        <v>9</v>
      </c>
      <c r="M1394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394">
        <f>COUNTIFS(raw[Song Title],raw[[#This Row],[Song Title]],raw[Date],CONCATENATE("&lt;",raw[[#This Row],[Date]]),raw[Date],CONCATENATE("&gt;=",DATE(raw[[#This Row],[Year]]-2,raw[[#This Row],[Month]],raw[[#This Row],[English]])))</f>
        <v>9</v>
      </c>
      <c r="O1394" s="2">
        <f>((3*raw[[#This Row],[Count Played W/I Last Year]])+raw[[#This Row],[Count Played W/I 2 years]])/4</f>
        <v>4.5</v>
      </c>
    </row>
    <row r="1395" spans="1:15" x14ac:dyDescent="0.2">
      <c r="A1395" t="s">
        <v>109</v>
      </c>
      <c r="B1395" s="7">
        <v>42589</v>
      </c>
      <c r="C1395" s="7" t="str">
        <f>IF(EXACT(1,raw[[#This Row],[English]]),"English",IF(EXACT(1,raw[[#This Row],[Spanish]]),"Spanish",IF(EXACT(1,raw[[#This Row],[Both]]),"Both","BAD_INPUT")))</f>
        <v>Spanish</v>
      </c>
      <c r="D1395" s="11">
        <f>YEAR(raw[[#This Row],[Date]])</f>
        <v>2016</v>
      </c>
      <c r="E1395" s="11">
        <f>MONTH(raw[[#This Row],[Date]])</f>
        <v>8</v>
      </c>
      <c r="G1395">
        <v>1</v>
      </c>
      <c r="I1395" s="2" t="e">
        <f>VLOOKUP(raw[[#This Row],[Song Title]],#REF!,1,FALSE)</f>
        <v>#REF!</v>
      </c>
      <c r="J1395" s="2">
        <f>SUM(raw[[#This Row],[English]:[Both]])</f>
        <v>1</v>
      </c>
      <c r="K1395" s="1" t="b">
        <f>IF(EXACT(raw[[#This Row],[Date]],VLOOKUP(raw[[#This Row],[Song Title]],raw[],2,FALSE)),TRUE,FALSE)</f>
        <v>0</v>
      </c>
      <c r="L1395">
        <f>COUNTIFS(raw[Song Title],raw[[#This Row],[Song Title]],raw[Date],CONCATENATE("&lt;",raw[[#This Row],[Date]]))</f>
        <v>13</v>
      </c>
      <c r="M1395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395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395" s="2">
        <f>((3*raw[[#This Row],[Count Played W/I Last Year]])+raw[[#This Row],[Count Played W/I 2 years]])/4</f>
        <v>1.75</v>
      </c>
    </row>
    <row r="1396" spans="1:15" x14ac:dyDescent="0.2">
      <c r="A1396" t="s">
        <v>284</v>
      </c>
      <c r="B1396" s="7">
        <v>42589</v>
      </c>
      <c r="C1396" s="7" t="str">
        <f>IF(EXACT(1,raw[[#This Row],[English]]),"English",IF(EXACT(1,raw[[#This Row],[Spanish]]),"Spanish",IF(EXACT(1,raw[[#This Row],[Both]]),"Both","BAD_INPUT")))</f>
        <v>Spanish</v>
      </c>
      <c r="D1396" s="11">
        <f>YEAR(raw[[#This Row],[Date]])</f>
        <v>2016</v>
      </c>
      <c r="E1396" s="11">
        <f>MONTH(raw[[#This Row],[Date]])</f>
        <v>8</v>
      </c>
      <c r="G1396">
        <v>1</v>
      </c>
      <c r="I1396" s="2" t="e">
        <f>VLOOKUP(raw[[#This Row],[Song Title]],#REF!,1,FALSE)</f>
        <v>#REF!</v>
      </c>
      <c r="J1396" s="2">
        <f>SUM(raw[[#This Row],[English]:[Both]])</f>
        <v>1</v>
      </c>
      <c r="K1396" s="1" t="b">
        <f>IF(EXACT(raw[[#This Row],[Date]],VLOOKUP(raw[[#This Row],[Song Title]],raw[],2,FALSE)),TRUE,FALSE)</f>
        <v>0</v>
      </c>
      <c r="L1396">
        <f>COUNTIFS(raw[Song Title],raw[[#This Row],[Song Title]],raw[Date],CONCATENATE("&lt;",raw[[#This Row],[Date]]))</f>
        <v>8</v>
      </c>
      <c r="M1396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396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396" s="2">
        <f>((3*raw[[#This Row],[Count Played W/I Last Year]])+raw[[#This Row],[Count Played W/I 2 years]])/4</f>
        <v>1.25</v>
      </c>
    </row>
    <row r="1397" spans="1:15" x14ac:dyDescent="0.2">
      <c r="A1397" t="s">
        <v>161</v>
      </c>
      <c r="B1397" s="7">
        <v>42589</v>
      </c>
      <c r="C1397" s="7" t="str">
        <f>IF(EXACT(1,raw[[#This Row],[English]]),"English",IF(EXACT(1,raw[[#This Row],[Spanish]]),"Spanish",IF(EXACT(1,raw[[#This Row],[Both]]),"Both","BAD_INPUT")))</f>
        <v>Spanish</v>
      </c>
      <c r="D1397" s="11">
        <f>YEAR(raw[[#This Row],[Date]])</f>
        <v>2016</v>
      </c>
      <c r="E1397" s="11">
        <f>MONTH(raw[[#This Row],[Date]])</f>
        <v>8</v>
      </c>
      <c r="G1397">
        <v>1</v>
      </c>
      <c r="I1397" s="2" t="e">
        <f>VLOOKUP(raw[[#This Row],[Song Title]],#REF!,1,FALSE)</f>
        <v>#REF!</v>
      </c>
      <c r="J1397" s="2">
        <f>SUM(raw[[#This Row],[English]:[Both]])</f>
        <v>1</v>
      </c>
      <c r="K1397" s="1" t="b">
        <f>IF(EXACT(raw[[#This Row],[Date]],VLOOKUP(raw[[#This Row],[Song Title]],raw[],2,FALSE)),TRUE,FALSE)</f>
        <v>0</v>
      </c>
      <c r="L1397">
        <f>COUNTIFS(raw[Song Title],raw[[#This Row],[Song Title]],raw[Date],CONCATENATE("&lt;",raw[[#This Row],[Date]]))</f>
        <v>10</v>
      </c>
      <c r="M1397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397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397" s="2">
        <f>((3*raw[[#This Row],[Count Played W/I Last Year]])+raw[[#This Row],[Count Played W/I 2 years]])/4</f>
        <v>1.5</v>
      </c>
    </row>
    <row r="1398" spans="1:15" x14ac:dyDescent="0.2">
      <c r="A1398" t="s">
        <v>283</v>
      </c>
      <c r="B1398" s="7">
        <v>42589</v>
      </c>
      <c r="C1398" s="7" t="str">
        <f>IF(EXACT(1,raw[[#This Row],[English]]),"English",IF(EXACT(1,raw[[#This Row],[Spanish]]),"Spanish",IF(EXACT(1,raw[[#This Row],[Both]]),"Both","BAD_INPUT")))</f>
        <v>English</v>
      </c>
      <c r="D1398" s="11">
        <f>YEAR(raw[[#This Row],[Date]])</f>
        <v>2016</v>
      </c>
      <c r="E1398" s="11">
        <f>MONTH(raw[[#This Row],[Date]])</f>
        <v>8</v>
      </c>
      <c r="F1398">
        <v>1</v>
      </c>
      <c r="I1398" s="2" t="e">
        <f>VLOOKUP(raw[[#This Row],[Song Title]],#REF!,1,FALSE)</f>
        <v>#REF!</v>
      </c>
      <c r="J1398" s="2">
        <f>SUM(raw[[#This Row],[English]:[Both]])</f>
        <v>1</v>
      </c>
      <c r="K1398" s="1" t="b">
        <f>IF(EXACT(raw[[#This Row],[Date]],VLOOKUP(raw[[#This Row],[Song Title]],raw[],2,FALSE)),TRUE,FALSE)</f>
        <v>0</v>
      </c>
      <c r="L1398">
        <f>COUNTIFS(raw[Song Title],raw[[#This Row],[Song Title]],raw[Date],CONCATENATE("&lt;",raw[[#This Row],[Date]]))</f>
        <v>3</v>
      </c>
      <c r="M1398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398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398" s="2">
        <f>((3*raw[[#This Row],[Count Played W/I Last Year]])+raw[[#This Row],[Count Played W/I 2 years]])/4</f>
        <v>3</v>
      </c>
    </row>
    <row r="1399" spans="1:15" x14ac:dyDescent="0.2">
      <c r="A1399" t="s">
        <v>53</v>
      </c>
      <c r="B1399" s="7">
        <v>42596</v>
      </c>
      <c r="C1399" s="7" t="str">
        <f>IF(EXACT(1,raw[[#This Row],[English]]),"English",IF(EXACT(1,raw[[#This Row],[Spanish]]),"Spanish",IF(EXACT(1,raw[[#This Row],[Both]]),"Both","BAD_INPUT")))</f>
        <v>Spanish</v>
      </c>
      <c r="D1399" s="11">
        <f>YEAR(raw[[#This Row],[Date]])</f>
        <v>2016</v>
      </c>
      <c r="E1399" s="11">
        <f>MONTH(raw[[#This Row],[Date]])</f>
        <v>8</v>
      </c>
      <c r="G1399">
        <v>1</v>
      </c>
      <c r="I1399" s="2" t="e">
        <f>VLOOKUP(raw[[#This Row],[Song Title]],#REF!,1,FALSE)</f>
        <v>#REF!</v>
      </c>
      <c r="J1399" s="2">
        <f>SUM(raw[[#This Row],[English]:[Both]])</f>
        <v>1</v>
      </c>
      <c r="K1399" s="1" t="b">
        <f>IF(EXACT(raw[[#This Row],[Date]],VLOOKUP(raw[[#This Row],[Song Title]],raw[],2,FALSE)),TRUE,FALSE)</f>
        <v>0</v>
      </c>
      <c r="L1399">
        <f>COUNTIFS(raw[Song Title],raw[[#This Row],[Song Title]],raw[Date],CONCATENATE("&lt;",raw[[#This Row],[Date]]))</f>
        <v>15</v>
      </c>
      <c r="M1399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399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399" s="2">
        <f>((3*raw[[#This Row],[Count Played W/I Last Year]])+raw[[#This Row],[Count Played W/I 2 years]])/4</f>
        <v>1.75</v>
      </c>
    </row>
    <row r="1400" spans="1:15" x14ac:dyDescent="0.2">
      <c r="A1400" t="s">
        <v>96</v>
      </c>
      <c r="B1400" s="7">
        <v>42596</v>
      </c>
      <c r="C1400" s="7" t="str">
        <f>IF(EXACT(1,raw[[#This Row],[English]]),"English",IF(EXACT(1,raw[[#This Row],[Spanish]]),"Spanish",IF(EXACT(1,raw[[#This Row],[Both]]),"Both","BAD_INPUT")))</f>
        <v>Spanish</v>
      </c>
      <c r="D1400" s="11">
        <f>YEAR(raw[[#This Row],[Date]])</f>
        <v>2016</v>
      </c>
      <c r="E1400" s="11">
        <f>MONTH(raw[[#This Row],[Date]])</f>
        <v>8</v>
      </c>
      <c r="G1400">
        <v>1</v>
      </c>
      <c r="I1400" s="2" t="e">
        <f>VLOOKUP(raw[[#This Row],[Song Title]],#REF!,1,FALSE)</f>
        <v>#REF!</v>
      </c>
      <c r="J1400" s="2">
        <f>SUM(raw[[#This Row],[English]:[Both]])</f>
        <v>1</v>
      </c>
      <c r="K1400" s="1" t="b">
        <f>IF(EXACT(raw[[#This Row],[Date]],VLOOKUP(raw[[#This Row],[Song Title]],raw[],2,FALSE)),TRUE,FALSE)</f>
        <v>0</v>
      </c>
      <c r="L1400">
        <f>COUNTIFS(raw[Song Title],raw[[#This Row],[Song Title]],raw[Date],CONCATENATE("&lt;",raw[[#This Row],[Date]]))</f>
        <v>13</v>
      </c>
      <c r="M1400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400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400" s="2">
        <f>((3*raw[[#This Row],[Count Played W/I Last Year]])+raw[[#This Row],[Count Played W/I 2 years]])/4</f>
        <v>2.75</v>
      </c>
    </row>
    <row r="1401" spans="1:15" x14ac:dyDescent="0.2">
      <c r="A1401" t="s">
        <v>286</v>
      </c>
      <c r="B1401" s="7">
        <v>42596</v>
      </c>
      <c r="C1401" s="7" t="str">
        <f>IF(EXACT(1,raw[[#This Row],[English]]),"English",IF(EXACT(1,raw[[#This Row],[Spanish]]),"Spanish",IF(EXACT(1,raw[[#This Row],[Both]]),"Both","BAD_INPUT")))</f>
        <v>English</v>
      </c>
      <c r="D1401" s="11">
        <f>YEAR(raw[[#This Row],[Date]])</f>
        <v>2016</v>
      </c>
      <c r="E1401" s="11">
        <f>MONTH(raw[[#This Row],[Date]])</f>
        <v>8</v>
      </c>
      <c r="F1401">
        <v>1</v>
      </c>
      <c r="I1401" s="2" t="e">
        <f>VLOOKUP(raw[[#This Row],[Song Title]],#REF!,1,FALSE)</f>
        <v>#REF!</v>
      </c>
      <c r="J1401" s="2">
        <f>SUM(raw[[#This Row],[English]:[Both]])</f>
        <v>1</v>
      </c>
      <c r="K1401" s="1" t="b">
        <f>IF(EXACT(raw[[#This Row],[Date]],VLOOKUP(raw[[#This Row],[Song Title]],raw[],2,FALSE)),TRUE,FALSE)</f>
        <v>0</v>
      </c>
      <c r="L1401">
        <f>COUNTIFS(raw[Song Title],raw[[#This Row],[Song Title]],raw[Date],CONCATENATE("&lt;",raw[[#This Row],[Date]]))</f>
        <v>3</v>
      </c>
      <c r="M1401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401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401" s="2">
        <f>((3*raw[[#This Row],[Count Played W/I Last Year]])+raw[[#This Row],[Count Played W/I 2 years]])/4</f>
        <v>3</v>
      </c>
    </row>
    <row r="1402" spans="1:15" x14ac:dyDescent="0.2">
      <c r="A1402" t="s">
        <v>201</v>
      </c>
      <c r="B1402" s="7">
        <v>42596</v>
      </c>
      <c r="C1402" s="7" t="str">
        <f>IF(EXACT(1,raw[[#This Row],[English]]),"English",IF(EXACT(1,raw[[#This Row],[Spanish]]),"Spanish",IF(EXACT(1,raw[[#This Row],[Both]]),"Both","BAD_INPUT")))</f>
        <v>Spanish</v>
      </c>
      <c r="D1402" s="11">
        <f>YEAR(raw[[#This Row],[Date]])</f>
        <v>2016</v>
      </c>
      <c r="E1402" s="11">
        <f>MONTH(raw[[#This Row],[Date]])</f>
        <v>8</v>
      </c>
      <c r="G1402">
        <v>1</v>
      </c>
      <c r="I1402" s="2" t="e">
        <f>VLOOKUP(raw[[#This Row],[Song Title]],#REF!,1,FALSE)</f>
        <v>#REF!</v>
      </c>
      <c r="J1402" s="2">
        <f>SUM(raw[[#This Row],[English]:[Both]])</f>
        <v>1</v>
      </c>
      <c r="K1402" s="1" t="b">
        <f>IF(EXACT(raw[[#This Row],[Date]],VLOOKUP(raw[[#This Row],[Song Title]],raw[],2,FALSE)),TRUE,FALSE)</f>
        <v>0</v>
      </c>
      <c r="L1402">
        <f>COUNTIFS(raw[Song Title],raw[[#This Row],[Song Title]],raw[Date],CONCATENATE("&lt;",raw[[#This Row],[Date]]))</f>
        <v>13</v>
      </c>
      <c r="M1402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1402">
        <f>COUNTIFS(raw[Song Title],raw[[#This Row],[Song Title]],raw[Date],CONCATENATE("&lt;",raw[[#This Row],[Date]]),raw[Date],CONCATENATE("&gt;=",DATE(raw[[#This Row],[Year]]-2,raw[[#This Row],[Month]],raw[[#This Row],[English]])))</f>
        <v>9</v>
      </c>
      <c r="O1402" s="2">
        <f>((3*raw[[#This Row],[Count Played W/I Last Year]])+raw[[#This Row],[Count Played W/I 2 years]])/4</f>
        <v>6.75</v>
      </c>
    </row>
    <row r="1403" spans="1:15" x14ac:dyDescent="0.2">
      <c r="A1403" t="s">
        <v>173</v>
      </c>
      <c r="B1403" s="7">
        <v>42596</v>
      </c>
      <c r="C1403" s="7" t="str">
        <f>IF(EXACT(1,raw[[#This Row],[English]]),"English",IF(EXACT(1,raw[[#This Row],[Spanish]]),"Spanish",IF(EXACT(1,raw[[#This Row],[Both]]),"Both","BAD_INPUT")))</f>
        <v>English</v>
      </c>
      <c r="D1403" s="11">
        <f>YEAR(raw[[#This Row],[Date]])</f>
        <v>2016</v>
      </c>
      <c r="E1403" s="11">
        <f>MONTH(raw[[#This Row],[Date]])</f>
        <v>8</v>
      </c>
      <c r="F1403">
        <v>1</v>
      </c>
      <c r="I1403" s="2" t="e">
        <f>VLOOKUP(raw[[#This Row],[Song Title]],#REF!,1,FALSE)</f>
        <v>#REF!</v>
      </c>
      <c r="J1403" s="2">
        <f>SUM(raw[[#This Row],[English]:[Both]])</f>
        <v>1</v>
      </c>
      <c r="K1403" s="1" t="b">
        <f>IF(EXACT(raw[[#This Row],[Date]],VLOOKUP(raw[[#This Row],[Song Title]],raw[],2,FALSE)),TRUE,FALSE)</f>
        <v>0</v>
      </c>
      <c r="L1403">
        <f>COUNTIFS(raw[Song Title],raw[[#This Row],[Song Title]],raw[Date],CONCATENATE("&lt;",raw[[#This Row],[Date]]))</f>
        <v>7</v>
      </c>
      <c r="M1403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403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403" s="2">
        <f>((3*raw[[#This Row],[Count Played W/I Last Year]])+raw[[#This Row],[Count Played W/I 2 years]])/4</f>
        <v>1.5</v>
      </c>
    </row>
    <row r="1404" spans="1:15" x14ac:dyDescent="0.2">
      <c r="A1404" t="s">
        <v>283</v>
      </c>
      <c r="B1404" s="7">
        <v>42596</v>
      </c>
      <c r="C1404" s="7" t="str">
        <f>IF(EXACT(1,raw[[#This Row],[English]]),"English",IF(EXACT(1,raw[[#This Row],[Spanish]]),"Spanish",IF(EXACT(1,raw[[#This Row],[Both]]),"Both","BAD_INPUT")))</f>
        <v>English</v>
      </c>
      <c r="D1404" s="11">
        <f>YEAR(raw[[#This Row],[Date]])</f>
        <v>2016</v>
      </c>
      <c r="E1404" s="11">
        <f>MONTH(raw[[#This Row],[Date]])</f>
        <v>8</v>
      </c>
      <c r="F1404">
        <v>1</v>
      </c>
      <c r="I1404" s="2" t="e">
        <f>VLOOKUP(raw[[#This Row],[Song Title]],#REF!,1,FALSE)</f>
        <v>#REF!</v>
      </c>
      <c r="J1404" s="2">
        <f>SUM(raw[[#This Row],[English]:[Both]])</f>
        <v>1</v>
      </c>
      <c r="K1404" s="1" t="b">
        <f>IF(EXACT(raw[[#This Row],[Date]],VLOOKUP(raw[[#This Row],[Song Title]],raw[],2,FALSE)),TRUE,FALSE)</f>
        <v>0</v>
      </c>
      <c r="L1404">
        <f>COUNTIFS(raw[Song Title],raw[[#This Row],[Song Title]],raw[Date],CONCATENATE("&lt;",raw[[#This Row],[Date]]))</f>
        <v>4</v>
      </c>
      <c r="M1404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404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404" s="2">
        <f>((3*raw[[#This Row],[Count Played W/I Last Year]])+raw[[#This Row],[Count Played W/I 2 years]])/4</f>
        <v>4</v>
      </c>
    </row>
    <row r="1405" spans="1:15" x14ac:dyDescent="0.2">
      <c r="A1405" t="s">
        <v>125</v>
      </c>
      <c r="B1405" s="7">
        <v>42603</v>
      </c>
      <c r="C1405" s="7" t="str">
        <f>IF(EXACT(1,raw[[#This Row],[English]]),"English",IF(EXACT(1,raw[[#This Row],[Spanish]]),"Spanish",IF(EXACT(1,raw[[#This Row],[Both]]),"Both","BAD_INPUT")))</f>
        <v>Both</v>
      </c>
      <c r="D1405" s="11">
        <f>YEAR(raw[[#This Row],[Date]])</f>
        <v>2016</v>
      </c>
      <c r="E1405" s="11">
        <f>MONTH(raw[[#This Row],[Date]])</f>
        <v>8</v>
      </c>
      <c r="H1405">
        <v>1</v>
      </c>
      <c r="I1405" s="2" t="e">
        <f>VLOOKUP(raw[[#This Row],[Song Title]],#REF!,1,FALSE)</f>
        <v>#REF!</v>
      </c>
      <c r="J1405" s="2">
        <f>SUM(raw[[#This Row],[English]:[Both]])</f>
        <v>1</v>
      </c>
      <c r="K1405" s="1" t="b">
        <f>IF(EXACT(raw[[#This Row],[Date]],VLOOKUP(raw[[#This Row],[Song Title]],raw[],2,FALSE)),TRUE,FALSE)</f>
        <v>0</v>
      </c>
      <c r="L1405">
        <f>COUNTIFS(raw[Song Title],raw[[#This Row],[Song Title]],raw[Date],CONCATENATE("&lt;",raw[[#This Row],[Date]]))</f>
        <v>2</v>
      </c>
      <c r="M1405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405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405" s="2">
        <f>((3*raw[[#This Row],[Count Played W/I Last Year]])+raw[[#This Row],[Count Played W/I 2 years]])/4</f>
        <v>0</v>
      </c>
    </row>
    <row r="1406" spans="1:15" x14ac:dyDescent="0.2">
      <c r="A1406" t="s">
        <v>236</v>
      </c>
      <c r="B1406" s="7">
        <v>42603</v>
      </c>
      <c r="C1406" s="7" t="str">
        <f>IF(EXACT(1,raw[[#This Row],[English]]),"English",IF(EXACT(1,raw[[#This Row],[Spanish]]),"Spanish",IF(EXACT(1,raw[[#This Row],[Both]]),"Both","BAD_INPUT")))</f>
        <v>Spanish</v>
      </c>
      <c r="D1406" s="11">
        <f>YEAR(raw[[#This Row],[Date]])</f>
        <v>2016</v>
      </c>
      <c r="E1406" s="11">
        <f>MONTH(raw[[#This Row],[Date]])</f>
        <v>8</v>
      </c>
      <c r="G1406">
        <v>1</v>
      </c>
      <c r="I1406" s="2" t="e">
        <f>VLOOKUP(raw[[#This Row],[Song Title]],#REF!,1,FALSE)</f>
        <v>#REF!</v>
      </c>
      <c r="J1406" s="2">
        <f>SUM(raw[[#This Row],[English]:[Both]])</f>
        <v>1</v>
      </c>
      <c r="K1406" s="1" t="b">
        <f>IF(EXACT(raw[[#This Row],[Date]],VLOOKUP(raw[[#This Row],[Song Title]],raw[],2,FALSE)),TRUE,FALSE)</f>
        <v>0</v>
      </c>
      <c r="L1406">
        <f>COUNTIFS(raw[Song Title],raw[[#This Row],[Song Title]],raw[Date],CONCATENATE("&lt;",raw[[#This Row],[Date]]))</f>
        <v>8</v>
      </c>
      <c r="M1406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406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1406" s="2">
        <f>((3*raw[[#This Row],[Count Played W/I Last Year]])+raw[[#This Row],[Count Played W/I 2 years]])/4</f>
        <v>4.25</v>
      </c>
    </row>
    <row r="1407" spans="1:15" x14ac:dyDescent="0.2">
      <c r="A1407" t="s">
        <v>29</v>
      </c>
      <c r="B1407" s="7">
        <v>42603</v>
      </c>
      <c r="C1407" s="7" t="str">
        <f>IF(EXACT(1,raw[[#This Row],[English]]),"English",IF(EXACT(1,raw[[#This Row],[Spanish]]),"Spanish",IF(EXACT(1,raw[[#This Row],[Both]]),"Both","BAD_INPUT")))</f>
        <v>English</v>
      </c>
      <c r="D1407" s="11">
        <f>YEAR(raw[[#This Row],[Date]])</f>
        <v>2016</v>
      </c>
      <c r="E1407" s="11">
        <f>MONTH(raw[[#This Row],[Date]])</f>
        <v>8</v>
      </c>
      <c r="F1407">
        <v>1</v>
      </c>
      <c r="I1407" s="2" t="e">
        <f>VLOOKUP(raw[[#This Row],[Song Title]],#REF!,1,FALSE)</f>
        <v>#REF!</v>
      </c>
      <c r="J1407" s="2">
        <f>SUM(raw[[#This Row],[English]:[Both]])</f>
        <v>1</v>
      </c>
      <c r="K1407" s="1" t="b">
        <f>IF(EXACT(raw[[#This Row],[Date]],VLOOKUP(raw[[#This Row],[Song Title]],raw[],2,FALSE)),TRUE,FALSE)</f>
        <v>0</v>
      </c>
      <c r="L1407">
        <f>COUNTIFS(raw[Song Title],raw[[#This Row],[Song Title]],raw[Date],CONCATENATE("&lt;",raw[[#This Row],[Date]]))</f>
        <v>8</v>
      </c>
      <c r="M1407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407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407" s="2">
        <f>((3*raw[[#This Row],[Count Played W/I Last Year]])+raw[[#This Row],[Count Played W/I 2 years]])/4</f>
        <v>2.5</v>
      </c>
    </row>
    <row r="1408" spans="1:15" x14ac:dyDescent="0.2">
      <c r="A1408" t="s">
        <v>272</v>
      </c>
      <c r="B1408" s="7">
        <v>42603</v>
      </c>
      <c r="C1408" s="7" t="str">
        <f>IF(EXACT(1,raw[[#This Row],[English]]),"English",IF(EXACT(1,raw[[#This Row],[Spanish]]),"Spanish",IF(EXACT(1,raw[[#This Row],[Both]]),"Both","BAD_INPUT")))</f>
        <v>English</v>
      </c>
      <c r="D1408" s="11">
        <f>YEAR(raw[[#This Row],[Date]])</f>
        <v>2016</v>
      </c>
      <c r="E1408" s="11">
        <f>MONTH(raw[[#This Row],[Date]])</f>
        <v>8</v>
      </c>
      <c r="F1408">
        <v>1</v>
      </c>
      <c r="I1408" s="2" t="e">
        <f>VLOOKUP(raw[[#This Row],[Song Title]],#REF!,1,FALSE)</f>
        <v>#REF!</v>
      </c>
      <c r="J1408" s="2">
        <f>SUM(raw[[#This Row],[English]:[Both]])</f>
        <v>1</v>
      </c>
      <c r="K1408" s="1" t="b">
        <f>IF(EXACT(raw[[#This Row],[Date]],VLOOKUP(raw[[#This Row],[Song Title]],raw[],2,FALSE)),TRUE,FALSE)</f>
        <v>0</v>
      </c>
      <c r="L1408">
        <f>COUNTIFS(raw[Song Title],raw[[#This Row],[Song Title]],raw[Date],CONCATENATE("&lt;",raw[[#This Row],[Date]]))</f>
        <v>5</v>
      </c>
      <c r="M1408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408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408" s="2">
        <f>((3*raw[[#This Row],[Count Played W/I Last Year]])+raw[[#This Row],[Count Played W/I 2 years]])/4</f>
        <v>5</v>
      </c>
    </row>
    <row r="1409" spans="1:15" x14ac:dyDescent="0.2">
      <c r="A1409" t="s">
        <v>103</v>
      </c>
      <c r="B1409" s="7">
        <v>42603</v>
      </c>
      <c r="C1409" s="7" t="str">
        <f>IF(EXACT(1,raw[[#This Row],[English]]),"English",IF(EXACT(1,raw[[#This Row],[Spanish]]),"Spanish",IF(EXACT(1,raw[[#This Row],[Both]]),"Both","BAD_INPUT")))</f>
        <v>Both</v>
      </c>
      <c r="D1409" s="11">
        <f>YEAR(raw[[#This Row],[Date]])</f>
        <v>2016</v>
      </c>
      <c r="E1409" s="11">
        <f>MONTH(raw[[#This Row],[Date]])</f>
        <v>8</v>
      </c>
      <c r="H1409">
        <v>1</v>
      </c>
      <c r="I1409" s="2" t="e">
        <f>VLOOKUP(raw[[#This Row],[Song Title]],#REF!,1,FALSE)</f>
        <v>#REF!</v>
      </c>
      <c r="J1409" s="2">
        <f>SUM(raw[[#This Row],[English]:[Both]])</f>
        <v>1</v>
      </c>
      <c r="K1409" s="1" t="b">
        <f>IF(EXACT(raw[[#This Row],[Date]],VLOOKUP(raw[[#This Row],[Song Title]],raw[],2,FALSE)),TRUE,FALSE)</f>
        <v>0</v>
      </c>
      <c r="L1409">
        <f>COUNTIFS(raw[Song Title],raw[[#This Row],[Song Title]],raw[Date],CONCATENATE("&lt;",raw[[#This Row],[Date]]))</f>
        <v>10</v>
      </c>
      <c r="M1409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409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409" s="2">
        <f>((3*raw[[#This Row],[Count Played W/I Last Year]])+raw[[#This Row],[Count Played W/I 2 years]])/4</f>
        <v>0.5</v>
      </c>
    </row>
    <row r="1410" spans="1:15" x14ac:dyDescent="0.2">
      <c r="A1410" t="s">
        <v>101</v>
      </c>
      <c r="B1410" s="7">
        <v>42603</v>
      </c>
      <c r="C1410" s="7" t="str">
        <f>IF(EXACT(1,raw[[#This Row],[English]]),"English",IF(EXACT(1,raw[[#This Row],[Spanish]]),"Spanish",IF(EXACT(1,raw[[#This Row],[Both]]),"Both","BAD_INPUT")))</f>
        <v>Spanish</v>
      </c>
      <c r="D1410" s="11">
        <f>YEAR(raw[[#This Row],[Date]])</f>
        <v>2016</v>
      </c>
      <c r="E1410" s="11">
        <f>MONTH(raw[[#This Row],[Date]])</f>
        <v>8</v>
      </c>
      <c r="G1410">
        <v>1</v>
      </c>
      <c r="I1410" s="2" t="e">
        <f>VLOOKUP(raw[[#This Row],[Song Title]],#REF!,1,FALSE)</f>
        <v>#REF!</v>
      </c>
      <c r="J1410" s="2">
        <f>SUM(raw[[#This Row],[English]:[Both]])</f>
        <v>1</v>
      </c>
      <c r="K1410" s="1" t="b">
        <f>IF(EXACT(raw[[#This Row],[Date]],VLOOKUP(raw[[#This Row],[Song Title]],raw[],2,FALSE)),TRUE,FALSE)</f>
        <v>0</v>
      </c>
      <c r="L1410">
        <f>COUNTIFS(raw[Song Title],raw[[#This Row],[Song Title]],raw[Date],CONCATENATE("&lt;",raw[[#This Row],[Date]]))</f>
        <v>14</v>
      </c>
      <c r="M1410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410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410" s="2">
        <f>((3*raw[[#This Row],[Count Played W/I Last Year]])+raw[[#This Row],[Count Played W/I 2 years]])/4</f>
        <v>2.5</v>
      </c>
    </row>
    <row r="1411" spans="1:15" x14ac:dyDescent="0.2">
      <c r="A1411" t="s">
        <v>204</v>
      </c>
      <c r="B1411" s="7">
        <v>42610</v>
      </c>
      <c r="C1411" s="7" t="str">
        <f>IF(EXACT(1,raw[[#This Row],[English]]),"English",IF(EXACT(1,raw[[#This Row],[Spanish]]),"Spanish",IF(EXACT(1,raw[[#This Row],[Both]]),"Both","BAD_INPUT")))</f>
        <v>Spanish</v>
      </c>
      <c r="D1411" s="11">
        <f>YEAR(raw[[#This Row],[Date]])</f>
        <v>2016</v>
      </c>
      <c r="E1411" s="11">
        <f>MONTH(raw[[#This Row],[Date]])</f>
        <v>8</v>
      </c>
      <c r="G1411">
        <v>1</v>
      </c>
      <c r="I1411" s="2" t="e">
        <f>VLOOKUP(raw[[#This Row],[Song Title]],#REF!,1,FALSE)</f>
        <v>#REF!</v>
      </c>
      <c r="J1411" s="2">
        <f>SUM(raw[[#This Row],[English]:[Both]])</f>
        <v>1</v>
      </c>
      <c r="K1411" s="1" t="b">
        <f>IF(EXACT(raw[[#This Row],[Date]],VLOOKUP(raw[[#This Row],[Song Title]],raw[],2,FALSE)),TRUE,FALSE)</f>
        <v>0</v>
      </c>
      <c r="L1411">
        <f>COUNTIFS(raw[Song Title],raw[[#This Row],[Song Title]],raw[Date],CONCATENATE("&lt;",raw[[#This Row],[Date]]))</f>
        <v>15</v>
      </c>
      <c r="M1411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1411">
        <f>COUNTIFS(raw[Song Title],raw[[#This Row],[Song Title]],raw[Date],CONCATENATE("&lt;",raw[[#This Row],[Date]]),raw[Date],CONCATENATE("&gt;=",DATE(raw[[#This Row],[Year]]-2,raw[[#This Row],[Month]],raw[[#This Row],[English]])))</f>
        <v>12</v>
      </c>
      <c r="O1411" s="2">
        <f>((3*raw[[#This Row],[Count Played W/I Last Year]])+raw[[#This Row],[Count Played W/I 2 years]])/4</f>
        <v>7.5</v>
      </c>
    </row>
    <row r="1412" spans="1:15" x14ac:dyDescent="0.2">
      <c r="A1412" t="s">
        <v>288</v>
      </c>
      <c r="B1412" s="7">
        <v>42610</v>
      </c>
      <c r="C1412" s="7" t="str">
        <f>IF(EXACT(1,raw[[#This Row],[English]]),"English",IF(EXACT(1,raw[[#This Row],[Spanish]]),"Spanish",IF(EXACT(1,raw[[#This Row],[Both]]),"Both","BAD_INPUT")))</f>
        <v>English</v>
      </c>
      <c r="D1412" s="11">
        <f>YEAR(raw[[#This Row],[Date]])</f>
        <v>2016</v>
      </c>
      <c r="E1412" s="11">
        <f>MONTH(raw[[#This Row],[Date]])</f>
        <v>8</v>
      </c>
      <c r="F1412">
        <v>1</v>
      </c>
      <c r="I1412" s="2" t="e">
        <f>VLOOKUP(raw[[#This Row],[Song Title]],#REF!,1,FALSE)</f>
        <v>#REF!</v>
      </c>
      <c r="J1412" s="2">
        <f>SUM(raw[[#This Row],[English]:[Both]])</f>
        <v>1</v>
      </c>
      <c r="K1412" s="1" t="b">
        <f>IF(EXACT(raw[[#This Row],[Date]],VLOOKUP(raw[[#This Row],[Song Title]],raw[],2,FALSE)),TRUE,FALSE)</f>
        <v>1</v>
      </c>
      <c r="L1412">
        <f>COUNTIFS(raw[Song Title],raw[[#This Row],[Song Title]],raw[Date],CONCATENATE("&lt;",raw[[#This Row],[Date]]))</f>
        <v>0</v>
      </c>
      <c r="M1412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412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412" s="2">
        <f>((3*raw[[#This Row],[Count Played W/I Last Year]])+raw[[#This Row],[Count Played W/I 2 years]])/4</f>
        <v>0</v>
      </c>
    </row>
    <row r="1413" spans="1:15" x14ac:dyDescent="0.2">
      <c r="A1413" t="s">
        <v>145</v>
      </c>
      <c r="B1413" s="7">
        <v>42610</v>
      </c>
      <c r="C1413" s="7" t="str">
        <f>IF(EXACT(1,raw[[#This Row],[English]]),"English",IF(EXACT(1,raw[[#This Row],[Spanish]]),"Spanish",IF(EXACT(1,raw[[#This Row],[Both]]),"Both","BAD_INPUT")))</f>
        <v>Both</v>
      </c>
      <c r="D1413" s="11">
        <f>YEAR(raw[[#This Row],[Date]])</f>
        <v>2016</v>
      </c>
      <c r="E1413" s="11">
        <f>MONTH(raw[[#This Row],[Date]])</f>
        <v>8</v>
      </c>
      <c r="H1413">
        <v>1</v>
      </c>
      <c r="I1413" s="2" t="e">
        <f>VLOOKUP(raw[[#This Row],[Song Title]],#REF!,1,FALSE)</f>
        <v>#REF!</v>
      </c>
      <c r="J1413" s="2">
        <f>SUM(raw[[#This Row],[English]:[Both]])</f>
        <v>1</v>
      </c>
      <c r="K1413" s="1" t="b">
        <f>IF(EXACT(raw[[#This Row],[Date]],VLOOKUP(raw[[#This Row],[Song Title]],raw[],2,FALSE)),TRUE,FALSE)</f>
        <v>0</v>
      </c>
      <c r="L1413">
        <f>COUNTIFS(raw[Song Title],raw[[#This Row],[Song Title]],raw[Date],CONCATENATE("&lt;",raw[[#This Row],[Date]]))</f>
        <v>13</v>
      </c>
      <c r="M1413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413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1413" s="2">
        <f>((3*raw[[#This Row],[Count Played W/I Last Year]])+raw[[#This Row],[Count Played W/I 2 years]])/4</f>
        <v>5.75</v>
      </c>
    </row>
    <row r="1414" spans="1:15" x14ac:dyDescent="0.2">
      <c r="A1414" t="s">
        <v>211</v>
      </c>
      <c r="B1414" s="7">
        <v>42610</v>
      </c>
      <c r="C1414" s="7" t="str">
        <f>IF(EXACT(1,raw[[#This Row],[English]]),"English",IF(EXACT(1,raw[[#This Row],[Spanish]]),"Spanish",IF(EXACT(1,raw[[#This Row],[Both]]),"Both","BAD_INPUT")))</f>
        <v>Spanish</v>
      </c>
      <c r="D1414" s="11">
        <f>YEAR(raw[[#This Row],[Date]])</f>
        <v>2016</v>
      </c>
      <c r="E1414" s="11">
        <f>MONTH(raw[[#This Row],[Date]])</f>
        <v>8</v>
      </c>
      <c r="G1414">
        <v>1</v>
      </c>
      <c r="I1414" s="2" t="e">
        <f>VLOOKUP(raw[[#This Row],[Song Title]],#REF!,1,FALSE)</f>
        <v>#REF!</v>
      </c>
      <c r="J1414" s="2">
        <f>SUM(raw[[#This Row],[English]:[Both]])</f>
        <v>1</v>
      </c>
      <c r="K1414" s="1" t="b">
        <f>IF(EXACT(raw[[#This Row],[Date]],VLOOKUP(raw[[#This Row],[Song Title]],raw[],2,FALSE)),TRUE,FALSE)</f>
        <v>0</v>
      </c>
      <c r="L1414">
        <f>COUNTIFS(raw[Song Title],raw[[#This Row],[Song Title]],raw[Date],CONCATENATE("&lt;",raw[[#This Row],[Date]]))</f>
        <v>15</v>
      </c>
      <c r="M1414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1414">
        <f>COUNTIFS(raw[Song Title],raw[[#This Row],[Song Title]],raw[Date],CONCATENATE("&lt;",raw[[#This Row],[Date]]),raw[Date],CONCATENATE("&gt;=",DATE(raw[[#This Row],[Year]]-2,raw[[#This Row],[Month]],raw[[#This Row],[English]])))</f>
        <v>13</v>
      </c>
      <c r="O1414" s="2">
        <f>((3*raw[[#This Row],[Count Played W/I Last Year]])+raw[[#This Row],[Count Played W/I 2 years]])/4</f>
        <v>7.75</v>
      </c>
    </row>
    <row r="1415" spans="1:15" x14ac:dyDescent="0.2">
      <c r="A1415" t="s">
        <v>271</v>
      </c>
      <c r="B1415" s="7">
        <v>42610</v>
      </c>
      <c r="C1415" s="7" t="str">
        <f>IF(EXACT(1,raw[[#This Row],[English]]),"English",IF(EXACT(1,raw[[#This Row],[Spanish]]),"Spanish",IF(EXACT(1,raw[[#This Row],[Both]]),"Both","BAD_INPUT")))</f>
        <v>English</v>
      </c>
      <c r="D1415" s="11">
        <f>YEAR(raw[[#This Row],[Date]])</f>
        <v>2016</v>
      </c>
      <c r="E1415" s="11">
        <f>MONTH(raw[[#This Row],[Date]])</f>
        <v>8</v>
      </c>
      <c r="F1415">
        <v>1</v>
      </c>
      <c r="I1415" s="2" t="e">
        <f>VLOOKUP(raw[[#This Row],[Song Title]],#REF!,1,FALSE)</f>
        <v>#REF!</v>
      </c>
      <c r="J1415" s="2">
        <f>SUM(raw[[#This Row],[English]:[Both]])</f>
        <v>1</v>
      </c>
      <c r="K1415" s="1" t="b">
        <f>IF(EXACT(raw[[#This Row],[Date]],VLOOKUP(raw[[#This Row],[Song Title]],raw[],2,FALSE)),TRUE,FALSE)</f>
        <v>0</v>
      </c>
      <c r="L1415">
        <f>COUNTIFS(raw[Song Title],raw[[#This Row],[Song Title]],raw[Date],CONCATENATE("&lt;",raw[[#This Row],[Date]]))</f>
        <v>3</v>
      </c>
      <c r="M1415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415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415" s="2">
        <f>((3*raw[[#This Row],[Count Played W/I Last Year]])+raw[[#This Row],[Count Played W/I 2 years]])/4</f>
        <v>3</v>
      </c>
    </row>
    <row r="1416" spans="1:15" x14ac:dyDescent="0.2">
      <c r="A1416" t="s">
        <v>60</v>
      </c>
      <c r="B1416" s="7">
        <v>42610</v>
      </c>
      <c r="C1416" s="7" t="str">
        <f>IF(EXACT(1,raw[[#This Row],[English]]),"English",IF(EXACT(1,raw[[#This Row],[Spanish]]),"Spanish",IF(EXACT(1,raw[[#This Row],[Both]]),"Both","BAD_INPUT")))</f>
        <v>English</v>
      </c>
      <c r="D1416" s="11">
        <f>YEAR(raw[[#This Row],[Date]])</f>
        <v>2016</v>
      </c>
      <c r="E1416" s="11">
        <f>MONTH(raw[[#This Row],[Date]])</f>
        <v>8</v>
      </c>
      <c r="F1416">
        <v>1</v>
      </c>
      <c r="I1416" s="2" t="e">
        <f>VLOOKUP(raw[[#This Row],[Song Title]],#REF!,1,FALSE)</f>
        <v>#REF!</v>
      </c>
      <c r="J1416" s="2">
        <f>SUM(raw[[#This Row],[English]:[Both]])</f>
        <v>1</v>
      </c>
      <c r="K1416" s="1" t="b">
        <f>IF(EXACT(raw[[#This Row],[Date]],VLOOKUP(raw[[#This Row],[Song Title]],raw[],2,FALSE)),TRUE,FALSE)</f>
        <v>0</v>
      </c>
      <c r="L1416">
        <f>COUNTIFS(raw[Song Title],raw[[#This Row],[Song Title]],raw[Date],CONCATENATE("&lt;",raw[[#This Row],[Date]]))</f>
        <v>10</v>
      </c>
      <c r="M1416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416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416" s="2">
        <f>((3*raw[[#This Row],[Count Played W/I Last Year]])+raw[[#This Row],[Count Played W/I 2 years]])/4</f>
        <v>3.5</v>
      </c>
    </row>
    <row r="1417" spans="1:15" x14ac:dyDescent="0.2">
      <c r="A1417" t="s">
        <v>161</v>
      </c>
      <c r="B1417" s="7">
        <v>42617</v>
      </c>
      <c r="C1417" s="7" t="str">
        <f>IF(EXACT(1,raw[[#This Row],[English]]),"English",IF(EXACT(1,raw[[#This Row],[Spanish]]),"Spanish",IF(EXACT(1,raw[[#This Row],[Both]]),"Both","BAD_INPUT")))</f>
        <v>Spanish</v>
      </c>
      <c r="D1417" s="11">
        <f>YEAR(raw[[#This Row],[Date]])</f>
        <v>2016</v>
      </c>
      <c r="E1417" s="11">
        <f>MONTH(raw[[#This Row],[Date]])</f>
        <v>9</v>
      </c>
      <c r="G1417">
        <v>1</v>
      </c>
      <c r="I1417" s="2" t="e">
        <f>VLOOKUP(raw[[#This Row],[Song Title]],#REF!,1,FALSE)</f>
        <v>#REF!</v>
      </c>
      <c r="J1417" s="2">
        <f>SUM(raw[[#This Row],[English]:[Both]])</f>
        <v>1</v>
      </c>
      <c r="K1417" s="1" t="b">
        <f>IF(EXACT(raw[[#This Row],[Date]],VLOOKUP(raw[[#This Row],[Song Title]],raw[],2,FALSE)),TRUE,FALSE)</f>
        <v>0</v>
      </c>
      <c r="L1417">
        <f>COUNTIFS(raw[Song Title],raw[[#This Row],[Song Title]],raw[Date],CONCATENATE("&lt;",raw[[#This Row],[Date]]))</f>
        <v>11</v>
      </c>
      <c r="M1417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417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417" s="2">
        <f>((3*raw[[#This Row],[Count Played W/I Last Year]])+raw[[#This Row],[Count Played W/I 2 years]])/4</f>
        <v>1.5</v>
      </c>
    </row>
    <row r="1418" spans="1:15" x14ac:dyDescent="0.2">
      <c r="A1418" t="s">
        <v>149</v>
      </c>
      <c r="B1418" s="7">
        <v>42617</v>
      </c>
      <c r="C1418" s="7" t="str">
        <f>IF(EXACT(1,raw[[#This Row],[English]]),"English",IF(EXACT(1,raw[[#This Row],[Spanish]]),"Spanish",IF(EXACT(1,raw[[#This Row],[Both]]),"Both","BAD_INPUT")))</f>
        <v>Spanish</v>
      </c>
      <c r="D1418" s="11">
        <f>YEAR(raw[[#This Row],[Date]])</f>
        <v>2016</v>
      </c>
      <c r="E1418" s="11">
        <f>MONTH(raw[[#This Row],[Date]])</f>
        <v>9</v>
      </c>
      <c r="G1418">
        <v>1</v>
      </c>
      <c r="I1418" s="2" t="e">
        <f>VLOOKUP(raw[[#This Row],[Song Title]],#REF!,1,FALSE)</f>
        <v>#REF!</v>
      </c>
      <c r="J1418" s="2">
        <f>SUM(raw[[#This Row],[English]:[Both]])</f>
        <v>1</v>
      </c>
      <c r="K1418" s="1" t="b">
        <f>IF(EXACT(raw[[#This Row],[Date]],VLOOKUP(raw[[#This Row],[Song Title]],raw[],2,FALSE)),TRUE,FALSE)</f>
        <v>0</v>
      </c>
      <c r="L1418">
        <f>COUNTIFS(raw[Song Title],raw[[#This Row],[Song Title]],raw[Date],CONCATENATE("&lt;",raw[[#This Row],[Date]]))</f>
        <v>18</v>
      </c>
      <c r="M1418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1418">
        <f>COUNTIFS(raw[Song Title],raw[[#This Row],[Song Title]],raw[Date],CONCATENATE("&lt;",raw[[#This Row],[Date]]),raw[Date],CONCATENATE("&gt;=",DATE(raw[[#This Row],[Year]]-2,raw[[#This Row],[Month]],raw[[#This Row],[English]])))</f>
        <v>9</v>
      </c>
      <c r="O1418" s="2">
        <f>((3*raw[[#This Row],[Count Played W/I Last Year]])+raw[[#This Row],[Count Played W/I 2 years]])/4</f>
        <v>6.75</v>
      </c>
    </row>
    <row r="1419" spans="1:15" x14ac:dyDescent="0.2">
      <c r="A1419" t="s">
        <v>288</v>
      </c>
      <c r="B1419" s="7">
        <v>42617</v>
      </c>
      <c r="C1419" s="7" t="str">
        <f>IF(EXACT(1,raw[[#This Row],[English]]),"English",IF(EXACT(1,raw[[#This Row],[Spanish]]),"Spanish",IF(EXACT(1,raw[[#This Row],[Both]]),"Both","BAD_INPUT")))</f>
        <v>English</v>
      </c>
      <c r="D1419" s="11">
        <f>YEAR(raw[[#This Row],[Date]])</f>
        <v>2016</v>
      </c>
      <c r="E1419" s="11">
        <f>MONTH(raw[[#This Row],[Date]])</f>
        <v>9</v>
      </c>
      <c r="F1419">
        <v>1</v>
      </c>
      <c r="I1419" s="2" t="e">
        <f>VLOOKUP(raw[[#This Row],[Song Title]],#REF!,1,FALSE)</f>
        <v>#REF!</v>
      </c>
      <c r="J1419" s="2">
        <f>SUM(raw[[#This Row],[English]:[Both]])</f>
        <v>1</v>
      </c>
      <c r="K1419" s="1" t="b">
        <f>IF(EXACT(raw[[#This Row],[Date]],VLOOKUP(raw[[#This Row],[Song Title]],raw[],2,FALSE)),TRUE,FALSE)</f>
        <v>0</v>
      </c>
      <c r="L1419">
        <f>COUNTIFS(raw[Song Title],raw[[#This Row],[Song Title]],raw[Date],CONCATENATE("&lt;",raw[[#This Row],[Date]]))</f>
        <v>1</v>
      </c>
      <c r="M1419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419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419" s="2">
        <f>((3*raw[[#This Row],[Count Played W/I Last Year]])+raw[[#This Row],[Count Played W/I 2 years]])/4</f>
        <v>1</v>
      </c>
    </row>
    <row r="1420" spans="1:15" x14ac:dyDescent="0.2">
      <c r="A1420" t="s">
        <v>221</v>
      </c>
      <c r="B1420" s="7">
        <v>42617</v>
      </c>
      <c r="C1420" s="7" t="str">
        <f>IF(EXACT(1,raw[[#This Row],[English]]),"English",IF(EXACT(1,raw[[#This Row],[Spanish]]),"Spanish",IF(EXACT(1,raw[[#This Row],[Both]]),"Both","BAD_INPUT")))</f>
        <v>Spanish</v>
      </c>
      <c r="D1420" s="11">
        <f>YEAR(raw[[#This Row],[Date]])</f>
        <v>2016</v>
      </c>
      <c r="E1420" s="11">
        <f>MONTH(raw[[#This Row],[Date]])</f>
        <v>9</v>
      </c>
      <c r="G1420">
        <v>1</v>
      </c>
      <c r="I1420" s="2" t="e">
        <f>VLOOKUP(raw[[#This Row],[Song Title]],#REF!,1,FALSE)</f>
        <v>#REF!</v>
      </c>
      <c r="J1420" s="2">
        <f>SUM(raw[[#This Row],[English]:[Both]])</f>
        <v>1</v>
      </c>
      <c r="K1420" s="1" t="b">
        <f>IF(EXACT(raw[[#This Row],[Date]],VLOOKUP(raw[[#This Row],[Song Title]],raw[],2,FALSE)),TRUE,FALSE)</f>
        <v>0</v>
      </c>
      <c r="L1420">
        <f>COUNTIFS(raw[Song Title],raw[[#This Row],[Song Title]],raw[Date],CONCATENATE("&lt;",raw[[#This Row],[Date]]))</f>
        <v>9</v>
      </c>
      <c r="M1420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420">
        <f>COUNTIFS(raw[Song Title],raw[[#This Row],[Song Title]],raw[Date],CONCATENATE("&lt;",raw[[#This Row],[Date]]),raw[Date],CONCATENATE("&gt;=",DATE(raw[[#This Row],[Year]]-2,raw[[#This Row],[Month]],raw[[#This Row],[English]])))</f>
        <v>9</v>
      </c>
      <c r="O1420" s="2">
        <f>((3*raw[[#This Row],[Count Played W/I Last Year]])+raw[[#This Row],[Count Played W/I 2 years]])/4</f>
        <v>4.5</v>
      </c>
    </row>
    <row r="1421" spans="1:15" x14ac:dyDescent="0.2">
      <c r="A1421" t="s">
        <v>144</v>
      </c>
      <c r="B1421" s="7">
        <v>42617</v>
      </c>
      <c r="C1421" s="7" t="str">
        <f>IF(EXACT(1,raw[[#This Row],[English]]),"English",IF(EXACT(1,raw[[#This Row],[Spanish]]),"Spanish",IF(EXACT(1,raw[[#This Row],[Both]]),"Both","BAD_INPUT")))</f>
        <v>Spanish</v>
      </c>
      <c r="D1421" s="11">
        <f>YEAR(raw[[#This Row],[Date]])</f>
        <v>2016</v>
      </c>
      <c r="E1421" s="11">
        <f>MONTH(raw[[#This Row],[Date]])</f>
        <v>9</v>
      </c>
      <c r="G1421">
        <v>1</v>
      </c>
      <c r="I1421" s="2" t="e">
        <f>VLOOKUP(raw[[#This Row],[Song Title]],#REF!,1,FALSE)</f>
        <v>#REF!</v>
      </c>
      <c r="J1421" s="2">
        <f>SUM(raw[[#This Row],[English]:[Both]])</f>
        <v>1</v>
      </c>
      <c r="K1421" s="1" t="b">
        <f>IF(EXACT(raw[[#This Row],[Date]],VLOOKUP(raw[[#This Row],[Song Title]],raw[],2,FALSE)),TRUE,FALSE)</f>
        <v>0</v>
      </c>
      <c r="L1421">
        <f>COUNTIFS(raw[Song Title],raw[[#This Row],[Song Title]],raw[Date],CONCATENATE("&lt;",raw[[#This Row],[Date]]))</f>
        <v>14</v>
      </c>
      <c r="M1421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421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1421" s="2">
        <f>((3*raw[[#This Row],[Count Played W/I Last Year]])+raw[[#This Row],[Count Played W/I 2 years]])/4</f>
        <v>4.25</v>
      </c>
    </row>
    <row r="1422" spans="1:15" x14ac:dyDescent="0.2">
      <c r="A1422" t="s">
        <v>286</v>
      </c>
      <c r="B1422" s="7">
        <v>42617</v>
      </c>
      <c r="C1422" s="7" t="str">
        <f>IF(EXACT(1,raw[[#This Row],[English]]),"English",IF(EXACT(1,raw[[#This Row],[Spanish]]),"Spanish",IF(EXACT(1,raw[[#This Row],[Both]]),"Both","BAD_INPUT")))</f>
        <v>English</v>
      </c>
      <c r="D1422" s="11">
        <f>YEAR(raw[[#This Row],[Date]])</f>
        <v>2016</v>
      </c>
      <c r="E1422" s="11">
        <f>MONTH(raw[[#This Row],[Date]])</f>
        <v>9</v>
      </c>
      <c r="F1422">
        <v>1</v>
      </c>
      <c r="I1422" s="2" t="e">
        <f>VLOOKUP(raw[[#This Row],[Song Title]],#REF!,1,FALSE)</f>
        <v>#REF!</v>
      </c>
      <c r="J1422" s="2">
        <f>SUM(raw[[#This Row],[English]:[Both]])</f>
        <v>1</v>
      </c>
      <c r="K1422" s="1" t="b">
        <f>IF(EXACT(raw[[#This Row],[Date]],VLOOKUP(raw[[#This Row],[Song Title]],raw[],2,FALSE)),TRUE,FALSE)</f>
        <v>0</v>
      </c>
      <c r="L1422">
        <f>COUNTIFS(raw[Song Title],raw[[#This Row],[Song Title]],raw[Date],CONCATENATE("&lt;",raw[[#This Row],[Date]]))</f>
        <v>4</v>
      </c>
      <c r="M1422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422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422" s="2">
        <f>((3*raw[[#This Row],[Count Played W/I Last Year]])+raw[[#This Row],[Count Played W/I 2 years]])/4</f>
        <v>4</v>
      </c>
    </row>
    <row r="1423" spans="1:15" x14ac:dyDescent="0.2">
      <c r="A1423" t="s">
        <v>214</v>
      </c>
      <c r="B1423" s="7">
        <v>42624</v>
      </c>
      <c r="C1423" s="7" t="str">
        <f>IF(EXACT(1,raw[[#This Row],[English]]),"English",IF(EXACT(1,raw[[#This Row],[Spanish]]),"Spanish",IF(EXACT(1,raw[[#This Row],[Both]]),"Both","BAD_INPUT")))</f>
        <v>Spanish</v>
      </c>
      <c r="D1423" s="11">
        <f>YEAR(raw[[#This Row],[Date]])</f>
        <v>2016</v>
      </c>
      <c r="E1423" s="11">
        <f>MONTH(raw[[#This Row],[Date]])</f>
        <v>9</v>
      </c>
      <c r="G1423">
        <v>1</v>
      </c>
      <c r="I1423" s="2" t="e">
        <f>VLOOKUP(raw[[#This Row],[Song Title]],#REF!,1,FALSE)</f>
        <v>#REF!</v>
      </c>
      <c r="J1423" s="2">
        <f>SUM(raw[[#This Row],[English]:[Both]])</f>
        <v>1</v>
      </c>
      <c r="K1423" s="1" t="b">
        <f>IF(EXACT(raw[[#This Row],[Date]],VLOOKUP(raw[[#This Row],[Song Title]],raw[],2,FALSE)),TRUE,FALSE)</f>
        <v>0</v>
      </c>
      <c r="L1423">
        <f>COUNTIFS(raw[Song Title],raw[[#This Row],[Song Title]],raw[Date],CONCATENATE("&lt;",raw[[#This Row],[Date]]))</f>
        <v>13</v>
      </c>
      <c r="M1423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423">
        <f>COUNTIFS(raw[Song Title],raw[[#This Row],[Song Title]],raw[Date],CONCATENATE("&lt;",raw[[#This Row],[Date]]),raw[Date],CONCATENATE("&gt;=",DATE(raw[[#This Row],[Year]]-2,raw[[#This Row],[Month]],raw[[#This Row],[English]])))</f>
        <v>9</v>
      </c>
      <c r="O1423" s="2">
        <f>((3*raw[[#This Row],[Count Played W/I Last Year]])+raw[[#This Row],[Count Played W/I 2 years]])/4</f>
        <v>4.5</v>
      </c>
    </row>
    <row r="1424" spans="1:15" x14ac:dyDescent="0.2">
      <c r="A1424" t="s">
        <v>133</v>
      </c>
      <c r="B1424" s="7">
        <v>42624</v>
      </c>
      <c r="C1424" s="7" t="str">
        <f>IF(EXACT(1,raw[[#This Row],[English]]),"English",IF(EXACT(1,raw[[#This Row],[Spanish]]),"Spanish",IF(EXACT(1,raw[[#This Row],[Both]]),"Both","BAD_INPUT")))</f>
        <v>Both</v>
      </c>
      <c r="D1424" s="11">
        <f>YEAR(raw[[#This Row],[Date]])</f>
        <v>2016</v>
      </c>
      <c r="E1424" s="11">
        <f>MONTH(raw[[#This Row],[Date]])</f>
        <v>9</v>
      </c>
      <c r="H1424">
        <v>1</v>
      </c>
      <c r="I1424" s="2" t="e">
        <f>VLOOKUP(raw[[#This Row],[Song Title]],#REF!,1,FALSE)</f>
        <v>#REF!</v>
      </c>
      <c r="J1424" s="2">
        <f>SUM(raw[[#This Row],[English]:[Both]])</f>
        <v>1</v>
      </c>
      <c r="K1424" s="1" t="b">
        <f>IF(EXACT(raw[[#This Row],[Date]],VLOOKUP(raw[[#This Row],[Song Title]],raw[],2,FALSE)),TRUE,FALSE)</f>
        <v>0</v>
      </c>
      <c r="L1424">
        <f>COUNTIFS(raw[Song Title],raw[[#This Row],[Song Title]],raw[Date],CONCATENATE("&lt;",raw[[#This Row],[Date]]))</f>
        <v>10</v>
      </c>
      <c r="M1424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424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424" s="2">
        <f>((3*raw[[#This Row],[Count Played W/I Last Year]])+raw[[#This Row],[Count Played W/I 2 years]])/4</f>
        <v>2.5</v>
      </c>
    </row>
    <row r="1425" spans="1:15" x14ac:dyDescent="0.2">
      <c r="A1425" t="s">
        <v>254</v>
      </c>
      <c r="B1425" s="7">
        <v>42624</v>
      </c>
      <c r="C1425" s="7" t="str">
        <f>IF(EXACT(1,raw[[#This Row],[English]]),"English",IF(EXACT(1,raw[[#This Row],[Spanish]]),"Spanish",IF(EXACT(1,raw[[#This Row],[Both]]),"Both","BAD_INPUT")))</f>
        <v>English</v>
      </c>
      <c r="D1425" s="11">
        <f>YEAR(raw[[#This Row],[Date]])</f>
        <v>2016</v>
      </c>
      <c r="E1425" s="11">
        <f>MONTH(raw[[#This Row],[Date]])</f>
        <v>9</v>
      </c>
      <c r="F1425">
        <v>1</v>
      </c>
      <c r="I1425" s="2" t="e">
        <f>VLOOKUP(raw[[#This Row],[Song Title]],#REF!,1,FALSE)</f>
        <v>#REF!</v>
      </c>
      <c r="J1425" s="2">
        <f>SUM(raw[[#This Row],[English]:[Both]])</f>
        <v>1</v>
      </c>
      <c r="K1425" s="1" t="b">
        <f>IF(EXACT(raw[[#This Row],[Date]],VLOOKUP(raw[[#This Row],[Song Title]],raw[],2,FALSE)),TRUE,FALSE)</f>
        <v>0</v>
      </c>
      <c r="L1425">
        <f>COUNTIFS(raw[Song Title],raw[[#This Row],[Song Title]],raw[Date],CONCATENATE("&lt;",raw[[#This Row],[Date]]))</f>
        <v>6</v>
      </c>
      <c r="M1425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425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425" s="2">
        <f>((3*raw[[#This Row],[Count Played W/I Last Year]])+raw[[#This Row],[Count Played W/I 2 years]])/4</f>
        <v>3.75</v>
      </c>
    </row>
    <row r="1426" spans="1:15" x14ac:dyDescent="0.2">
      <c r="A1426" t="s">
        <v>26</v>
      </c>
      <c r="B1426" s="7">
        <v>42624</v>
      </c>
      <c r="C1426" s="7" t="str">
        <f>IF(EXACT(1,raw[[#This Row],[English]]),"English",IF(EXACT(1,raw[[#This Row],[Spanish]]),"Spanish",IF(EXACT(1,raw[[#This Row],[Both]]),"Both","BAD_INPUT")))</f>
        <v>Spanish</v>
      </c>
      <c r="D1426" s="11">
        <f>YEAR(raw[[#This Row],[Date]])</f>
        <v>2016</v>
      </c>
      <c r="E1426" s="11">
        <f>MONTH(raw[[#This Row],[Date]])</f>
        <v>9</v>
      </c>
      <c r="G1426">
        <v>1</v>
      </c>
      <c r="I1426" s="2" t="e">
        <f>VLOOKUP(raw[[#This Row],[Song Title]],#REF!,1,FALSE)</f>
        <v>#REF!</v>
      </c>
      <c r="J1426" s="2">
        <f>SUM(raw[[#This Row],[English]:[Both]])</f>
        <v>1</v>
      </c>
      <c r="K1426" s="1" t="b">
        <f>IF(EXACT(raw[[#This Row],[Date]],VLOOKUP(raw[[#This Row],[Song Title]],raw[],2,FALSE)),TRUE,FALSE)</f>
        <v>0</v>
      </c>
      <c r="L1426">
        <f>COUNTIFS(raw[Song Title],raw[[#This Row],[Song Title]],raw[Date],CONCATENATE("&lt;",raw[[#This Row],[Date]]))</f>
        <v>5</v>
      </c>
      <c r="M1426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426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426" s="2">
        <f>((3*raw[[#This Row],[Count Played W/I Last Year]])+raw[[#This Row],[Count Played W/I 2 years]])/4</f>
        <v>1.25</v>
      </c>
    </row>
    <row r="1427" spans="1:15" x14ac:dyDescent="0.2">
      <c r="A1427" t="s">
        <v>215</v>
      </c>
      <c r="B1427" s="7">
        <v>42624</v>
      </c>
      <c r="C1427" s="7" t="str">
        <f>IF(EXACT(1,raw[[#This Row],[English]]),"English",IF(EXACT(1,raw[[#This Row],[Spanish]]),"Spanish",IF(EXACT(1,raw[[#This Row],[Both]]),"Both","BAD_INPUT")))</f>
        <v>Both</v>
      </c>
      <c r="D1427" s="11">
        <f>YEAR(raw[[#This Row],[Date]])</f>
        <v>2016</v>
      </c>
      <c r="E1427" s="11">
        <f>MONTH(raw[[#This Row],[Date]])</f>
        <v>9</v>
      </c>
      <c r="H1427">
        <v>1</v>
      </c>
      <c r="I1427" s="2" t="e">
        <f>VLOOKUP(raw[[#This Row],[Song Title]],#REF!,1,FALSE)</f>
        <v>#REF!</v>
      </c>
      <c r="J1427" s="2">
        <f>SUM(raw[[#This Row],[English]:[Both]])</f>
        <v>1</v>
      </c>
      <c r="K1427" s="1" t="b">
        <f>IF(EXACT(raw[[#This Row],[Date]],VLOOKUP(raw[[#This Row],[Song Title]],raw[],2,FALSE)),TRUE,FALSE)</f>
        <v>0</v>
      </c>
      <c r="L1427">
        <f>COUNTIFS(raw[Song Title],raw[[#This Row],[Song Title]],raw[Date],CONCATENATE("&lt;",raw[[#This Row],[Date]]))</f>
        <v>9</v>
      </c>
      <c r="M1427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427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1427" s="2">
        <f>((3*raw[[#This Row],[Count Played W/I Last Year]])+raw[[#This Row],[Count Played W/I 2 years]])/4</f>
        <v>2.5</v>
      </c>
    </row>
    <row r="1428" spans="1:15" x14ac:dyDescent="0.2">
      <c r="A1428" t="s">
        <v>162</v>
      </c>
      <c r="B1428" s="7">
        <v>42624</v>
      </c>
      <c r="C1428" s="7" t="str">
        <f>IF(EXACT(1,raw[[#This Row],[English]]),"English",IF(EXACT(1,raw[[#This Row],[Spanish]]),"Spanish",IF(EXACT(1,raw[[#This Row],[Both]]),"Both","BAD_INPUT")))</f>
        <v>English</v>
      </c>
      <c r="D1428" s="11">
        <f>YEAR(raw[[#This Row],[Date]])</f>
        <v>2016</v>
      </c>
      <c r="E1428" s="11">
        <f>MONTH(raw[[#This Row],[Date]])</f>
        <v>9</v>
      </c>
      <c r="F1428">
        <v>1</v>
      </c>
      <c r="I1428" s="2" t="e">
        <f>VLOOKUP(raw[[#This Row],[Song Title]],#REF!,1,FALSE)</f>
        <v>#REF!</v>
      </c>
      <c r="J1428" s="2">
        <f>SUM(raw[[#This Row],[English]:[Both]])</f>
        <v>1</v>
      </c>
      <c r="K1428" s="1" t="b">
        <f>IF(EXACT(raw[[#This Row],[Date]],VLOOKUP(raw[[#This Row],[Song Title]],raw[],2,FALSE)),TRUE,FALSE)</f>
        <v>0</v>
      </c>
      <c r="L1428">
        <f>COUNTIFS(raw[Song Title],raw[[#This Row],[Song Title]],raw[Date],CONCATENATE("&lt;",raw[[#This Row],[Date]]))</f>
        <v>8</v>
      </c>
      <c r="M1428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428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428" s="2">
        <f>((3*raw[[#This Row],[Count Played W/I Last Year]])+raw[[#This Row],[Count Played W/I 2 years]])/4</f>
        <v>2.25</v>
      </c>
    </row>
    <row r="1429" spans="1:15" x14ac:dyDescent="0.2">
      <c r="A1429" t="s">
        <v>288</v>
      </c>
      <c r="B1429" s="7">
        <v>42631</v>
      </c>
      <c r="C1429" s="7" t="str">
        <f>IF(EXACT(1,raw[[#This Row],[English]]),"English",IF(EXACT(1,raw[[#This Row],[Spanish]]),"Spanish",IF(EXACT(1,raw[[#This Row],[Both]]),"Both","BAD_INPUT")))</f>
        <v>English</v>
      </c>
      <c r="D1429" s="11">
        <f>YEAR(raw[[#This Row],[Date]])</f>
        <v>2016</v>
      </c>
      <c r="E1429" s="11">
        <f>MONTH(raw[[#This Row],[Date]])</f>
        <v>9</v>
      </c>
      <c r="F1429">
        <v>1</v>
      </c>
      <c r="I1429" s="2" t="e">
        <f>VLOOKUP(raw[[#This Row],[Song Title]],#REF!,1,FALSE)</f>
        <v>#REF!</v>
      </c>
      <c r="J1429" s="2">
        <f>SUM(raw[[#This Row],[English]:[Both]])</f>
        <v>1</v>
      </c>
      <c r="K1429" s="1" t="b">
        <f>IF(EXACT(raw[[#This Row],[Date]],VLOOKUP(raw[[#This Row],[Song Title]],raw[],2,FALSE)),TRUE,FALSE)</f>
        <v>0</v>
      </c>
      <c r="L1429">
        <f>COUNTIFS(raw[Song Title],raw[[#This Row],[Song Title]],raw[Date],CONCATENATE("&lt;",raw[[#This Row],[Date]]))</f>
        <v>2</v>
      </c>
      <c r="M1429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429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429" s="2">
        <f>((3*raw[[#This Row],[Count Played W/I Last Year]])+raw[[#This Row],[Count Played W/I 2 years]])/4</f>
        <v>2</v>
      </c>
    </row>
    <row r="1430" spans="1:15" x14ac:dyDescent="0.2">
      <c r="A1430" t="s">
        <v>283</v>
      </c>
      <c r="B1430" s="7">
        <v>42631</v>
      </c>
      <c r="C1430" s="7" t="str">
        <f>IF(EXACT(1,raw[[#This Row],[English]]),"English",IF(EXACT(1,raw[[#This Row],[Spanish]]),"Spanish",IF(EXACT(1,raw[[#This Row],[Both]]),"Both","BAD_INPUT")))</f>
        <v>English</v>
      </c>
      <c r="D1430" s="11">
        <f>YEAR(raw[[#This Row],[Date]])</f>
        <v>2016</v>
      </c>
      <c r="E1430" s="11">
        <f>MONTH(raw[[#This Row],[Date]])</f>
        <v>9</v>
      </c>
      <c r="F1430">
        <v>1</v>
      </c>
      <c r="I1430" s="2" t="e">
        <f>VLOOKUP(raw[[#This Row],[Song Title]],#REF!,1,FALSE)</f>
        <v>#REF!</v>
      </c>
      <c r="J1430" s="2">
        <f>SUM(raw[[#This Row],[English]:[Both]])</f>
        <v>1</v>
      </c>
      <c r="K1430" s="1" t="b">
        <f>IF(EXACT(raw[[#This Row],[Date]],VLOOKUP(raw[[#This Row],[Song Title]],raw[],2,FALSE)),TRUE,FALSE)</f>
        <v>0</v>
      </c>
      <c r="L1430">
        <f>COUNTIFS(raw[Song Title],raw[[#This Row],[Song Title]],raw[Date],CONCATENATE("&lt;",raw[[#This Row],[Date]]))</f>
        <v>5</v>
      </c>
      <c r="M1430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430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430" s="2">
        <f>((3*raw[[#This Row],[Count Played W/I Last Year]])+raw[[#This Row],[Count Played W/I 2 years]])/4</f>
        <v>5</v>
      </c>
    </row>
    <row r="1431" spans="1:15" x14ac:dyDescent="0.2">
      <c r="A1431" t="s">
        <v>142</v>
      </c>
      <c r="B1431" s="7">
        <v>42631</v>
      </c>
      <c r="C1431" s="7" t="str">
        <f>IF(EXACT(1,raw[[#This Row],[English]]),"English",IF(EXACT(1,raw[[#This Row],[Spanish]]),"Spanish",IF(EXACT(1,raw[[#This Row],[Both]]),"Both","BAD_INPUT")))</f>
        <v>Spanish</v>
      </c>
      <c r="D1431" s="11">
        <f>YEAR(raw[[#This Row],[Date]])</f>
        <v>2016</v>
      </c>
      <c r="E1431" s="11">
        <f>MONTH(raw[[#This Row],[Date]])</f>
        <v>9</v>
      </c>
      <c r="G1431">
        <v>1</v>
      </c>
      <c r="I1431" s="2" t="e">
        <f>VLOOKUP(raw[[#This Row],[Song Title]],#REF!,1,FALSE)</f>
        <v>#REF!</v>
      </c>
      <c r="J1431" s="2">
        <f>SUM(raw[[#This Row],[English]:[Both]])</f>
        <v>1</v>
      </c>
      <c r="K1431" s="1" t="b">
        <f>IF(EXACT(raw[[#This Row],[Date]],VLOOKUP(raw[[#This Row],[Song Title]],raw[],2,FALSE)),TRUE,FALSE)</f>
        <v>0</v>
      </c>
      <c r="L1431">
        <f>COUNTIFS(raw[Song Title],raw[[#This Row],[Song Title]],raw[Date],CONCATENATE("&lt;",raw[[#This Row],[Date]]))</f>
        <v>9</v>
      </c>
      <c r="M1431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431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431" s="2">
        <f>((3*raw[[#This Row],[Count Played W/I Last Year]])+raw[[#This Row],[Count Played W/I 2 years]])/4</f>
        <v>1.75</v>
      </c>
    </row>
    <row r="1432" spans="1:15" x14ac:dyDescent="0.2">
      <c r="A1432" t="s">
        <v>118</v>
      </c>
      <c r="B1432" s="7">
        <v>42631</v>
      </c>
      <c r="C1432" s="7" t="str">
        <f>IF(EXACT(1,raw[[#This Row],[English]]),"English",IF(EXACT(1,raw[[#This Row],[Spanish]]),"Spanish",IF(EXACT(1,raw[[#This Row],[Both]]),"Both","BAD_INPUT")))</f>
        <v>Both</v>
      </c>
      <c r="D1432" s="11">
        <f>YEAR(raw[[#This Row],[Date]])</f>
        <v>2016</v>
      </c>
      <c r="E1432" s="11">
        <f>MONTH(raw[[#This Row],[Date]])</f>
        <v>9</v>
      </c>
      <c r="H1432">
        <v>1</v>
      </c>
      <c r="I1432" s="2" t="e">
        <f>VLOOKUP(raw[[#This Row],[Song Title]],#REF!,1,FALSE)</f>
        <v>#REF!</v>
      </c>
      <c r="J1432" s="2">
        <f>SUM(raw[[#This Row],[English]:[Both]])</f>
        <v>1</v>
      </c>
      <c r="K1432" s="1" t="b">
        <f>IF(EXACT(raw[[#This Row],[Date]],VLOOKUP(raw[[#This Row],[Song Title]],raw[],2,FALSE)),TRUE,FALSE)</f>
        <v>0</v>
      </c>
      <c r="L1432">
        <f>COUNTIFS(raw[Song Title],raw[[#This Row],[Song Title]],raw[Date],CONCATENATE("&lt;",raw[[#This Row],[Date]]))</f>
        <v>12</v>
      </c>
      <c r="M1432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432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432" s="2">
        <f>((3*raw[[#This Row],[Count Played W/I Last Year]])+raw[[#This Row],[Count Played W/I 2 years]])/4</f>
        <v>3.5</v>
      </c>
    </row>
    <row r="1433" spans="1:15" x14ac:dyDescent="0.2">
      <c r="A1433" t="s">
        <v>289</v>
      </c>
      <c r="B1433" s="7">
        <v>42631</v>
      </c>
      <c r="C1433" s="7" t="str">
        <f>IF(EXACT(1,raw[[#This Row],[English]]),"English",IF(EXACT(1,raw[[#This Row],[Spanish]]),"Spanish",IF(EXACT(1,raw[[#This Row],[Both]]),"Both","BAD_INPUT")))</f>
        <v>Both</v>
      </c>
      <c r="D1433" s="11">
        <f>YEAR(raw[[#This Row],[Date]])</f>
        <v>2016</v>
      </c>
      <c r="E1433" s="11">
        <f>MONTH(raw[[#This Row],[Date]])</f>
        <v>9</v>
      </c>
      <c r="H1433">
        <v>1</v>
      </c>
      <c r="I1433" s="2" t="e">
        <f>VLOOKUP(raw[[#This Row],[Song Title]],#REF!,1,FALSE)</f>
        <v>#REF!</v>
      </c>
      <c r="J1433" s="2">
        <f>SUM(raw[[#This Row],[English]:[Both]])</f>
        <v>1</v>
      </c>
      <c r="K1433" s="1" t="b">
        <f>IF(EXACT(raw[[#This Row],[Date]],VLOOKUP(raw[[#This Row],[Song Title]],raw[],2,FALSE)),TRUE,FALSE)</f>
        <v>1</v>
      </c>
      <c r="L1433">
        <f>COUNTIFS(raw[Song Title],raw[[#This Row],[Song Title]],raw[Date],CONCATENATE("&lt;",raw[[#This Row],[Date]]))</f>
        <v>0</v>
      </c>
      <c r="M1433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433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433" s="2">
        <f>((3*raw[[#This Row],[Count Played W/I Last Year]])+raw[[#This Row],[Count Played W/I 2 years]])/4</f>
        <v>0</v>
      </c>
    </row>
    <row r="1434" spans="1:15" x14ac:dyDescent="0.2">
      <c r="A1434" t="s">
        <v>258</v>
      </c>
      <c r="B1434" s="7">
        <v>42631</v>
      </c>
      <c r="C1434" s="7" t="str">
        <f>IF(EXACT(1,raw[[#This Row],[English]]),"English",IF(EXACT(1,raw[[#This Row],[Spanish]]),"Spanish",IF(EXACT(1,raw[[#This Row],[Both]]),"Both","BAD_INPUT")))</f>
        <v>Spanish</v>
      </c>
      <c r="D1434" s="11">
        <f>YEAR(raw[[#This Row],[Date]])</f>
        <v>2016</v>
      </c>
      <c r="E1434" s="11">
        <f>MONTH(raw[[#This Row],[Date]])</f>
        <v>9</v>
      </c>
      <c r="G1434">
        <v>1</v>
      </c>
      <c r="I1434" s="2" t="e">
        <f>VLOOKUP(raw[[#This Row],[Song Title]],#REF!,1,FALSE)</f>
        <v>#REF!</v>
      </c>
      <c r="J1434" s="2">
        <f>SUM(raw[[#This Row],[English]:[Both]])</f>
        <v>1</v>
      </c>
      <c r="K1434" s="1" t="b">
        <f>IF(EXACT(raw[[#This Row],[Date]],VLOOKUP(raw[[#This Row],[Song Title]],raw[],2,FALSE)),TRUE,FALSE)</f>
        <v>0</v>
      </c>
      <c r="L1434">
        <f>COUNTIFS(raw[Song Title],raw[[#This Row],[Song Title]],raw[Date],CONCATENATE("&lt;",raw[[#This Row],[Date]]))</f>
        <v>5</v>
      </c>
      <c r="M1434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434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434" s="2">
        <f>((3*raw[[#This Row],[Count Played W/I Last Year]])+raw[[#This Row],[Count Played W/I 2 years]])/4</f>
        <v>1</v>
      </c>
    </row>
    <row r="1435" spans="1:15" x14ac:dyDescent="0.2">
      <c r="A1435" t="s">
        <v>253</v>
      </c>
      <c r="B1435" s="7">
        <v>42638</v>
      </c>
      <c r="C1435" s="7" t="str">
        <f>IF(EXACT(1,raw[[#This Row],[English]]),"English",IF(EXACT(1,raw[[#This Row],[Spanish]]),"Spanish",IF(EXACT(1,raw[[#This Row],[Both]]),"Both","BAD_INPUT")))</f>
        <v>English</v>
      </c>
      <c r="D1435" s="11">
        <f>YEAR(raw[[#This Row],[Date]])</f>
        <v>2016</v>
      </c>
      <c r="E1435" s="11">
        <f>MONTH(raw[[#This Row],[Date]])</f>
        <v>9</v>
      </c>
      <c r="F1435">
        <v>1</v>
      </c>
      <c r="I1435" s="2" t="e">
        <f>VLOOKUP(raw[[#This Row],[Song Title]],#REF!,1,FALSE)</f>
        <v>#REF!</v>
      </c>
      <c r="J1435" s="2">
        <f>SUM(raw[[#This Row],[English]:[Both]])</f>
        <v>1</v>
      </c>
      <c r="K1435" s="1" t="b">
        <f>IF(EXACT(raw[[#This Row],[Date]],VLOOKUP(raw[[#This Row],[Song Title]],raw[],2,FALSE)),TRUE,FALSE)</f>
        <v>0</v>
      </c>
      <c r="L1435">
        <f>COUNTIFS(raw[Song Title],raw[[#This Row],[Song Title]],raw[Date],CONCATENATE("&lt;",raw[[#This Row],[Date]]))</f>
        <v>4</v>
      </c>
      <c r="M1435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435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435" s="2">
        <f>((3*raw[[#This Row],[Count Played W/I Last Year]])+raw[[#This Row],[Count Played W/I 2 years]])/4</f>
        <v>4</v>
      </c>
    </row>
    <row r="1436" spans="1:15" x14ac:dyDescent="0.2">
      <c r="A1436" t="s">
        <v>106</v>
      </c>
      <c r="B1436" s="7">
        <v>42638</v>
      </c>
      <c r="C1436" s="7" t="str">
        <f>IF(EXACT(1,raw[[#This Row],[English]]),"English",IF(EXACT(1,raw[[#This Row],[Spanish]]),"Spanish",IF(EXACT(1,raw[[#This Row],[Both]]),"Both","BAD_INPUT")))</f>
        <v>Spanish</v>
      </c>
      <c r="D1436" s="11">
        <f>YEAR(raw[[#This Row],[Date]])</f>
        <v>2016</v>
      </c>
      <c r="E1436" s="11">
        <f>MONTH(raw[[#This Row],[Date]])</f>
        <v>9</v>
      </c>
      <c r="G1436">
        <v>1</v>
      </c>
      <c r="I1436" s="2" t="e">
        <f>VLOOKUP(raw[[#This Row],[Song Title]],#REF!,1,FALSE)</f>
        <v>#REF!</v>
      </c>
      <c r="J1436" s="2">
        <f>SUM(raw[[#This Row],[English]:[Both]])</f>
        <v>1</v>
      </c>
      <c r="K1436" s="1" t="b">
        <f>IF(EXACT(raw[[#This Row],[Date]],VLOOKUP(raw[[#This Row],[Song Title]],raw[],2,FALSE)),TRUE,FALSE)</f>
        <v>0</v>
      </c>
      <c r="L1436">
        <f>COUNTIFS(raw[Song Title],raw[[#This Row],[Song Title]],raw[Date],CONCATENATE("&lt;",raw[[#This Row],[Date]]))</f>
        <v>13</v>
      </c>
      <c r="M1436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436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436" s="2">
        <f>((3*raw[[#This Row],[Count Played W/I Last Year]])+raw[[#This Row],[Count Played W/I 2 years]])/4</f>
        <v>2.5</v>
      </c>
    </row>
    <row r="1437" spans="1:15" x14ac:dyDescent="0.2">
      <c r="A1437" t="s">
        <v>236</v>
      </c>
      <c r="B1437" s="7">
        <v>42638</v>
      </c>
      <c r="C1437" s="7" t="str">
        <f>IF(EXACT(1,raw[[#This Row],[English]]),"English",IF(EXACT(1,raw[[#This Row],[Spanish]]),"Spanish",IF(EXACT(1,raw[[#This Row],[Both]]),"Both","BAD_INPUT")))</f>
        <v>Spanish</v>
      </c>
      <c r="D1437" s="11">
        <f>YEAR(raw[[#This Row],[Date]])</f>
        <v>2016</v>
      </c>
      <c r="E1437" s="11">
        <f>MONTH(raw[[#This Row],[Date]])</f>
        <v>9</v>
      </c>
      <c r="G1437">
        <v>1</v>
      </c>
      <c r="I1437" s="2" t="e">
        <f>VLOOKUP(raw[[#This Row],[Song Title]],#REF!,1,FALSE)</f>
        <v>#REF!</v>
      </c>
      <c r="J1437" s="2">
        <f>SUM(raw[[#This Row],[English]:[Both]])</f>
        <v>1</v>
      </c>
      <c r="K1437" s="1" t="b">
        <f>IF(EXACT(raw[[#This Row],[Date]],VLOOKUP(raw[[#This Row],[Song Title]],raw[],2,FALSE)),TRUE,FALSE)</f>
        <v>0</v>
      </c>
      <c r="L1437">
        <f>COUNTIFS(raw[Song Title],raw[[#This Row],[Song Title]],raw[Date],CONCATENATE("&lt;",raw[[#This Row],[Date]]))</f>
        <v>9</v>
      </c>
      <c r="M1437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437">
        <f>COUNTIFS(raw[Song Title],raw[[#This Row],[Song Title]],raw[Date],CONCATENATE("&lt;",raw[[#This Row],[Date]]),raw[Date],CONCATENATE("&gt;=",DATE(raw[[#This Row],[Year]]-2,raw[[#This Row],[Month]],raw[[#This Row],[English]])))</f>
        <v>9</v>
      </c>
      <c r="O1437" s="2">
        <f>((3*raw[[#This Row],[Count Played W/I Last Year]])+raw[[#This Row],[Count Played W/I 2 years]])/4</f>
        <v>4.5</v>
      </c>
    </row>
    <row r="1438" spans="1:15" x14ac:dyDescent="0.2">
      <c r="A1438" t="s">
        <v>255</v>
      </c>
      <c r="B1438" s="7">
        <v>42638</v>
      </c>
      <c r="C1438" s="7" t="str">
        <f>IF(EXACT(1,raw[[#This Row],[English]]),"English",IF(EXACT(1,raw[[#This Row],[Spanish]]),"Spanish",IF(EXACT(1,raw[[#This Row],[Both]]),"Both","BAD_INPUT")))</f>
        <v>Spanish</v>
      </c>
      <c r="D1438" s="11">
        <f>YEAR(raw[[#This Row],[Date]])</f>
        <v>2016</v>
      </c>
      <c r="E1438" s="11">
        <f>MONTH(raw[[#This Row],[Date]])</f>
        <v>9</v>
      </c>
      <c r="G1438">
        <v>1</v>
      </c>
      <c r="I1438" s="2" t="e">
        <f>VLOOKUP(raw[[#This Row],[Song Title]],#REF!,1,FALSE)</f>
        <v>#REF!</v>
      </c>
      <c r="J1438" s="2">
        <f>SUM(raw[[#This Row],[English]:[Both]])</f>
        <v>1</v>
      </c>
      <c r="K1438" s="1" t="b">
        <f>IF(EXACT(raw[[#This Row],[Date]],VLOOKUP(raw[[#This Row],[Song Title]],raw[],2,FALSE)),TRUE,FALSE)</f>
        <v>0</v>
      </c>
      <c r="L1438">
        <f>COUNTIFS(raw[Song Title],raw[[#This Row],[Song Title]],raw[Date],CONCATENATE("&lt;",raw[[#This Row],[Date]]))</f>
        <v>9</v>
      </c>
      <c r="M1438">
        <f>COUNTIFS(raw[Song Title],raw[[#This Row],[Song Title]],raw[Date],CONCATENATE("&lt;",raw[[#This Row],[Date]]),raw[Date],CONCATENATE("&gt;=",DATE(raw[[#This Row],[Year]]-1,raw[[#This Row],[Month]],raw[[#This Row],[English]])))</f>
        <v>9</v>
      </c>
      <c r="N1438">
        <f>COUNTIFS(raw[Song Title],raw[[#This Row],[Song Title]],raw[Date],CONCATENATE("&lt;",raw[[#This Row],[Date]]),raw[Date],CONCATENATE("&gt;=",DATE(raw[[#This Row],[Year]]-2,raw[[#This Row],[Month]],raw[[#This Row],[English]])))</f>
        <v>9</v>
      </c>
      <c r="O1438" s="2">
        <f>((3*raw[[#This Row],[Count Played W/I Last Year]])+raw[[#This Row],[Count Played W/I 2 years]])/4</f>
        <v>9</v>
      </c>
    </row>
    <row r="1439" spans="1:15" x14ac:dyDescent="0.2">
      <c r="A1439" t="s">
        <v>244</v>
      </c>
      <c r="B1439" s="7">
        <v>42638</v>
      </c>
      <c r="C1439" s="7" t="str">
        <f>IF(EXACT(1,raw[[#This Row],[English]]),"English",IF(EXACT(1,raw[[#This Row],[Spanish]]),"Spanish",IF(EXACT(1,raw[[#This Row],[Both]]),"Both","BAD_INPUT")))</f>
        <v>English</v>
      </c>
      <c r="D1439" s="11">
        <f>YEAR(raw[[#This Row],[Date]])</f>
        <v>2016</v>
      </c>
      <c r="E1439" s="11">
        <f>MONTH(raw[[#This Row],[Date]])</f>
        <v>9</v>
      </c>
      <c r="F1439">
        <v>1</v>
      </c>
      <c r="I1439" s="2" t="e">
        <f>VLOOKUP(raw[[#This Row],[Song Title]],#REF!,1,FALSE)</f>
        <v>#REF!</v>
      </c>
      <c r="J1439" s="2">
        <f>SUM(raw[[#This Row],[English]:[Both]])</f>
        <v>1</v>
      </c>
      <c r="K1439" s="1" t="b">
        <f>IF(EXACT(raw[[#This Row],[Date]],VLOOKUP(raw[[#This Row],[Song Title]],raw[],2,FALSE)),TRUE,FALSE)</f>
        <v>0</v>
      </c>
      <c r="L1439">
        <f>COUNTIFS(raw[Song Title],raw[[#This Row],[Song Title]],raw[Date],CONCATENATE("&lt;",raw[[#This Row],[Date]]))</f>
        <v>7</v>
      </c>
      <c r="M1439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439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1439" s="2">
        <f>((3*raw[[#This Row],[Count Played W/I Last Year]])+raw[[#This Row],[Count Played W/I 2 years]])/4</f>
        <v>4</v>
      </c>
    </row>
    <row r="1440" spans="1:15" x14ac:dyDescent="0.2">
      <c r="A1440" t="s">
        <v>36</v>
      </c>
      <c r="B1440" s="7">
        <v>42638</v>
      </c>
      <c r="C1440" s="7" t="str">
        <f>IF(EXACT(1,raw[[#This Row],[English]]),"English",IF(EXACT(1,raw[[#This Row],[Spanish]]),"Spanish",IF(EXACT(1,raw[[#This Row],[Both]]),"Both","BAD_INPUT")))</f>
        <v>Both</v>
      </c>
      <c r="D1440" s="11">
        <f>YEAR(raw[[#This Row],[Date]])</f>
        <v>2016</v>
      </c>
      <c r="E1440" s="11">
        <f>MONTH(raw[[#This Row],[Date]])</f>
        <v>9</v>
      </c>
      <c r="H1440">
        <v>1</v>
      </c>
      <c r="I1440" s="2" t="e">
        <f>VLOOKUP(raw[[#This Row],[Song Title]],#REF!,1,FALSE)</f>
        <v>#REF!</v>
      </c>
      <c r="J1440" s="2">
        <f>SUM(raw[[#This Row],[English]:[Both]])</f>
        <v>1</v>
      </c>
      <c r="K1440" s="1" t="b">
        <f>IF(EXACT(raw[[#This Row],[Date]],VLOOKUP(raw[[#This Row],[Song Title]],raw[],2,FALSE)),TRUE,FALSE)</f>
        <v>0</v>
      </c>
      <c r="L1440">
        <f>COUNTIFS(raw[Song Title],raw[[#This Row],[Song Title]],raw[Date],CONCATENATE("&lt;",raw[[#This Row],[Date]]))</f>
        <v>12</v>
      </c>
      <c r="M1440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440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440" s="2">
        <f>((3*raw[[#This Row],[Count Played W/I Last Year]])+raw[[#This Row],[Count Played W/I 2 years]])/4</f>
        <v>3</v>
      </c>
    </row>
    <row r="1441" spans="1:15" x14ac:dyDescent="0.2">
      <c r="A1441" t="s">
        <v>275</v>
      </c>
      <c r="B1441" s="7">
        <v>42645</v>
      </c>
      <c r="C1441" s="7" t="str">
        <f>IF(EXACT(1,raw[[#This Row],[English]]),"English",IF(EXACT(1,raw[[#This Row],[Spanish]]),"Spanish",IF(EXACT(1,raw[[#This Row],[Both]]),"Both","BAD_INPUT")))</f>
        <v>Spanish</v>
      </c>
      <c r="D1441" s="11">
        <f>YEAR(raw[[#This Row],[Date]])</f>
        <v>2016</v>
      </c>
      <c r="E1441" s="11">
        <f>MONTH(raw[[#This Row],[Date]])</f>
        <v>10</v>
      </c>
      <c r="G1441">
        <v>1</v>
      </c>
      <c r="I1441" s="2" t="e">
        <f>VLOOKUP(raw[[#This Row],[Song Title]],#REF!,1,FALSE)</f>
        <v>#REF!</v>
      </c>
      <c r="J1441" s="2">
        <f>SUM(raw[[#This Row],[English]:[Both]])</f>
        <v>1</v>
      </c>
      <c r="K1441" s="1" t="b">
        <f>IF(EXACT(raw[[#This Row],[Date]],VLOOKUP(raw[[#This Row],[Song Title]],raw[],2,FALSE)),TRUE,FALSE)</f>
        <v>0</v>
      </c>
      <c r="L1441">
        <f>COUNTIFS(raw[Song Title],raw[[#This Row],[Song Title]],raw[Date],CONCATENATE("&lt;",raw[[#This Row],[Date]]))</f>
        <v>6</v>
      </c>
      <c r="M1441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1441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441" s="2">
        <f>((3*raw[[#This Row],[Count Played W/I Last Year]])+raw[[#This Row],[Count Played W/I 2 years]])/4</f>
        <v>6</v>
      </c>
    </row>
    <row r="1442" spans="1:15" x14ac:dyDescent="0.2">
      <c r="A1442" t="s">
        <v>145</v>
      </c>
      <c r="B1442" s="7">
        <v>42645</v>
      </c>
      <c r="C1442" s="7" t="str">
        <f>IF(EXACT(1,raw[[#This Row],[English]]),"English",IF(EXACT(1,raw[[#This Row],[Spanish]]),"Spanish",IF(EXACT(1,raw[[#This Row],[Both]]),"Both","BAD_INPUT")))</f>
        <v>Both</v>
      </c>
      <c r="D1442" s="11">
        <f>YEAR(raw[[#This Row],[Date]])</f>
        <v>2016</v>
      </c>
      <c r="E1442" s="11">
        <f>MONTH(raw[[#This Row],[Date]])</f>
        <v>10</v>
      </c>
      <c r="H1442">
        <v>1</v>
      </c>
      <c r="I1442" s="2" t="e">
        <f>VLOOKUP(raw[[#This Row],[Song Title]],#REF!,1,FALSE)</f>
        <v>#REF!</v>
      </c>
      <c r="J1442" s="2">
        <f>SUM(raw[[#This Row],[English]:[Both]])</f>
        <v>1</v>
      </c>
      <c r="K1442" s="1" t="b">
        <f>IF(EXACT(raw[[#This Row],[Date]],VLOOKUP(raw[[#This Row],[Song Title]],raw[],2,FALSE)),TRUE,FALSE)</f>
        <v>0</v>
      </c>
      <c r="L1442">
        <f>COUNTIFS(raw[Song Title],raw[[#This Row],[Song Title]],raw[Date],CONCATENATE("&lt;",raw[[#This Row],[Date]]))</f>
        <v>14</v>
      </c>
      <c r="M1442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1442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1442" s="2">
        <f>((3*raw[[#This Row],[Count Played W/I Last Year]])+raw[[#This Row],[Count Played W/I 2 years]])/4</f>
        <v>6.5</v>
      </c>
    </row>
    <row r="1443" spans="1:15" x14ac:dyDescent="0.2">
      <c r="A1443" t="s">
        <v>165</v>
      </c>
      <c r="B1443" s="7">
        <v>42645</v>
      </c>
      <c r="C1443" s="7" t="str">
        <f>IF(EXACT(1,raw[[#This Row],[English]]),"English",IF(EXACT(1,raw[[#This Row],[Spanish]]),"Spanish",IF(EXACT(1,raw[[#This Row],[Both]]),"Both","BAD_INPUT")))</f>
        <v>English</v>
      </c>
      <c r="D1443" s="11">
        <f>YEAR(raw[[#This Row],[Date]])</f>
        <v>2016</v>
      </c>
      <c r="E1443" s="11">
        <f>MONTH(raw[[#This Row],[Date]])</f>
        <v>10</v>
      </c>
      <c r="F1443">
        <v>1</v>
      </c>
      <c r="I1443" s="2" t="e">
        <f>VLOOKUP(raw[[#This Row],[Song Title]],#REF!,1,FALSE)</f>
        <v>#REF!</v>
      </c>
      <c r="J1443" s="2">
        <f>SUM(raw[[#This Row],[English]:[Both]])</f>
        <v>1</v>
      </c>
      <c r="K1443" s="1" t="b">
        <f>IF(EXACT(raw[[#This Row],[Date]],VLOOKUP(raw[[#This Row],[Song Title]],raw[],2,FALSE)),TRUE,FALSE)</f>
        <v>0</v>
      </c>
      <c r="L1443">
        <f>COUNTIFS(raw[Song Title],raw[[#This Row],[Song Title]],raw[Date],CONCATENATE("&lt;",raw[[#This Row],[Date]]))</f>
        <v>2</v>
      </c>
      <c r="M1443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443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443" s="2">
        <f>((3*raw[[#This Row],[Count Played W/I Last Year]])+raw[[#This Row],[Count Played W/I 2 years]])/4</f>
        <v>1</v>
      </c>
    </row>
    <row r="1444" spans="1:15" x14ac:dyDescent="0.2">
      <c r="A1444" t="s">
        <v>289</v>
      </c>
      <c r="B1444" s="7">
        <v>42645</v>
      </c>
      <c r="C1444" s="7" t="str">
        <f>IF(EXACT(1,raw[[#This Row],[English]]),"English",IF(EXACT(1,raw[[#This Row],[Spanish]]),"Spanish",IF(EXACT(1,raw[[#This Row],[Both]]),"Both","BAD_INPUT")))</f>
        <v>Both</v>
      </c>
      <c r="D1444" s="11">
        <f>YEAR(raw[[#This Row],[Date]])</f>
        <v>2016</v>
      </c>
      <c r="E1444" s="11">
        <f>MONTH(raw[[#This Row],[Date]])</f>
        <v>10</v>
      </c>
      <c r="H1444">
        <v>1</v>
      </c>
      <c r="I1444" s="2" t="e">
        <f>VLOOKUP(raw[[#This Row],[Song Title]],#REF!,1,FALSE)</f>
        <v>#REF!</v>
      </c>
      <c r="J1444" s="2">
        <f>SUM(raw[[#This Row],[English]:[Both]])</f>
        <v>1</v>
      </c>
      <c r="K1444" s="1" t="b">
        <f>IF(EXACT(raw[[#This Row],[Date]],VLOOKUP(raw[[#This Row],[Song Title]],raw[],2,FALSE)),TRUE,FALSE)</f>
        <v>0</v>
      </c>
      <c r="L1444">
        <f>COUNTIFS(raw[Song Title],raw[[#This Row],[Song Title]],raw[Date],CONCATENATE("&lt;",raw[[#This Row],[Date]]))</f>
        <v>1</v>
      </c>
      <c r="M1444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444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444" s="2">
        <f>((3*raw[[#This Row],[Count Played W/I Last Year]])+raw[[#This Row],[Count Played W/I 2 years]])/4</f>
        <v>1</v>
      </c>
    </row>
    <row r="1445" spans="1:15" x14ac:dyDescent="0.2">
      <c r="A1445" t="s">
        <v>150</v>
      </c>
      <c r="B1445" s="7">
        <v>42645</v>
      </c>
      <c r="C1445" s="7" t="str">
        <f>IF(EXACT(1,raw[[#This Row],[English]]),"English",IF(EXACT(1,raw[[#This Row],[Spanish]]),"Spanish",IF(EXACT(1,raw[[#This Row],[Both]]),"Both","BAD_INPUT")))</f>
        <v>Both</v>
      </c>
      <c r="D1445" s="11">
        <f>YEAR(raw[[#This Row],[Date]])</f>
        <v>2016</v>
      </c>
      <c r="E1445" s="11">
        <f>MONTH(raw[[#This Row],[Date]])</f>
        <v>10</v>
      </c>
      <c r="H1445">
        <v>1</v>
      </c>
      <c r="I1445" s="2" t="e">
        <f>VLOOKUP(raw[[#This Row],[Song Title]],#REF!,1,FALSE)</f>
        <v>#REF!</v>
      </c>
      <c r="J1445" s="2">
        <f>SUM(raw[[#This Row],[English]:[Both]])</f>
        <v>1</v>
      </c>
      <c r="K1445" s="1" t="b">
        <f>IF(EXACT(raw[[#This Row],[Date]],VLOOKUP(raw[[#This Row],[Song Title]],raw[],2,FALSE)),TRUE,FALSE)</f>
        <v>0</v>
      </c>
      <c r="L1445">
        <f>COUNTIFS(raw[Song Title],raw[[#This Row],[Song Title]],raw[Date],CONCATENATE("&lt;",raw[[#This Row],[Date]]))</f>
        <v>7</v>
      </c>
      <c r="M1445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445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445" s="2">
        <f>((3*raw[[#This Row],[Count Played W/I Last Year]])+raw[[#This Row],[Count Played W/I 2 years]])/4</f>
        <v>1.75</v>
      </c>
    </row>
    <row r="1446" spans="1:15" x14ac:dyDescent="0.2">
      <c r="A1446" t="s">
        <v>260</v>
      </c>
      <c r="B1446" s="7">
        <v>42645</v>
      </c>
      <c r="C1446" s="7" t="str">
        <f>IF(EXACT(1,raw[[#This Row],[English]]),"English",IF(EXACT(1,raw[[#This Row],[Spanish]]),"Spanish",IF(EXACT(1,raw[[#This Row],[Both]]),"Both","BAD_INPUT")))</f>
        <v>English</v>
      </c>
      <c r="D1446" s="11">
        <f>YEAR(raw[[#This Row],[Date]])</f>
        <v>2016</v>
      </c>
      <c r="E1446" s="11">
        <f>MONTH(raw[[#This Row],[Date]])</f>
        <v>10</v>
      </c>
      <c r="F1446">
        <v>1</v>
      </c>
      <c r="I1446" s="2" t="e">
        <f>VLOOKUP(raw[[#This Row],[Song Title]],#REF!,1,FALSE)</f>
        <v>#REF!</v>
      </c>
      <c r="J1446" s="2">
        <f>SUM(raw[[#This Row],[English]:[Both]])</f>
        <v>1</v>
      </c>
      <c r="K1446" s="1" t="b">
        <f>IF(EXACT(raw[[#This Row],[Date]],VLOOKUP(raw[[#This Row],[Song Title]],raw[],2,FALSE)),TRUE,FALSE)</f>
        <v>0</v>
      </c>
      <c r="L1446">
        <f>COUNTIFS(raw[Song Title],raw[[#This Row],[Song Title]],raw[Date],CONCATENATE("&lt;",raw[[#This Row],[Date]]))</f>
        <v>8</v>
      </c>
      <c r="M1446">
        <f>COUNTIFS(raw[Song Title],raw[[#This Row],[Song Title]],raw[Date],CONCATENATE("&lt;",raw[[#This Row],[Date]]),raw[Date],CONCATENATE("&gt;=",DATE(raw[[#This Row],[Year]]-1,raw[[#This Row],[Month]],raw[[#This Row],[English]])))</f>
        <v>8</v>
      </c>
      <c r="N1446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1446" s="2">
        <f>((3*raw[[#This Row],[Count Played W/I Last Year]])+raw[[#This Row],[Count Played W/I 2 years]])/4</f>
        <v>8</v>
      </c>
    </row>
    <row r="1447" spans="1:15" x14ac:dyDescent="0.2">
      <c r="A1447" t="s">
        <v>39</v>
      </c>
      <c r="B1447" s="7">
        <v>42652</v>
      </c>
      <c r="C1447" s="7" t="str">
        <f>IF(EXACT(1,raw[[#This Row],[English]]),"English",IF(EXACT(1,raw[[#This Row],[Spanish]]),"Spanish",IF(EXACT(1,raw[[#This Row],[Both]]),"Both","BAD_INPUT")))</f>
        <v>Both</v>
      </c>
      <c r="D1447" s="11">
        <f>YEAR(raw[[#This Row],[Date]])</f>
        <v>2016</v>
      </c>
      <c r="E1447" s="11">
        <f>MONTH(raw[[#This Row],[Date]])</f>
        <v>10</v>
      </c>
      <c r="H1447">
        <v>1</v>
      </c>
      <c r="I1447" s="2" t="e">
        <f>VLOOKUP(raw[[#This Row],[Song Title]],#REF!,1,FALSE)</f>
        <v>#REF!</v>
      </c>
      <c r="J1447" s="2">
        <f>SUM(raw[[#This Row],[English]:[Both]])</f>
        <v>1</v>
      </c>
      <c r="K1447" s="1" t="b">
        <f>IF(EXACT(raw[[#This Row],[Date]],VLOOKUP(raw[[#This Row],[Song Title]],raw[],2,FALSE)),TRUE,FALSE)</f>
        <v>0</v>
      </c>
      <c r="L1447">
        <f>COUNTIFS(raw[Song Title],raw[[#This Row],[Song Title]],raw[Date],CONCATENATE("&lt;",raw[[#This Row],[Date]]))</f>
        <v>11</v>
      </c>
      <c r="M1447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447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447" s="2">
        <f>((3*raw[[#This Row],[Count Played W/I Last Year]])+raw[[#This Row],[Count Played W/I 2 years]])/4</f>
        <v>1.75</v>
      </c>
    </row>
    <row r="1448" spans="1:15" x14ac:dyDescent="0.2">
      <c r="A1448" t="s">
        <v>18</v>
      </c>
      <c r="B1448" s="7">
        <v>42652</v>
      </c>
      <c r="C1448" s="7" t="str">
        <f>IF(EXACT(1,raw[[#This Row],[English]]),"English",IF(EXACT(1,raw[[#This Row],[Spanish]]),"Spanish",IF(EXACT(1,raw[[#This Row],[Both]]),"Both","BAD_INPUT")))</f>
        <v>Spanish</v>
      </c>
      <c r="D1448" s="11">
        <f>YEAR(raw[[#This Row],[Date]])</f>
        <v>2016</v>
      </c>
      <c r="E1448" s="11">
        <f>MONTH(raw[[#This Row],[Date]])</f>
        <v>10</v>
      </c>
      <c r="G1448">
        <v>1</v>
      </c>
      <c r="I1448" s="2" t="e">
        <f>VLOOKUP(raw[[#This Row],[Song Title]],#REF!,1,FALSE)</f>
        <v>#REF!</v>
      </c>
      <c r="J1448" s="2">
        <f>SUM(raw[[#This Row],[English]:[Both]])</f>
        <v>1</v>
      </c>
      <c r="K1448" s="1" t="b">
        <f>IF(EXACT(raw[[#This Row],[Date]],VLOOKUP(raw[[#This Row],[Song Title]],raw[],2,FALSE)),TRUE,FALSE)</f>
        <v>0</v>
      </c>
      <c r="L1448">
        <f>COUNTIFS(raw[Song Title],raw[[#This Row],[Song Title]],raw[Date],CONCATENATE("&lt;",raw[[#This Row],[Date]]))</f>
        <v>11</v>
      </c>
      <c r="M1448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448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448" s="2">
        <f>((3*raw[[#This Row],[Count Played W/I Last Year]])+raw[[#This Row],[Count Played W/I 2 years]])/4</f>
        <v>3.5</v>
      </c>
    </row>
    <row r="1449" spans="1:15" x14ac:dyDescent="0.2">
      <c r="A1449" t="s">
        <v>253</v>
      </c>
      <c r="B1449" s="7">
        <v>42652</v>
      </c>
      <c r="C1449" s="7" t="str">
        <f>IF(EXACT(1,raw[[#This Row],[English]]),"English",IF(EXACT(1,raw[[#This Row],[Spanish]]),"Spanish",IF(EXACT(1,raw[[#This Row],[Both]]),"Both","BAD_INPUT")))</f>
        <v>English</v>
      </c>
      <c r="D1449" s="11">
        <f>YEAR(raw[[#This Row],[Date]])</f>
        <v>2016</v>
      </c>
      <c r="E1449" s="11">
        <f>MONTH(raw[[#This Row],[Date]])</f>
        <v>10</v>
      </c>
      <c r="F1449">
        <v>1</v>
      </c>
      <c r="I1449" s="2" t="e">
        <f>VLOOKUP(raw[[#This Row],[Song Title]],#REF!,1,FALSE)</f>
        <v>#REF!</v>
      </c>
      <c r="J1449" s="2">
        <f>SUM(raw[[#This Row],[English]:[Both]])</f>
        <v>1</v>
      </c>
      <c r="K1449" s="1" t="b">
        <f>IF(EXACT(raw[[#This Row],[Date]],VLOOKUP(raw[[#This Row],[Song Title]],raw[],2,FALSE)),TRUE,FALSE)</f>
        <v>0</v>
      </c>
      <c r="L1449">
        <f>COUNTIFS(raw[Song Title],raw[[#This Row],[Song Title]],raw[Date],CONCATENATE("&lt;",raw[[#This Row],[Date]]))</f>
        <v>5</v>
      </c>
      <c r="M1449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449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449" s="2">
        <f>((3*raw[[#This Row],[Count Played W/I Last Year]])+raw[[#This Row],[Count Played W/I 2 years]])/4</f>
        <v>3.5</v>
      </c>
    </row>
    <row r="1450" spans="1:15" x14ac:dyDescent="0.2">
      <c r="A1450" t="s">
        <v>166</v>
      </c>
      <c r="B1450" s="7">
        <v>42652</v>
      </c>
      <c r="C1450" s="7" t="str">
        <f>IF(EXACT(1,raw[[#This Row],[English]]),"English",IF(EXACT(1,raw[[#This Row],[Spanish]]),"Spanish",IF(EXACT(1,raw[[#This Row],[Both]]),"Both","BAD_INPUT")))</f>
        <v>Both</v>
      </c>
      <c r="D1450" s="11">
        <f>YEAR(raw[[#This Row],[Date]])</f>
        <v>2016</v>
      </c>
      <c r="E1450" s="11">
        <f>MONTH(raw[[#This Row],[Date]])</f>
        <v>10</v>
      </c>
      <c r="H1450">
        <v>1</v>
      </c>
      <c r="I1450" s="2" t="e">
        <f>VLOOKUP(raw[[#This Row],[Song Title]],#REF!,1,FALSE)</f>
        <v>#REF!</v>
      </c>
      <c r="J1450" s="2">
        <f>SUM(raw[[#This Row],[English]:[Both]])</f>
        <v>1</v>
      </c>
      <c r="K1450" s="1" t="b">
        <f>IF(EXACT(raw[[#This Row],[Date]],VLOOKUP(raw[[#This Row],[Song Title]],raw[],2,FALSE)),TRUE,FALSE)</f>
        <v>0</v>
      </c>
      <c r="L1450">
        <f>COUNTIFS(raw[Song Title],raw[[#This Row],[Song Title]],raw[Date],CONCATENATE("&lt;",raw[[#This Row],[Date]]))</f>
        <v>9</v>
      </c>
      <c r="M1450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450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450" s="2">
        <f>((3*raw[[#This Row],[Count Played W/I Last Year]])+raw[[#This Row],[Count Played W/I 2 years]])/4</f>
        <v>3.5</v>
      </c>
    </row>
    <row r="1451" spans="1:15" x14ac:dyDescent="0.2">
      <c r="A1451" t="s">
        <v>290</v>
      </c>
      <c r="B1451" s="7">
        <v>42652</v>
      </c>
      <c r="C1451" s="7" t="str">
        <f>IF(EXACT(1,raw[[#This Row],[English]]),"English",IF(EXACT(1,raw[[#This Row],[Spanish]]),"Spanish",IF(EXACT(1,raw[[#This Row],[Both]]),"Both","BAD_INPUT")))</f>
        <v>Spanish</v>
      </c>
      <c r="D1451" s="11">
        <f>YEAR(raw[[#This Row],[Date]])</f>
        <v>2016</v>
      </c>
      <c r="E1451" s="11">
        <f>MONTH(raw[[#This Row],[Date]])</f>
        <v>10</v>
      </c>
      <c r="G1451">
        <v>1</v>
      </c>
      <c r="I1451" s="2" t="e">
        <f>VLOOKUP(raw[[#This Row],[Song Title]],#REF!,1,FALSE)</f>
        <v>#REF!</v>
      </c>
      <c r="J1451" s="2">
        <f>SUM(raw[[#This Row],[English]:[Both]])</f>
        <v>1</v>
      </c>
      <c r="K1451" s="1" t="b">
        <f>IF(EXACT(raw[[#This Row],[Date]],VLOOKUP(raw[[#This Row],[Song Title]],raw[],2,FALSE)),TRUE,FALSE)</f>
        <v>1</v>
      </c>
      <c r="L1451">
        <f>COUNTIFS(raw[Song Title],raw[[#This Row],[Song Title]],raw[Date],CONCATENATE("&lt;",raw[[#This Row],[Date]]))</f>
        <v>0</v>
      </c>
      <c r="M1451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451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451" s="2">
        <f>((3*raw[[#This Row],[Count Played W/I Last Year]])+raw[[#This Row],[Count Played W/I 2 years]])/4</f>
        <v>0</v>
      </c>
    </row>
    <row r="1452" spans="1:15" x14ac:dyDescent="0.2">
      <c r="A1452" t="s">
        <v>110</v>
      </c>
      <c r="B1452" s="7">
        <v>42652</v>
      </c>
      <c r="C1452" s="7" t="str">
        <f>IF(EXACT(1,raw[[#This Row],[English]]),"English",IF(EXACT(1,raw[[#This Row],[Spanish]]),"Spanish",IF(EXACT(1,raw[[#This Row],[Both]]),"Both","BAD_INPUT")))</f>
        <v>English</v>
      </c>
      <c r="D1452" s="11">
        <f>YEAR(raw[[#This Row],[Date]])</f>
        <v>2016</v>
      </c>
      <c r="E1452" s="11">
        <f>MONTH(raw[[#This Row],[Date]])</f>
        <v>10</v>
      </c>
      <c r="F1452">
        <v>1</v>
      </c>
      <c r="I1452" s="2" t="e">
        <f>VLOOKUP(raw[[#This Row],[Song Title]],#REF!,1,FALSE)</f>
        <v>#REF!</v>
      </c>
      <c r="J1452" s="2">
        <f>SUM(raw[[#This Row],[English]:[Both]])</f>
        <v>1</v>
      </c>
      <c r="K1452" s="1" t="b">
        <f>IF(EXACT(raw[[#This Row],[Date]],VLOOKUP(raw[[#This Row],[Song Title]],raw[],2,FALSE)),TRUE,FALSE)</f>
        <v>0</v>
      </c>
      <c r="L1452">
        <f>COUNTIFS(raw[Song Title],raw[[#This Row],[Song Title]],raw[Date],CONCATENATE("&lt;",raw[[#This Row],[Date]]))</f>
        <v>3</v>
      </c>
      <c r="M1452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452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452" s="2">
        <f>((3*raw[[#This Row],[Count Played W/I Last Year]])+raw[[#This Row],[Count Played W/I 2 years]])/4</f>
        <v>1</v>
      </c>
    </row>
    <row r="1453" spans="1:15" x14ac:dyDescent="0.2">
      <c r="A1453" t="s">
        <v>43</v>
      </c>
      <c r="B1453" s="7">
        <v>42659</v>
      </c>
      <c r="C1453" s="7" t="str">
        <f>IF(EXACT(1,raw[[#This Row],[English]]),"English",IF(EXACT(1,raw[[#This Row],[Spanish]]),"Spanish",IF(EXACT(1,raw[[#This Row],[Both]]),"Both","BAD_INPUT")))</f>
        <v>Both</v>
      </c>
      <c r="D1453" s="11">
        <f>YEAR(raw[[#This Row],[Date]])</f>
        <v>2016</v>
      </c>
      <c r="E1453" s="11">
        <f>MONTH(raw[[#This Row],[Date]])</f>
        <v>10</v>
      </c>
      <c r="H1453">
        <v>1</v>
      </c>
      <c r="I1453" s="2" t="e">
        <f>VLOOKUP(raw[[#This Row],[Song Title]],#REF!,1,FALSE)</f>
        <v>#REF!</v>
      </c>
      <c r="J1453" s="2">
        <f>SUM(raw[[#This Row],[English]:[Both]])</f>
        <v>1</v>
      </c>
      <c r="K1453" s="1" t="b">
        <f>IF(EXACT(raw[[#This Row],[Date]],VLOOKUP(raw[[#This Row],[Song Title]],raw[],2,FALSE)),TRUE,FALSE)</f>
        <v>0</v>
      </c>
      <c r="L1453">
        <f>COUNTIFS(raw[Song Title],raw[[#This Row],[Song Title]],raw[Date],CONCATENATE("&lt;",raw[[#This Row],[Date]]))</f>
        <v>14</v>
      </c>
      <c r="M1453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453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453" s="2">
        <f>((3*raw[[#This Row],[Count Played W/I Last Year]])+raw[[#This Row],[Count Played W/I 2 years]])/4</f>
        <v>0.5</v>
      </c>
    </row>
    <row r="1454" spans="1:15" x14ac:dyDescent="0.2">
      <c r="A1454" t="s">
        <v>240</v>
      </c>
      <c r="B1454" s="7">
        <v>42659</v>
      </c>
      <c r="C1454" s="7" t="str">
        <f>IF(EXACT(1,raw[[#This Row],[English]]),"English",IF(EXACT(1,raw[[#This Row],[Spanish]]),"Spanish",IF(EXACT(1,raw[[#This Row],[Both]]),"Both","BAD_INPUT")))</f>
        <v>Spanish</v>
      </c>
      <c r="D1454" s="11">
        <f>YEAR(raw[[#This Row],[Date]])</f>
        <v>2016</v>
      </c>
      <c r="E1454" s="11">
        <f>MONTH(raw[[#This Row],[Date]])</f>
        <v>10</v>
      </c>
      <c r="G1454">
        <v>1</v>
      </c>
      <c r="I1454" s="2" t="e">
        <f>VLOOKUP(raw[[#This Row],[Song Title]],#REF!,1,FALSE)</f>
        <v>#REF!</v>
      </c>
      <c r="J1454" s="2">
        <f>SUM(raw[[#This Row],[English]:[Both]])</f>
        <v>1</v>
      </c>
      <c r="K1454" s="1" t="b">
        <f>IF(EXACT(raw[[#This Row],[Date]],VLOOKUP(raw[[#This Row],[Song Title]],raw[],2,FALSE)),TRUE,FALSE)</f>
        <v>0</v>
      </c>
      <c r="L1454">
        <f>COUNTIFS(raw[Song Title],raw[[#This Row],[Song Title]],raw[Date],CONCATENATE("&lt;",raw[[#This Row],[Date]]))</f>
        <v>12</v>
      </c>
      <c r="M1454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454">
        <f>COUNTIFS(raw[Song Title],raw[[#This Row],[Song Title]],raw[Date],CONCATENATE("&lt;",raw[[#This Row],[Date]]),raw[Date],CONCATENATE("&gt;=",DATE(raw[[#This Row],[Year]]-2,raw[[#This Row],[Month]],raw[[#This Row],[English]])))</f>
        <v>12</v>
      </c>
      <c r="O1454" s="2">
        <f>((3*raw[[#This Row],[Count Played W/I Last Year]])+raw[[#This Row],[Count Played W/I 2 years]])/4</f>
        <v>6.75</v>
      </c>
    </row>
    <row r="1455" spans="1:15" x14ac:dyDescent="0.2">
      <c r="A1455" t="s">
        <v>290</v>
      </c>
      <c r="B1455" s="7">
        <v>42659</v>
      </c>
      <c r="C1455" s="7" t="str">
        <f>IF(EXACT(1,raw[[#This Row],[English]]),"English",IF(EXACT(1,raw[[#This Row],[Spanish]]),"Spanish",IF(EXACT(1,raw[[#This Row],[Both]]),"Both","BAD_INPUT")))</f>
        <v>Spanish</v>
      </c>
      <c r="D1455" s="11">
        <f>YEAR(raw[[#This Row],[Date]])</f>
        <v>2016</v>
      </c>
      <c r="E1455" s="11">
        <f>MONTH(raw[[#This Row],[Date]])</f>
        <v>10</v>
      </c>
      <c r="G1455">
        <v>1</v>
      </c>
      <c r="I1455" s="2" t="e">
        <f>VLOOKUP(raw[[#This Row],[Song Title]],#REF!,1,FALSE)</f>
        <v>#REF!</v>
      </c>
      <c r="J1455" s="2">
        <f>SUM(raw[[#This Row],[English]:[Both]])</f>
        <v>1</v>
      </c>
      <c r="K1455" s="1" t="b">
        <f>IF(EXACT(raw[[#This Row],[Date]],VLOOKUP(raw[[#This Row],[Song Title]],raw[],2,FALSE)),TRUE,FALSE)</f>
        <v>0</v>
      </c>
      <c r="L1455">
        <f>COUNTIFS(raw[Song Title],raw[[#This Row],[Song Title]],raw[Date],CONCATENATE("&lt;",raw[[#This Row],[Date]]))</f>
        <v>1</v>
      </c>
      <c r="M1455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455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455" s="2">
        <f>((3*raw[[#This Row],[Count Played W/I Last Year]])+raw[[#This Row],[Count Played W/I 2 years]])/4</f>
        <v>1</v>
      </c>
    </row>
    <row r="1456" spans="1:15" x14ac:dyDescent="0.2">
      <c r="A1456" t="s">
        <v>96</v>
      </c>
      <c r="B1456" s="7">
        <v>42659</v>
      </c>
      <c r="C1456" s="7" t="str">
        <f>IF(EXACT(1,raw[[#This Row],[English]]),"English",IF(EXACT(1,raw[[#This Row],[Spanish]]),"Spanish",IF(EXACT(1,raw[[#This Row],[Both]]),"Both","BAD_INPUT")))</f>
        <v>English</v>
      </c>
      <c r="D1456" s="11">
        <f>YEAR(raw[[#This Row],[Date]])</f>
        <v>2016</v>
      </c>
      <c r="E1456" s="11">
        <f>MONTH(raw[[#This Row],[Date]])</f>
        <v>10</v>
      </c>
      <c r="F1456">
        <v>1</v>
      </c>
      <c r="I1456" s="2" t="e">
        <f>VLOOKUP(raw[[#This Row],[Song Title]],#REF!,1,FALSE)</f>
        <v>#REF!</v>
      </c>
      <c r="J1456" s="2">
        <f>SUM(raw[[#This Row],[English]:[Both]])</f>
        <v>1</v>
      </c>
      <c r="K1456" s="1" t="b">
        <f>IF(EXACT(raw[[#This Row],[Date]],VLOOKUP(raw[[#This Row],[Song Title]],raw[],2,FALSE)),TRUE,FALSE)</f>
        <v>0</v>
      </c>
      <c r="L1456">
        <f>COUNTIFS(raw[Song Title],raw[[#This Row],[Song Title]],raw[Date],CONCATENATE("&lt;",raw[[#This Row],[Date]]))</f>
        <v>14</v>
      </c>
      <c r="M1456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456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456" s="2">
        <f>((3*raw[[#This Row],[Count Played W/I Last Year]])+raw[[#This Row],[Count Played W/I 2 years]])/4</f>
        <v>3.5</v>
      </c>
    </row>
    <row r="1457" spans="1:15" x14ac:dyDescent="0.2">
      <c r="A1457" t="s">
        <v>142</v>
      </c>
      <c r="B1457" s="7">
        <v>42659</v>
      </c>
      <c r="C1457" s="7" t="str">
        <f>IF(EXACT(1,raw[[#This Row],[English]]),"English",IF(EXACT(1,raw[[#This Row],[Spanish]]),"Spanish",IF(EXACT(1,raw[[#This Row],[Both]]),"Both","BAD_INPUT")))</f>
        <v>Both</v>
      </c>
      <c r="D1457" s="11">
        <f>YEAR(raw[[#This Row],[Date]])</f>
        <v>2016</v>
      </c>
      <c r="E1457" s="11">
        <f>MONTH(raw[[#This Row],[Date]])</f>
        <v>10</v>
      </c>
      <c r="H1457">
        <v>1</v>
      </c>
      <c r="I1457" s="2" t="e">
        <f>VLOOKUP(raw[[#This Row],[Song Title]],#REF!,1,FALSE)</f>
        <v>#REF!</v>
      </c>
      <c r="J1457" s="2">
        <f>SUM(raw[[#This Row],[English]:[Both]])</f>
        <v>1</v>
      </c>
      <c r="K1457" s="1" t="b">
        <f>IF(EXACT(raw[[#This Row],[Date]],VLOOKUP(raw[[#This Row],[Song Title]],raw[],2,FALSE)),TRUE,FALSE)</f>
        <v>0</v>
      </c>
      <c r="L1457">
        <f>COUNTIFS(raw[Song Title],raw[[#This Row],[Song Title]],raw[Date],CONCATENATE("&lt;",raw[[#This Row],[Date]]))</f>
        <v>10</v>
      </c>
      <c r="M1457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457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457" s="2">
        <f>((3*raw[[#This Row],[Count Played W/I Last Year]])+raw[[#This Row],[Count Played W/I 2 years]])/4</f>
        <v>2.75</v>
      </c>
    </row>
    <row r="1458" spans="1:15" x14ac:dyDescent="0.2">
      <c r="A1458" t="s">
        <v>291</v>
      </c>
      <c r="B1458" s="7">
        <v>42659</v>
      </c>
      <c r="C1458" s="7" t="str">
        <f>IF(EXACT(1,raw[[#This Row],[English]]),"English",IF(EXACT(1,raw[[#This Row],[Spanish]]),"Spanish",IF(EXACT(1,raw[[#This Row],[Both]]),"Both","BAD_INPUT")))</f>
        <v>English</v>
      </c>
      <c r="D1458" s="11">
        <f>YEAR(raw[[#This Row],[Date]])</f>
        <v>2016</v>
      </c>
      <c r="E1458" s="11">
        <f>MONTH(raw[[#This Row],[Date]])</f>
        <v>10</v>
      </c>
      <c r="F1458">
        <v>1</v>
      </c>
      <c r="I1458" s="2" t="e">
        <f>VLOOKUP(raw[[#This Row],[Song Title]],#REF!,1,FALSE)</f>
        <v>#REF!</v>
      </c>
      <c r="J1458" s="2">
        <f>SUM(raw[[#This Row],[English]:[Both]])</f>
        <v>1</v>
      </c>
      <c r="K1458" s="1" t="b">
        <f>IF(EXACT(raw[[#This Row],[Date]],VLOOKUP(raw[[#This Row],[Song Title]],raw[],2,FALSE)),TRUE,FALSE)</f>
        <v>1</v>
      </c>
      <c r="L1458">
        <f>COUNTIFS(raw[Song Title],raw[[#This Row],[Song Title]],raw[Date],CONCATENATE("&lt;",raw[[#This Row],[Date]]))</f>
        <v>0</v>
      </c>
      <c r="M1458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458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458" s="2">
        <f>((3*raw[[#This Row],[Count Played W/I Last Year]])+raw[[#This Row],[Count Played W/I 2 years]])/4</f>
        <v>0</v>
      </c>
    </row>
    <row r="1459" spans="1:15" x14ac:dyDescent="0.2">
      <c r="A1459" t="s">
        <v>85</v>
      </c>
      <c r="B1459" s="7">
        <v>42666</v>
      </c>
      <c r="C1459" s="7" t="str">
        <f>IF(EXACT(1,raw[[#This Row],[English]]),"English",IF(EXACT(1,raw[[#This Row],[Spanish]]),"Spanish",IF(EXACT(1,raw[[#This Row],[Both]]),"Both","BAD_INPUT")))</f>
        <v>Both</v>
      </c>
      <c r="D1459" s="11">
        <f>YEAR(raw[[#This Row],[Date]])</f>
        <v>2016</v>
      </c>
      <c r="E1459" s="11">
        <f>MONTH(raw[[#This Row],[Date]])</f>
        <v>10</v>
      </c>
      <c r="H1459">
        <v>1</v>
      </c>
      <c r="I1459" s="2" t="e">
        <f>VLOOKUP(raw[[#This Row],[Song Title]],#REF!,1,FALSE)</f>
        <v>#REF!</v>
      </c>
      <c r="J1459" s="2">
        <f>SUM(raw[[#This Row],[English]:[Both]])</f>
        <v>1</v>
      </c>
      <c r="K1459" s="1" t="b">
        <f>IF(EXACT(raw[[#This Row],[Date]],VLOOKUP(raw[[#This Row],[Song Title]],raw[],2,FALSE)),TRUE,FALSE)</f>
        <v>0</v>
      </c>
      <c r="L1459">
        <f>COUNTIFS(raw[Song Title],raw[[#This Row],[Song Title]],raw[Date],CONCATENATE("&lt;",raw[[#This Row],[Date]]))</f>
        <v>9</v>
      </c>
      <c r="M1459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459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459" s="2">
        <f>((3*raw[[#This Row],[Count Played W/I Last Year]])+raw[[#This Row],[Count Played W/I 2 years]])/4</f>
        <v>2.5</v>
      </c>
    </row>
    <row r="1460" spans="1:15" x14ac:dyDescent="0.2">
      <c r="A1460" t="s">
        <v>155</v>
      </c>
      <c r="B1460" s="7">
        <v>42666</v>
      </c>
      <c r="C1460" s="7" t="str">
        <f>IF(EXACT(1,raw[[#This Row],[English]]),"English",IF(EXACT(1,raw[[#This Row],[Spanish]]),"Spanish",IF(EXACT(1,raw[[#This Row],[Both]]),"Both","BAD_INPUT")))</f>
        <v>Both</v>
      </c>
      <c r="D1460" s="11">
        <f>YEAR(raw[[#This Row],[Date]])</f>
        <v>2016</v>
      </c>
      <c r="E1460" s="11">
        <f>MONTH(raw[[#This Row],[Date]])</f>
        <v>10</v>
      </c>
      <c r="H1460">
        <v>1</v>
      </c>
      <c r="I1460" s="2" t="e">
        <f>VLOOKUP(raw[[#This Row],[Song Title]],#REF!,1,FALSE)</f>
        <v>#REF!</v>
      </c>
      <c r="J1460" s="2">
        <f>SUM(raw[[#This Row],[English]:[Both]])</f>
        <v>1</v>
      </c>
      <c r="K1460" s="1" t="b">
        <f>IF(EXACT(raw[[#This Row],[Date]],VLOOKUP(raw[[#This Row],[Song Title]],raw[],2,FALSE)),TRUE,FALSE)</f>
        <v>0</v>
      </c>
      <c r="L1460">
        <f>COUNTIFS(raw[Song Title],raw[[#This Row],[Song Title]],raw[Date],CONCATENATE("&lt;",raw[[#This Row],[Date]]))</f>
        <v>18</v>
      </c>
      <c r="M1460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1460">
        <f>COUNTIFS(raw[Song Title],raw[[#This Row],[Song Title]],raw[Date],CONCATENATE("&lt;",raw[[#This Row],[Date]]),raw[Date],CONCATENATE("&gt;=",DATE(raw[[#This Row],[Year]]-2,raw[[#This Row],[Month]],raw[[#This Row],[English]])))</f>
        <v>10</v>
      </c>
      <c r="O1460" s="2">
        <f>((3*raw[[#This Row],[Count Played W/I Last Year]])+raw[[#This Row],[Count Played W/I 2 years]])/4</f>
        <v>7</v>
      </c>
    </row>
    <row r="1461" spans="1:15" x14ac:dyDescent="0.2">
      <c r="A1461" t="s">
        <v>218</v>
      </c>
      <c r="B1461" s="7">
        <v>42666</v>
      </c>
      <c r="C1461" s="7" t="str">
        <f>IF(EXACT(1,raw[[#This Row],[English]]),"English",IF(EXACT(1,raw[[#This Row],[Spanish]]),"Spanish",IF(EXACT(1,raw[[#This Row],[Both]]),"Both","BAD_INPUT")))</f>
        <v>Spanish</v>
      </c>
      <c r="D1461" s="11">
        <f>YEAR(raw[[#This Row],[Date]])</f>
        <v>2016</v>
      </c>
      <c r="E1461" s="11">
        <f>MONTH(raw[[#This Row],[Date]])</f>
        <v>10</v>
      </c>
      <c r="G1461">
        <v>1</v>
      </c>
      <c r="I1461" s="2" t="e">
        <f>VLOOKUP(raw[[#This Row],[Song Title]],#REF!,1,FALSE)</f>
        <v>#REF!</v>
      </c>
      <c r="J1461" s="2">
        <f>SUM(raw[[#This Row],[English]:[Both]])</f>
        <v>1</v>
      </c>
      <c r="K1461" s="1" t="b">
        <f>IF(EXACT(raw[[#This Row],[Date]],VLOOKUP(raw[[#This Row],[Song Title]],raw[],2,FALSE)),TRUE,FALSE)</f>
        <v>0</v>
      </c>
      <c r="L1461">
        <f>COUNTIFS(raw[Song Title],raw[[#This Row],[Song Title]],raw[Date],CONCATENATE("&lt;",raw[[#This Row],[Date]]))</f>
        <v>7</v>
      </c>
      <c r="M1461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461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1461" s="2">
        <f>((3*raw[[#This Row],[Count Played W/I Last Year]])+raw[[#This Row],[Count Played W/I 2 years]])/4</f>
        <v>3.25</v>
      </c>
    </row>
    <row r="1462" spans="1:15" x14ac:dyDescent="0.2">
      <c r="A1462" t="s">
        <v>245</v>
      </c>
      <c r="B1462" s="7">
        <v>42666</v>
      </c>
      <c r="C1462" s="7" t="str">
        <f>IF(EXACT(1,raw[[#This Row],[English]]),"English",IF(EXACT(1,raw[[#This Row],[Spanish]]),"Spanish",IF(EXACT(1,raw[[#This Row],[Both]]),"Both","BAD_INPUT")))</f>
        <v>English</v>
      </c>
      <c r="D1462" s="11">
        <f>YEAR(raw[[#This Row],[Date]])</f>
        <v>2016</v>
      </c>
      <c r="E1462" s="11">
        <f>MONTH(raw[[#This Row],[Date]])</f>
        <v>10</v>
      </c>
      <c r="F1462">
        <v>1</v>
      </c>
      <c r="I1462" s="2" t="e">
        <f>VLOOKUP(raw[[#This Row],[Song Title]],#REF!,1,FALSE)</f>
        <v>#REF!</v>
      </c>
      <c r="J1462" s="2">
        <f>SUM(raw[[#This Row],[English]:[Both]])</f>
        <v>1</v>
      </c>
      <c r="K1462" s="1" t="b">
        <f>IF(EXACT(raw[[#This Row],[Date]],VLOOKUP(raw[[#This Row],[Song Title]],raw[],2,FALSE)),TRUE,FALSE)</f>
        <v>0</v>
      </c>
      <c r="L1462">
        <f>COUNTIFS(raw[Song Title],raw[[#This Row],[Song Title]],raw[Date],CONCATENATE("&lt;",raw[[#This Row],[Date]]))</f>
        <v>8</v>
      </c>
      <c r="M1462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462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1462" s="2">
        <f>((3*raw[[#This Row],[Count Played W/I Last Year]])+raw[[#This Row],[Count Played W/I 2 years]])/4</f>
        <v>5.75</v>
      </c>
    </row>
    <row r="1463" spans="1:15" x14ac:dyDescent="0.2">
      <c r="A1463" t="s">
        <v>236</v>
      </c>
      <c r="B1463" s="7">
        <v>42666</v>
      </c>
      <c r="C1463" s="7" t="str">
        <f>IF(EXACT(1,raw[[#This Row],[English]]),"English",IF(EXACT(1,raw[[#This Row],[Spanish]]),"Spanish",IF(EXACT(1,raw[[#This Row],[Both]]),"Both","BAD_INPUT")))</f>
        <v>Spanish</v>
      </c>
      <c r="D1463" s="11">
        <f>YEAR(raw[[#This Row],[Date]])</f>
        <v>2016</v>
      </c>
      <c r="E1463" s="11">
        <f>MONTH(raw[[#This Row],[Date]])</f>
        <v>10</v>
      </c>
      <c r="G1463">
        <v>1</v>
      </c>
      <c r="I1463" s="2" t="e">
        <f>VLOOKUP(raw[[#This Row],[Song Title]],#REF!,1,FALSE)</f>
        <v>#REF!</v>
      </c>
      <c r="J1463" s="2">
        <f>SUM(raw[[#This Row],[English]:[Both]])</f>
        <v>1</v>
      </c>
      <c r="K1463" s="1" t="b">
        <f>IF(EXACT(raw[[#This Row],[Date]],VLOOKUP(raw[[#This Row],[Song Title]],raw[],2,FALSE)),TRUE,FALSE)</f>
        <v>0</v>
      </c>
      <c r="L1463">
        <f>COUNTIFS(raw[Song Title],raw[[#This Row],[Song Title]],raw[Date],CONCATENATE("&lt;",raw[[#This Row],[Date]]))</f>
        <v>10</v>
      </c>
      <c r="M1463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463">
        <f>COUNTIFS(raw[Song Title],raw[[#This Row],[Song Title]],raw[Date],CONCATENATE("&lt;",raw[[#This Row],[Date]]),raw[Date],CONCATENATE("&gt;=",DATE(raw[[#This Row],[Year]]-2,raw[[#This Row],[Month]],raw[[#This Row],[English]])))</f>
        <v>10</v>
      </c>
      <c r="O1463" s="2">
        <f>((3*raw[[#This Row],[Count Played W/I Last Year]])+raw[[#This Row],[Count Played W/I 2 years]])/4</f>
        <v>5.5</v>
      </c>
    </row>
    <row r="1464" spans="1:15" x14ac:dyDescent="0.2">
      <c r="A1464" t="s">
        <v>271</v>
      </c>
      <c r="B1464" s="7">
        <v>42666</v>
      </c>
      <c r="C1464" s="7" t="str">
        <f>IF(EXACT(1,raw[[#This Row],[English]]),"English",IF(EXACT(1,raw[[#This Row],[Spanish]]),"Spanish",IF(EXACT(1,raw[[#This Row],[Both]]),"Both","BAD_INPUT")))</f>
        <v>English</v>
      </c>
      <c r="D1464" s="11">
        <f>YEAR(raw[[#This Row],[Date]])</f>
        <v>2016</v>
      </c>
      <c r="E1464" s="11">
        <f>MONTH(raw[[#This Row],[Date]])</f>
        <v>10</v>
      </c>
      <c r="F1464">
        <v>1</v>
      </c>
      <c r="I1464" s="2" t="e">
        <f>VLOOKUP(raw[[#This Row],[Song Title]],#REF!,1,FALSE)</f>
        <v>#REF!</v>
      </c>
      <c r="J1464" s="2">
        <f>SUM(raw[[#This Row],[English]:[Both]])</f>
        <v>1</v>
      </c>
      <c r="K1464" s="1" t="b">
        <f>IF(EXACT(raw[[#This Row],[Date]],VLOOKUP(raw[[#This Row],[Song Title]],raw[],2,FALSE)),TRUE,FALSE)</f>
        <v>0</v>
      </c>
      <c r="L1464">
        <f>COUNTIFS(raw[Song Title],raw[[#This Row],[Song Title]],raw[Date],CONCATENATE("&lt;",raw[[#This Row],[Date]]))</f>
        <v>4</v>
      </c>
      <c r="M1464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464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464" s="2">
        <f>((3*raw[[#This Row],[Count Played W/I Last Year]])+raw[[#This Row],[Count Played W/I 2 years]])/4</f>
        <v>4</v>
      </c>
    </row>
    <row r="1465" spans="1:15" x14ac:dyDescent="0.2">
      <c r="A1465" t="s">
        <v>4</v>
      </c>
      <c r="B1465" s="7">
        <v>42673</v>
      </c>
      <c r="C1465" s="7" t="str">
        <f>IF(EXACT(1,raw[[#This Row],[English]]),"English",IF(EXACT(1,raw[[#This Row],[Spanish]]),"Spanish",IF(EXACT(1,raw[[#This Row],[Both]]),"Both","BAD_INPUT")))</f>
        <v>English</v>
      </c>
      <c r="D1465" s="11">
        <f>YEAR(raw[[#This Row],[Date]])</f>
        <v>2016</v>
      </c>
      <c r="E1465" s="11">
        <f>MONTH(raw[[#This Row],[Date]])</f>
        <v>10</v>
      </c>
      <c r="F1465">
        <v>1</v>
      </c>
      <c r="I1465" s="2" t="e">
        <f>VLOOKUP(raw[[#This Row],[Song Title]],#REF!,1,FALSE)</f>
        <v>#REF!</v>
      </c>
      <c r="J1465" s="2">
        <f>SUM(raw[[#This Row],[English]:[Both]])</f>
        <v>1</v>
      </c>
      <c r="K1465" s="1" t="b">
        <f>IF(EXACT(raw[[#This Row],[Date]],VLOOKUP(raw[[#This Row],[Song Title]],raw[],2,FALSE)),TRUE,FALSE)</f>
        <v>0</v>
      </c>
      <c r="L1465">
        <f>COUNTIFS(raw[Song Title],raw[[#This Row],[Song Title]],raw[Date],CONCATENATE("&lt;",raw[[#This Row],[Date]]))</f>
        <v>15</v>
      </c>
      <c r="M1465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465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465" s="2">
        <f>((3*raw[[#This Row],[Count Played W/I Last Year]])+raw[[#This Row],[Count Played W/I 2 years]])/4</f>
        <v>4.5</v>
      </c>
    </row>
    <row r="1466" spans="1:15" x14ac:dyDescent="0.2">
      <c r="A1466" t="s">
        <v>288</v>
      </c>
      <c r="B1466" s="7">
        <v>42673</v>
      </c>
      <c r="C1466" s="7" t="str">
        <f>IF(EXACT(1,raw[[#This Row],[English]]),"English",IF(EXACT(1,raw[[#This Row],[Spanish]]),"Spanish",IF(EXACT(1,raw[[#This Row],[Both]]),"Both","BAD_INPUT")))</f>
        <v>English</v>
      </c>
      <c r="D1466" s="11">
        <f>YEAR(raw[[#This Row],[Date]])</f>
        <v>2016</v>
      </c>
      <c r="E1466" s="11">
        <f>MONTH(raw[[#This Row],[Date]])</f>
        <v>10</v>
      </c>
      <c r="F1466">
        <v>1</v>
      </c>
      <c r="I1466" s="2" t="e">
        <f>VLOOKUP(raw[[#This Row],[Song Title]],#REF!,1,FALSE)</f>
        <v>#REF!</v>
      </c>
      <c r="J1466" s="2">
        <f>SUM(raw[[#This Row],[English]:[Both]])</f>
        <v>1</v>
      </c>
      <c r="K1466" s="1" t="b">
        <f>IF(EXACT(raw[[#This Row],[Date]],VLOOKUP(raw[[#This Row],[Song Title]],raw[],2,FALSE)),TRUE,FALSE)</f>
        <v>0</v>
      </c>
      <c r="L1466">
        <f>COUNTIFS(raw[Song Title],raw[[#This Row],[Song Title]],raw[Date],CONCATENATE("&lt;",raw[[#This Row],[Date]]))</f>
        <v>3</v>
      </c>
      <c r="M1466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466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466" s="2">
        <f>((3*raw[[#This Row],[Count Played W/I Last Year]])+raw[[#This Row],[Count Played W/I 2 years]])/4</f>
        <v>3</v>
      </c>
    </row>
    <row r="1467" spans="1:15" x14ac:dyDescent="0.2">
      <c r="A1467" t="s">
        <v>204</v>
      </c>
      <c r="B1467" s="7">
        <v>42673</v>
      </c>
      <c r="C1467" s="7" t="str">
        <f>IF(EXACT(1,raw[[#This Row],[English]]),"English",IF(EXACT(1,raw[[#This Row],[Spanish]]),"Spanish",IF(EXACT(1,raw[[#This Row],[Both]]),"Both","BAD_INPUT")))</f>
        <v>Spanish</v>
      </c>
      <c r="D1467" s="11">
        <f>YEAR(raw[[#This Row],[Date]])</f>
        <v>2016</v>
      </c>
      <c r="E1467" s="11">
        <f>MONTH(raw[[#This Row],[Date]])</f>
        <v>10</v>
      </c>
      <c r="G1467">
        <v>1</v>
      </c>
      <c r="I1467" s="2" t="e">
        <f>VLOOKUP(raw[[#This Row],[Song Title]],#REF!,1,FALSE)</f>
        <v>#REF!</v>
      </c>
      <c r="J1467" s="2">
        <f>SUM(raw[[#This Row],[English]:[Both]])</f>
        <v>1</v>
      </c>
      <c r="K1467" s="1" t="b">
        <f>IF(EXACT(raw[[#This Row],[Date]],VLOOKUP(raw[[#This Row],[Song Title]],raw[],2,FALSE)),TRUE,FALSE)</f>
        <v>0</v>
      </c>
      <c r="L1467">
        <f>COUNTIFS(raw[Song Title],raw[[#This Row],[Song Title]],raw[Date],CONCATENATE("&lt;",raw[[#This Row],[Date]]))</f>
        <v>16</v>
      </c>
      <c r="M1467">
        <f>COUNTIFS(raw[Song Title],raw[[#This Row],[Song Title]],raw[Date],CONCATENATE("&lt;",raw[[#This Row],[Date]]),raw[Date],CONCATENATE("&gt;=",DATE(raw[[#This Row],[Year]]-1,raw[[#This Row],[Month]],raw[[#This Row],[English]])))</f>
        <v>7</v>
      </c>
      <c r="N1467">
        <f>COUNTIFS(raw[Song Title],raw[[#This Row],[Song Title]],raw[Date],CONCATENATE("&lt;",raw[[#This Row],[Date]]),raw[Date],CONCATENATE("&gt;=",DATE(raw[[#This Row],[Year]]-2,raw[[#This Row],[Month]],raw[[#This Row],[English]])))</f>
        <v>11</v>
      </c>
      <c r="O1467" s="2">
        <f>((3*raw[[#This Row],[Count Played W/I Last Year]])+raw[[#This Row],[Count Played W/I 2 years]])/4</f>
        <v>8</v>
      </c>
    </row>
    <row r="1468" spans="1:15" x14ac:dyDescent="0.2">
      <c r="A1468" t="s">
        <v>143</v>
      </c>
      <c r="B1468" s="7">
        <v>42673</v>
      </c>
      <c r="C1468" s="7" t="str">
        <f>IF(EXACT(1,raw[[#This Row],[English]]),"English",IF(EXACT(1,raw[[#This Row],[Spanish]]),"Spanish",IF(EXACT(1,raw[[#This Row],[Both]]),"Both","BAD_INPUT")))</f>
        <v>Spanish</v>
      </c>
      <c r="D1468" s="11">
        <f>YEAR(raw[[#This Row],[Date]])</f>
        <v>2016</v>
      </c>
      <c r="E1468" s="11">
        <f>MONTH(raw[[#This Row],[Date]])</f>
        <v>10</v>
      </c>
      <c r="G1468">
        <v>1</v>
      </c>
      <c r="I1468" s="2" t="e">
        <f>VLOOKUP(raw[[#This Row],[Song Title]],#REF!,1,FALSE)</f>
        <v>#REF!</v>
      </c>
      <c r="J1468" s="2">
        <f>SUM(raw[[#This Row],[English]:[Both]])</f>
        <v>1</v>
      </c>
      <c r="K1468" s="1" t="b">
        <f>IF(EXACT(raw[[#This Row],[Date]],VLOOKUP(raw[[#This Row],[Song Title]],raw[],2,FALSE)),TRUE,FALSE)</f>
        <v>0</v>
      </c>
      <c r="L1468">
        <f>COUNTIFS(raw[Song Title],raw[[#This Row],[Song Title]],raw[Date],CONCATENATE("&lt;",raw[[#This Row],[Date]]))</f>
        <v>17</v>
      </c>
      <c r="M1468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468">
        <f>COUNTIFS(raw[Song Title],raw[[#This Row],[Song Title]],raw[Date],CONCATENATE("&lt;",raw[[#This Row],[Date]]),raw[Date],CONCATENATE("&gt;=",DATE(raw[[#This Row],[Year]]-2,raw[[#This Row],[Month]],raw[[#This Row],[English]])))</f>
        <v>10</v>
      </c>
      <c r="O1468" s="2">
        <f>((3*raw[[#This Row],[Count Played W/I Last Year]])+raw[[#This Row],[Count Played W/I 2 years]])/4</f>
        <v>6.25</v>
      </c>
    </row>
    <row r="1469" spans="1:15" x14ac:dyDescent="0.2">
      <c r="A1469" t="s">
        <v>96</v>
      </c>
      <c r="B1469" s="7">
        <v>42673</v>
      </c>
      <c r="C1469" s="7" t="str">
        <f>IF(EXACT(1,raw[[#This Row],[English]]),"English",IF(EXACT(1,raw[[#This Row],[Spanish]]),"Spanish",IF(EXACT(1,raw[[#This Row],[Both]]),"Both","BAD_INPUT")))</f>
        <v>Spanish</v>
      </c>
      <c r="D1469" s="11">
        <f>YEAR(raw[[#This Row],[Date]])</f>
        <v>2016</v>
      </c>
      <c r="E1469" s="11">
        <f>MONTH(raw[[#This Row],[Date]])</f>
        <v>10</v>
      </c>
      <c r="G1469">
        <v>1</v>
      </c>
      <c r="I1469" s="2" t="e">
        <f>VLOOKUP(raw[[#This Row],[Song Title]],#REF!,1,FALSE)</f>
        <v>#REF!</v>
      </c>
      <c r="J1469" s="2">
        <f>SUM(raw[[#This Row],[English]:[Both]])</f>
        <v>1</v>
      </c>
      <c r="K1469" s="1" t="b">
        <f>IF(EXACT(raw[[#This Row],[Date]],VLOOKUP(raw[[#This Row],[Song Title]],raw[],2,FALSE)),TRUE,FALSE)</f>
        <v>0</v>
      </c>
      <c r="L1469">
        <f>COUNTIFS(raw[Song Title],raw[[#This Row],[Song Title]],raw[Date],CONCATENATE("&lt;",raw[[#This Row],[Date]]))</f>
        <v>15</v>
      </c>
      <c r="M1469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469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469" s="2">
        <f>((3*raw[[#This Row],[Count Played W/I Last Year]])+raw[[#This Row],[Count Played W/I 2 years]])/4</f>
        <v>4.5</v>
      </c>
    </row>
    <row r="1470" spans="1:15" x14ac:dyDescent="0.2">
      <c r="A1470" t="s">
        <v>273</v>
      </c>
      <c r="B1470" s="7">
        <v>42673</v>
      </c>
      <c r="C1470" s="7" t="str">
        <f>IF(EXACT(1,raw[[#This Row],[English]]),"English",IF(EXACT(1,raw[[#This Row],[Spanish]]),"Spanish",IF(EXACT(1,raw[[#This Row],[Both]]),"Both","BAD_INPUT")))</f>
        <v>English</v>
      </c>
      <c r="D1470" s="11">
        <f>YEAR(raw[[#This Row],[Date]])</f>
        <v>2016</v>
      </c>
      <c r="E1470" s="11">
        <f>MONTH(raw[[#This Row],[Date]])</f>
        <v>10</v>
      </c>
      <c r="F1470">
        <v>1</v>
      </c>
      <c r="I1470" s="2" t="e">
        <f>VLOOKUP(raw[[#This Row],[Song Title]],#REF!,1,FALSE)</f>
        <v>#REF!</v>
      </c>
      <c r="J1470" s="2">
        <f>SUM(raw[[#This Row],[English]:[Both]])</f>
        <v>1</v>
      </c>
      <c r="K1470" s="1" t="b">
        <f>IF(EXACT(raw[[#This Row],[Date]],VLOOKUP(raw[[#This Row],[Song Title]],raw[],2,FALSE)),TRUE,FALSE)</f>
        <v>0</v>
      </c>
      <c r="L1470">
        <f>COUNTIFS(raw[Song Title],raw[[#This Row],[Song Title]],raw[Date],CONCATENATE("&lt;",raw[[#This Row],[Date]]))</f>
        <v>5</v>
      </c>
      <c r="M1470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470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470" s="2">
        <f>((3*raw[[#This Row],[Count Played W/I Last Year]])+raw[[#This Row],[Count Played W/I 2 years]])/4</f>
        <v>5</v>
      </c>
    </row>
    <row r="1471" spans="1:15" x14ac:dyDescent="0.2">
      <c r="A1471" t="s">
        <v>207</v>
      </c>
      <c r="B1471" s="7">
        <v>42680</v>
      </c>
      <c r="C1471" s="7" t="str">
        <f>IF(EXACT(1,raw[[#This Row],[English]]),"English",IF(EXACT(1,raw[[#This Row],[Spanish]]),"Spanish",IF(EXACT(1,raw[[#This Row],[Both]]),"Both","BAD_INPUT")))</f>
        <v>Spanish</v>
      </c>
      <c r="D1471" s="11">
        <f>YEAR(raw[[#This Row],[Date]])</f>
        <v>2016</v>
      </c>
      <c r="E1471" s="11">
        <f>MONTH(raw[[#This Row],[Date]])</f>
        <v>11</v>
      </c>
      <c r="G1471">
        <v>1</v>
      </c>
      <c r="I1471" s="2" t="e">
        <f>VLOOKUP(raw[[#This Row],[Song Title]],#REF!,1,FALSE)</f>
        <v>#REF!</v>
      </c>
      <c r="J1471" s="2">
        <f>SUM(raw[[#This Row],[English]:[Both]])</f>
        <v>1</v>
      </c>
      <c r="K1471" s="1" t="b">
        <f>IF(EXACT(raw[[#This Row],[Date]],VLOOKUP(raw[[#This Row],[Song Title]],raw[],2,FALSE)),TRUE,FALSE)</f>
        <v>0</v>
      </c>
      <c r="L1471">
        <f>COUNTIFS(raw[Song Title],raw[[#This Row],[Song Title]],raw[Date],CONCATENATE("&lt;",raw[[#This Row],[Date]]))</f>
        <v>12</v>
      </c>
      <c r="M1471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471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1471" s="2">
        <f>((3*raw[[#This Row],[Count Played W/I Last Year]])+raw[[#This Row],[Count Played W/I 2 years]])/4</f>
        <v>5</v>
      </c>
    </row>
    <row r="1472" spans="1:15" x14ac:dyDescent="0.2">
      <c r="A1472" t="s">
        <v>144</v>
      </c>
      <c r="B1472" s="7">
        <v>42680</v>
      </c>
      <c r="C1472" s="7" t="str">
        <f>IF(EXACT(1,raw[[#This Row],[English]]),"English",IF(EXACT(1,raw[[#This Row],[Spanish]]),"Spanish",IF(EXACT(1,raw[[#This Row],[Both]]),"Both","BAD_INPUT")))</f>
        <v>Spanish</v>
      </c>
      <c r="D1472" s="11">
        <f>YEAR(raw[[#This Row],[Date]])</f>
        <v>2016</v>
      </c>
      <c r="E1472" s="11">
        <f>MONTH(raw[[#This Row],[Date]])</f>
        <v>11</v>
      </c>
      <c r="G1472">
        <v>1</v>
      </c>
      <c r="I1472" s="2" t="e">
        <f>VLOOKUP(raw[[#This Row],[Song Title]],#REF!,1,FALSE)</f>
        <v>#REF!</v>
      </c>
      <c r="J1472" s="2">
        <f>SUM(raw[[#This Row],[English]:[Both]])</f>
        <v>1</v>
      </c>
      <c r="K1472" s="1" t="b">
        <f>IF(EXACT(raw[[#This Row],[Date]],VLOOKUP(raw[[#This Row],[Song Title]],raw[],2,FALSE)),TRUE,FALSE)</f>
        <v>0</v>
      </c>
      <c r="L1472">
        <f>COUNTIFS(raw[Song Title],raw[[#This Row],[Song Title]],raw[Date],CONCATENATE("&lt;",raw[[#This Row],[Date]]))</f>
        <v>15</v>
      </c>
      <c r="M1472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472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1472" s="2">
        <f>((3*raw[[#This Row],[Count Played W/I Last Year]])+raw[[#This Row],[Count Played W/I 2 years]])/4</f>
        <v>4</v>
      </c>
    </row>
    <row r="1473" spans="1:15" x14ac:dyDescent="0.2">
      <c r="A1473" t="s">
        <v>110</v>
      </c>
      <c r="B1473" s="7">
        <v>42680</v>
      </c>
      <c r="C1473" s="7" t="str">
        <f>IF(EXACT(1,raw[[#This Row],[English]]),"English",IF(EXACT(1,raw[[#This Row],[Spanish]]),"Spanish",IF(EXACT(1,raw[[#This Row],[Both]]),"Both","BAD_INPUT")))</f>
        <v>English</v>
      </c>
      <c r="D1473" s="11">
        <f>YEAR(raw[[#This Row],[Date]])</f>
        <v>2016</v>
      </c>
      <c r="E1473" s="11">
        <f>MONTH(raw[[#This Row],[Date]])</f>
        <v>11</v>
      </c>
      <c r="F1473">
        <v>1</v>
      </c>
      <c r="I1473" s="2" t="e">
        <f>VLOOKUP(raw[[#This Row],[Song Title]],#REF!,1,FALSE)</f>
        <v>#REF!</v>
      </c>
      <c r="J1473" s="2">
        <f>SUM(raw[[#This Row],[English]:[Both]])</f>
        <v>1</v>
      </c>
      <c r="K1473" s="1" t="b">
        <f>IF(EXACT(raw[[#This Row],[Date]],VLOOKUP(raw[[#This Row],[Song Title]],raw[],2,FALSE)),TRUE,FALSE)</f>
        <v>0</v>
      </c>
      <c r="L1473">
        <f>COUNTIFS(raw[Song Title],raw[[#This Row],[Song Title]],raw[Date],CONCATENATE("&lt;",raw[[#This Row],[Date]]))</f>
        <v>4</v>
      </c>
      <c r="M1473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473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473" s="2">
        <f>((3*raw[[#This Row],[Count Played W/I Last Year]])+raw[[#This Row],[Count Played W/I 2 years]])/4</f>
        <v>2</v>
      </c>
    </row>
    <row r="1474" spans="1:15" x14ac:dyDescent="0.2">
      <c r="A1474" t="s">
        <v>290</v>
      </c>
      <c r="B1474" s="7">
        <v>42680</v>
      </c>
      <c r="C1474" s="7" t="str">
        <f>IF(EXACT(1,raw[[#This Row],[English]]),"English",IF(EXACT(1,raw[[#This Row],[Spanish]]),"Spanish",IF(EXACT(1,raw[[#This Row],[Both]]),"Both","BAD_INPUT")))</f>
        <v>Spanish</v>
      </c>
      <c r="D1474" s="11">
        <f>YEAR(raw[[#This Row],[Date]])</f>
        <v>2016</v>
      </c>
      <c r="E1474" s="11">
        <f>MONTH(raw[[#This Row],[Date]])</f>
        <v>11</v>
      </c>
      <c r="G1474">
        <v>1</v>
      </c>
      <c r="I1474" s="2" t="e">
        <f>VLOOKUP(raw[[#This Row],[Song Title]],#REF!,1,FALSE)</f>
        <v>#REF!</v>
      </c>
      <c r="J1474" s="2">
        <f>SUM(raw[[#This Row],[English]:[Both]])</f>
        <v>1</v>
      </c>
      <c r="K1474" s="1" t="b">
        <f>IF(EXACT(raw[[#This Row],[Date]],VLOOKUP(raw[[#This Row],[Song Title]],raw[],2,FALSE)),TRUE,FALSE)</f>
        <v>0</v>
      </c>
      <c r="L1474">
        <f>COUNTIFS(raw[Song Title],raw[[#This Row],[Song Title]],raw[Date],CONCATENATE("&lt;",raw[[#This Row],[Date]]))</f>
        <v>2</v>
      </c>
      <c r="M1474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474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474" s="2">
        <f>((3*raw[[#This Row],[Count Played W/I Last Year]])+raw[[#This Row],[Count Played W/I 2 years]])/4</f>
        <v>2</v>
      </c>
    </row>
    <row r="1475" spans="1:15" x14ac:dyDescent="0.2">
      <c r="A1475" t="s">
        <v>291</v>
      </c>
      <c r="B1475" s="7">
        <v>42680</v>
      </c>
      <c r="C1475" s="7" t="str">
        <f>IF(EXACT(1,raw[[#This Row],[English]]),"English",IF(EXACT(1,raw[[#This Row],[Spanish]]),"Spanish",IF(EXACT(1,raw[[#This Row],[Both]]),"Both","BAD_INPUT")))</f>
        <v>English</v>
      </c>
      <c r="D1475" s="11">
        <f>YEAR(raw[[#This Row],[Date]])</f>
        <v>2016</v>
      </c>
      <c r="E1475" s="11">
        <f>MONTH(raw[[#This Row],[Date]])</f>
        <v>11</v>
      </c>
      <c r="F1475">
        <v>1</v>
      </c>
      <c r="I1475" s="2" t="e">
        <f>VLOOKUP(raw[[#This Row],[Song Title]],#REF!,1,FALSE)</f>
        <v>#REF!</v>
      </c>
      <c r="J1475" s="2">
        <f>SUM(raw[[#This Row],[English]:[Both]])</f>
        <v>1</v>
      </c>
      <c r="K1475" s="1" t="b">
        <f>IF(EXACT(raw[[#This Row],[Date]],VLOOKUP(raw[[#This Row],[Song Title]],raw[],2,FALSE)),TRUE,FALSE)</f>
        <v>0</v>
      </c>
      <c r="L1475">
        <f>COUNTIFS(raw[Song Title],raw[[#This Row],[Song Title]],raw[Date],CONCATENATE("&lt;",raw[[#This Row],[Date]]))</f>
        <v>1</v>
      </c>
      <c r="M1475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475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475" s="2">
        <f>((3*raw[[#This Row],[Count Played W/I Last Year]])+raw[[#This Row],[Count Played W/I 2 years]])/4</f>
        <v>1</v>
      </c>
    </row>
    <row r="1476" spans="1:15" x14ac:dyDescent="0.2">
      <c r="A1476" t="s">
        <v>214</v>
      </c>
      <c r="B1476" s="7">
        <v>42680</v>
      </c>
      <c r="C1476" s="7" t="str">
        <f>IF(EXACT(1,raw[[#This Row],[English]]),"English",IF(EXACT(1,raw[[#This Row],[Spanish]]),"Spanish",IF(EXACT(1,raw[[#This Row],[Both]]),"Both","BAD_INPUT")))</f>
        <v>Spanish</v>
      </c>
      <c r="D1476" s="11">
        <f>YEAR(raw[[#This Row],[Date]])</f>
        <v>2016</v>
      </c>
      <c r="E1476" s="11">
        <f>MONTH(raw[[#This Row],[Date]])</f>
        <v>11</v>
      </c>
      <c r="G1476">
        <v>1</v>
      </c>
      <c r="I1476" s="2" t="e">
        <f>VLOOKUP(raw[[#This Row],[Song Title]],#REF!,1,FALSE)</f>
        <v>#REF!</v>
      </c>
      <c r="J1476" s="2">
        <f>SUM(raw[[#This Row],[English]:[Both]])</f>
        <v>1</v>
      </c>
      <c r="K1476" s="1" t="b">
        <f>IF(EXACT(raw[[#This Row],[Date]],VLOOKUP(raw[[#This Row],[Song Title]],raw[],2,FALSE)),TRUE,FALSE)</f>
        <v>0</v>
      </c>
      <c r="L1476">
        <f>COUNTIFS(raw[Song Title],raw[[#This Row],[Song Title]],raw[Date],CONCATENATE("&lt;",raw[[#This Row],[Date]]))</f>
        <v>14</v>
      </c>
      <c r="M1476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476">
        <f>COUNTIFS(raw[Song Title],raw[[#This Row],[Song Title]],raw[Date],CONCATENATE("&lt;",raw[[#This Row],[Date]]),raw[Date],CONCATENATE("&gt;=",DATE(raw[[#This Row],[Year]]-2,raw[[#This Row],[Month]],raw[[#This Row],[English]])))</f>
        <v>9</v>
      </c>
      <c r="O1476" s="2">
        <f>((3*raw[[#This Row],[Count Played W/I Last Year]])+raw[[#This Row],[Count Played W/I 2 years]])/4</f>
        <v>4.5</v>
      </c>
    </row>
    <row r="1477" spans="1:15" x14ac:dyDescent="0.2">
      <c r="A1477" t="s">
        <v>164</v>
      </c>
      <c r="B1477" s="7">
        <v>42687</v>
      </c>
      <c r="C1477" s="7" t="str">
        <f>IF(EXACT(1,raw[[#This Row],[English]]),"English",IF(EXACT(1,raw[[#This Row],[Spanish]]),"Spanish",IF(EXACT(1,raw[[#This Row],[Both]]),"Both","BAD_INPUT")))</f>
        <v>Both</v>
      </c>
      <c r="D1477" s="11">
        <f>YEAR(raw[[#This Row],[Date]])</f>
        <v>2016</v>
      </c>
      <c r="E1477" s="11">
        <f>MONTH(raw[[#This Row],[Date]])</f>
        <v>11</v>
      </c>
      <c r="H1477">
        <v>1</v>
      </c>
      <c r="I1477" s="2" t="e">
        <f>VLOOKUP(raw[[#This Row],[Song Title]],#REF!,1,FALSE)</f>
        <v>#REF!</v>
      </c>
      <c r="J1477" s="2">
        <f>SUM(raw[[#This Row],[English]:[Both]])</f>
        <v>1</v>
      </c>
      <c r="K1477" s="1" t="b">
        <f>IF(EXACT(raw[[#This Row],[Date]],VLOOKUP(raw[[#This Row],[Song Title]],raw[],2,FALSE)),TRUE,FALSE)</f>
        <v>0</v>
      </c>
      <c r="L1477">
        <f>COUNTIFS(raw[Song Title],raw[[#This Row],[Song Title]],raw[Date],CONCATENATE("&lt;",raw[[#This Row],[Date]]))</f>
        <v>4</v>
      </c>
      <c r="M1477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477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477" s="2">
        <f>((3*raw[[#This Row],[Count Played W/I Last Year]])+raw[[#This Row],[Count Played W/I 2 years]])/4</f>
        <v>2</v>
      </c>
    </row>
    <row r="1478" spans="1:15" x14ac:dyDescent="0.2">
      <c r="A1478" t="s">
        <v>145</v>
      </c>
      <c r="B1478" s="7">
        <v>42687</v>
      </c>
      <c r="C1478" s="7" t="str">
        <f>IF(EXACT(1,raw[[#This Row],[English]]),"English",IF(EXACT(1,raw[[#This Row],[Spanish]]),"Spanish",IF(EXACT(1,raw[[#This Row],[Both]]),"Both","BAD_INPUT")))</f>
        <v>Both</v>
      </c>
      <c r="D1478" s="11">
        <f>YEAR(raw[[#This Row],[Date]])</f>
        <v>2016</v>
      </c>
      <c r="E1478" s="11">
        <f>MONTH(raw[[#This Row],[Date]])</f>
        <v>11</v>
      </c>
      <c r="H1478">
        <v>1</v>
      </c>
      <c r="I1478" s="2" t="e">
        <f>VLOOKUP(raw[[#This Row],[Song Title]],#REF!,1,FALSE)</f>
        <v>#REF!</v>
      </c>
      <c r="J1478" s="2">
        <f>SUM(raw[[#This Row],[English]:[Both]])</f>
        <v>1</v>
      </c>
      <c r="K1478" s="1" t="b">
        <f>IF(EXACT(raw[[#This Row],[Date]],VLOOKUP(raw[[#This Row],[Song Title]],raw[],2,FALSE)),TRUE,FALSE)</f>
        <v>0</v>
      </c>
      <c r="L1478">
        <f>COUNTIFS(raw[Song Title],raw[[#This Row],[Song Title]],raw[Date],CONCATENATE("&lt;",raw[[#This Row],[Date]]))</f>
        <v>15</v>
      </c>
      <c r="M1478">
        <f>COUNTIFS(raw[Song Title],raw[[#This Row],[Song Title]],raw[Date],CONCATENATE("&lt;",raw[[#This Row],[Date]]),raw[Date],CONCATENATE("&gt;=",DATE(raw[[#This Row],[Year]]-1,raw[[#This Row],[Month]],raw[[#This Row],[English]])))</f>
        <v>7</v>
      </c>
      <c r="N1478">
        <f>COUNTIFS(raw[Song Title],raw[[#This Row],[Song Title]],raw[Date],CONCATENATE("&lt;",raw[[#This Row],[Date]]),raw[Date],CONCATENATE("&gt;=",DATE(raw[[#This Row],[Year]]-2,raw[[#This Row],[Month]],raw[[#This Row],[English]])))</f>
        <v>9</v>
      </c>
      <c r="O1478" s="2">
        <f>((3*raw[[#This Row],[Count Played W/I Last Year]])+raw[[#This Row],[Count Played W/I 2 years]])/4</f>
        <v>7.5</v>
      </c>
    </row>
    <row r="1479" spans="1:15" x14ac:dyDescent="0.2">
      <c r="A1479" t="s">
        <v>201</v>
      </c>
      <c r="B1479" s="7">
        <v>42687</v>
      </c>
      <c r="C1479" s="7" t="str">
        <f>IF(EXACT(1,raw[[#This Row],[English]]),"English",IF(EXACT(1,raw[[#This Row],[Spanish]]),"Spanish",IF(EXACT(1,raw[[#This Row],[Both]]),"Both","BAD_INPUT")))</f>
        <v>English</v>
      </c>
      <c r="D1479" s="11">
        <f>YEAR(raw[[#This Row],[Date]])</f>
        <v>2016</v>
      </c>
      <c r="E1479" s="11">
        <f>MONTH(raw[[#This Row],[Date]])</f>
        <v>11</v>
      </c>
      <c r="F1479">
        <v>1</v>
      </c>
      <c r="I1479" s="2" t="e">
        <f>VLOOKUP(raw[[#This Row],[Song Title]],#REF!,1,FALSE)</f>
        <v>#REF!</v>
      </c>
      <c r="J1479" s="2">
        <f>SUM(raw[[#This Row],[English]:[Both]])</f>
        <v>1</v>
      </c>
      <c r="K1479" s="1" t="b">
        <f>IF(EXACT(raw[[#This Row],[Date]],VLOOKUP(raw[[#This Row],[Song Title]],raw[],2,FALSE)),TRUE,FALSE)</f>
        <v>0</v>
      </c>
      <c r="L1479">
        <f>COUNTIFS(raw[Song Title],raw[[#This Row],[Song Title]],raw[Date],CONCATENATE("&lt;",raw[[#This Row],[Date]]))</f>
        <v>14</v>
      </c>
      <c r="M1479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1479">
        <f>COUNTIFS(raw[Song Title],raw[[#This Row],[Song Title]],raw[Date],CONCATENATE("&lt;",raw[[#This Row],[Date]]),raw[Date],CONCATENATE("&gt;=",DATE(raw[[#This Row],[Year]]-2,raw[[#This Row],[Month]],raw[[#This Row],[English]])))</f>
        <v>10</v>
      </c>
      <c r="O1479" s="2">
        <f>((3*raw[[#This Row],[Count Played W/I Last Year]])+raw[[#This Row],[Count Played W/I 2 years]])/4</f>
        <v>7</v>
      </c>
    </row>
    <row r="1480" spans="1:15" x14ac:dyDescent="0.2">
      <c r="A1480" t="s">
        <v>213</v>
      </c>
      <c r="B1480" s="7">
        <v>42687</v>
      </c>
      <c r="C1480" s="7" t="str">
        <f>IF(EXACT(1,raw[[#This Row],[English]]),"English",IF(EXACT(1,raw[[#This Row],[Spanish]]),"Spanish",IF(EXACT(1,raw[[#This Row],[Both]]),"Both","BAD_INPUT")))</f>
        <v>Spanish</v>
      </c>
      <c r="D1480" s="11">
        <f>YEAR(raw[[#This Row],[Date]])</f>
        <v>2016</v>
      </c>
      <c r="E1480" s="11">
        <f>MONTH(raw[[#This Row],[Date]])</f>
        <v>11</v>
      </c>
      <c r="G1480">
        <v>1</v>
      </c>
      <c r="I1480" s="2" t="e">
        <f>VLOOKUP(raw[[#This Row],[Song Title]],#REF!,1,FALSE)</f>
        <v>#REF!</v>
      </c>
      <c r="J1480" s="2">
        <f>SUM(raw[[#This Row],[English]:[Both]])</f>
        <v>1</v>
      </c>
      <c r="K1480" s="1" t="b">
        <f>IF(EXACT(raw[[#This Row],[Date]],VLOOKUP(raw[[#This Row],[Song Title]],raw[],2,FALSE)),TRUE,FALSE)</f>
        <v>0</v>
      </c>
      <c r="L1480">
        <f>COUNTIFS(raw[Song Title],raw[[#This Row],[Song Title]],raw[Date],CONCATENATE("&lt;",raw[[#This Row],[Date]]))</f>
        <v>10</v>
      </c>
      <c r="M1480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480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1480" s="2">
        <f>((3*raw[[#This Row],[Count Played W/I Last Year]])+raw[[#This Row],[Count Played W/I 2 years]])/4</f>
        <v>4.75</v>
      </c>
    </row>
    <row r="1481" spans="1:15" x14ac:dyDescent="0.2">
      <c r="A1481" t="s">
        <v>211</v>
      </c>
      <c r="B1481" s="7">
        <v>42687</v>
      </c>
      <c r="C1481" s="7" t="str">
        <f>IF(EXACT(1,raw[[#This Row],[English]]),"English",IF(EXACT(1,raw[[#This Row],[Spanish]]),"Spanish",IF(EXACT(1,raw[[#This Row],[Both]]),"Both","BAD_INPUT")))</f>
        <v>Spanish</v>
      </c>
      <c r="D1481" s="11">
        <f>YEAR(raw[[#This Row],[Date]])</f>
        <v>2016</v>
      </c>
      <c r="E1481" s="11">
        <f>MONTH(raw[[#This Row],[Date]])</f>
        <v>11</v>
      </c>
      <c r="G1481">
        <v>1</v>
      </c>
      <c r="I1481" s="2" t="e">
        <f>VLOOKUP(raw[[#This Row],[Song Title]],#REF!,1,FALSE)</f>
        <v>#REF!</v>
      </c>
      <c r="J1481" s="2">
        <f>SUM(raw[[#This Row],[English]:[Both]])</f>
        <v>1</v>
      </c>
      <c r="K1481" s="1" t="b">
        <f>IF(EXACT(raw[[#This Row],[Date]],VLOOKUP(raw[[#This Row],[Song Title]],raw[],2,FALSE)),TRUE,FALSE)</f>
        <v>0</v>
      </c>
      <c r="L1481">
        <f>COUNTIFS(raw[Song Title],raw[[#This Row],[Song Title]],raw[Date],CONCATENATE("&lt;",raw[[#This Row],[Date]]))</f>
        <v>16</v>
      </c>
      <c r="M1481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1481">
        <f>COUNTIFS(raw[Song Title],raw[[#This Row],[Song Title]],raw[Date],CONCATENATE("&lt;",raw[[#This Row],[Date]]),raw[Date],CONCATENATE("&gt;=",DATE(raw[[#This Row],[Year]]-2,raw[[#This Row],[Month]],raw[[#This Row],[English]])))</f>
        <v>11</v>
      </c>
      <c r="O1481" s="2">
        <f>((3*raw[[#This Row],[Count Played W/I Last Year]])+raw[[#This Row],[Count Played W/I 2 years]])/4</f>
        <v>7.25</v>
      </c>
    </row>
    <row r="1482" spans="1:15" x14ac:dyDescent="0.2">
      <c r="A1482" t="s">
        <v>244</v>
      </c>
      <c r="B1482" s="7">
        <v>42687</v>
      </c>
      <c r="C1482" s="7" t="str">
        <f>IF(EXACT(1,raw[[#This Row],[English]]),"English",IF(EXACT(1,raw[[#This Row],[Spanish]]),"Spanish",IF(EXACT(1,raw[[#This Row],[Both]]),"Both","BAD_INPUT")))</f>
        <v>English</v>
      </c>
      <c r="D1482" s="11">
        <f>YEAR(raw[[#This Row],[Date]])</f>
        <v>2016</v>
      </c>
      <c r="E1482" s="11">
        <f>MONTH(raw[[#This Row],[Date]])</f>
        <v>11</v>
      </c>
      <c r="F1482">
        <v>1</v>
      </c>
      <c r="I1482" s="2" t="e">
        <f>VLOOKUP(raw[[#This Row],[Song Title]],#REF!,1,FALSE)</f>
        <v>#REF!</v>
      </c>
      <c r="J1482" s="2">
        <f>SUM(raw[[#This Row],[English]:[Both]])</f>
        <v>1</v>
      </c>
      <c r="K1482" s="1" t="b">
        <f>IF(EXACT(raw[[#This Row],[Date]],VLOOKUP(raw[[#This Row],[Song Title]],raw[],2,FALSE)),TRUE,FALSE)</f>
        <v>0</v>
      </c>
      <c r="L1482">
        <f>COUNTIFS(raw[Song Title],raw[[#This Row],[Song Title]],raw[Date],CONCATENATE("&lt;",raw[[#This Row],[Date]]))</f>
        <v>8</v>
      </c>
      <c r="M1482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482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1482" s="2">
        <f>((3*raw[[#This Row],[Count Played W/I Last Year]])+raw[[#This Row],[Count Played W/I 2 years]])/4</f>
        <v>5</v>
      </c>
    </row>
    <row r="1483" spans="1:15" x14ac:dyDescent="0.2">
      <c r="A1483" t="s">
        <v>111</v>
      </c>
      <c r="B1483" s="7">
        <v>42694</v>
      </c>
      <c r="C1483" s="7" t="str">
        <f>IF(EXACT(1,raw[[#This Row],[English]]),"English",IF(EXACT(1,raw[[#This Row],[Spanish]]),"Spanish",IF(EXACT(1,raw[[#This Row],[Both]]),"Both","BAD_INPUT")))</f>
        <v>English</v>
      </c>
      <c r="D1483" s="11">
        <f>YEAR(raw[[#This Row],[Date]])</f>
        <v>2016</v>
      </c>
      <c r="E1483" s="11">
        <f>MONTH(raw[[#This Row],[Date]])</f>
        <v>11</v>
      </c>
      <c r="F1483">
        <v>1</v>
      </c>
      <c r="I1483" s="2" t="e">
        <f>VLOOKUP(raw[[#This Row],[Song Title]],#REF!,1,FALSE)</f>
        <v>#REF!</v>
      </c>
      <c r="J1483" s="2">
        <f>SUM(raw[[#This Row],[English]:[Both]])</f>
        <v>1</v>
      </c>
      <c r="K1483" s="1" t="b">
        <f>IF(EXACT(raw[[#This Row],[Date]],VLOOKUP(raw[[#This Row],[Song Title]],raw[],2,FALSE)),TRUE,FALSE)</f>
        <v>0</v>
      </c>
      <c r="L1483">
        <f>COUNTIFS(raw[Song Title],raw[[#This Row],[Song Title]],raw[Date],CONCATENATE("&lt;",raw[[#This Row],[Date]]))</f>
        <v>14</v>
      </c>
      <c r="M1483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483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483" s="2">
        <f>((3*raw[[#This Row],[Count Played W/I Last Year]])+raw[[#This Row],[Count Played W/I 2 years]])/4</f>
        <v>3.75</v>
      </c>
    </row>
    <row r="1484" spans="1:15" x14ac:dyDescent="0.2">
      <c r="A1484" t="s">
        <v>53</v>
      </c>
      <c r="B1484" s="7">
        <v>42694</v>
      </c>
      <c r="C1484" s="7" t="str">
        <f>IF(EXACT(1,raw[[#This Row],[English]]),"English",IF(EXACT(1,raw[[#This Row],[Spanish]]),"Spanish",IF(EXACT(1,raw[[#This Row],[Both]]),"Both","BAD_INPUT")))</f>
        <v>Both</v>
      </c>
      <c r="D1484" s="11">
        <f>YEAR(raw[[#This Row],[Date]])</f>
        <v>2016</v>
      </c>
      <c r="E1484" s="11">
        <f>MONTH(raw[[#This Row],[Date]])</f>
        <v>11</v>
      </c>
      <c r="H1484">
        <v>1</v>
      </c>
      <c r="I1484" s="2" t="e">
        <f>VLOOKUP(raw[[#This Row],[Song Title]],#REF!,1,FALSE)</f>
        <v>#REF!</v>
      </c>
      <c r="J1484" s="2">
        <f>SUM(raw[[#This Row],[English]:[Both]])</f>
        <v>1</v>
      </c>
      <c r="K1484" s="1" t="b">
        <f>IF(EXACT(raw[[#This Row],[Date]],VLOOKUP(raw[[#This Row],[Song Title]],raw[],2,FALSE)),TRUE,FALSE)</f>
        <v>0</v>
      </c>
      <c r="L1484">
        <f>COUNTIFS(raw[Song Title],raw[[#This Row],[Song Title]],raw[Date],CONCATENATE("&lt;",raw[[#This Row],[Date]]))</f>
        <v>16</v>
      </c>
      <c r="M1484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484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484" s="2">
        <f>((3*raw[[#This Row],[Count Played W/I Last Year]])+raw[[#This Row],[Count Played W/I 2 years]])/4</f>
        <v>2.75</v>
      </c>
    </row>
    <row r="1485" spans="1:15" x14ac:dyDescent="0.2">
      <c r="A1485" t="s">
        <v>106</v>
      </c>
      <c r="B1485" s="7">
        <v>42694</v>
      </c>
      <c r="C1485" s="7" t="str">
        <f>IF(EXACT(1,raw[[#This Row],[English]]),"English",IF(EXACT(1,raw[[#This Row],[Spanish]]),"Spanish",IF(EXACT(1,raw[[#This Row],[Both]]),"Both","BAD_INPUT")))</f>
        <v>Spanish</v>
      </c>
      <c r="D1485" s="11">
        <f>YEAR(raw[[#This Row],[Date]])</f>
        <v>2016</v>
      </c>
      <c r="E1485" s="11">
        <f>MONTH(raw[[#This Row],[Date]])</f>
        <v>11</v>
      </c>
      <c r="G1485">
        <v>1</v>
      </c>
      <c r="I1485" s="2" t="e">
        <f>VLOOKUP(raw[[#This Row],[Song Title]],#REF!,1,FALSE)</f>
        <v>#REF!</v>
      </c>
      <c r="J1485" s="2">
        <f>SUM(raw[[#This Row],[English]:[Both]])</f>
        <v>1</v>
      </c>
      <c r="K1485" s="1" t="b">
        <f>IF(EXACT(raw[[#This Row],[Date]],VLOOKUP(raw[[#This Row],[Song Title]],raw[],2,FALSE)),TRUE,FALSE)</f>
        <v>0</v>
      </c>
      <c r="L1485">
        <f>COUNTIFS(raw[Song Title],raw[[#This Row],[Song Title]],raw[Date],CONCATENATE("&lt;",raw[[#This Row],[Date]]))</f>
        <v>14</v>
      </c>
      <c r="M1485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485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485" s="2">
        <f>((3*raw[[#This Row],[Count Played W/I Last Year]])+raw[[#This Row],[Count Played W/I 2 years]])/4</f>
        <v>3.25</v>
      </c>
    </row>
    <row r="1486" spans="1:15" x14ac:dyDescent="0.2">
      <c r="A1486" t="s">
        <v>163</v>
      </c>
      <c r="B1486" s="7">
        <v>42694</v>
      </c>
      <c r="C1486" s="7" t="str">
        <f>IF(EXACT(1,raw[[#This Row],[English]]),"English",IF(EXACT(1,raw[[#This Row],[Spanish]]),"Spanish",IF(EXACT(1,raw[[#This Row],[Both]]),"Both","BAD_INPUT")))</f>
        <v>Both</v>
      </c>
      <c r="D1486" s="11">
        <f>YEAR(raw[[#This Row],[Date]])</f>
        <v>2016</v>
      </c>
      <c r="E1486" s="11">
        <f>MONTH(raw[[#This Row],[Date]])</f>
        <v>11</v>
      </c>
      <c r="H1486">
        <v>1</v>
      </c>
      <c r="I1486" s="2" t="e">
        <f>VLOOKUP(raw[[#This Row],[Song Title]],#REF!,1,FALSE)</f>
        <v>#REF!</v>
      </c>
      <c r="J1486" s="2">
        <f>SUM(raw[[#This Row],[English]:[Both]])</f>
        <v>1</v>
      </c>
      <c r="K1486" s="1" t="b">
        <f>IF(EXACT(raw[[#This Row],[Date]],VLOOKUP(raw[[#This Row],[Song Title]],raw[],2,FALSE)),TRUE,FALSE)</f>
        <v>0</v>
      </c>
      <c r="L1486">
        <f>COUNTIFS(raw[Song Title],raw[[#This Row],[Song Title]],raw[Date],CONCATENATE("&lt;",raw[[#This Row],[Date]]))</f>
        <v>10</v>
      </c>
      <c r="M1486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486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486" s="2">
        <f>((3*raw[[#This Row],[Count Played W/I Last Year]])+raw[[#This Row],[Count Played W/I 2 years]])/4</f>
        <v>1.5</v>
      </c>
    </row>
    <row r="1487" spans="1:15" x14ac:dyDescent="0.2">
      <c r="A1487" t="s">
        <v>33</v>
      </c>
      <c r="B1487" s="7">
        <v>42694</v>
      </c>
      <c r="C1487" s="7" t="str">
        <f>IF(EXACT(1,raw[[#This Row],[English]]),"English",IF(EXACT(1,raw[[#This Row],[Spanish]]),"Spanish",IF(EXACT(1,raw[[#This Row],[Both]]),"Both","BAD_INPUT")))</f>
        <v>Both</v>
      </c>
      <c r="D1487" s="11">
        <f>YEAR(raw[[#This Row],[Date]])</f>
        <v>2016</v>
      </c>
      <c r="E1487" s="11">
        <f>MONTH(raw[[#This Row],[Date]])</f>
        <v>11</v>
      </c>
      <c r="H1487">
        <v>1</v>
      </c>
      <c r="I1487" s="2" t="e">
        <f>VLOOKUP(raw[[#This Row],[Song Title]],#REF!,1,FALSE)</f>
        <v>#REF!</v>
      </c>
      <c r="J1487" s="2">
        <f>SUM(raw[[#This Row],[English]:[Both]])</f>
        <v>1</v>
      </c>
      <c r="K1487" s="1" t="b">
        <f>IF(EXACT(raw[[#This Row],[Date]],VLOOKUP(raw[[#This Row],[Song Title]],raw[],2,FALSE)),TRUE,FALSE)</f>
        <v>0</v>
      </c>
      <c r="L1487">
        <f>COUNTIFS(raw[Song Title],raw[[#This Row],[Song Title]],raw[Date],CONCATENATE("&lt;",raw[[#This Row],[Date]]))</f>
        <v>6</v>
      </c>
      <c r="M1487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487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487" s="2">
        <f>((3*raw[[#This Row],[Count Played W/I Last Year]])+raw[[#This Row],[Count Played W/I 2 years]])/4</f>
        <v>0.25</v>
      </c>
    </row>
    <row r="1488" spans="1:15" x14ac:dyDescent="0.2">
      <c r="A1488" t="s">
        <v>118</v>
      </c>
      <c r="B1488" s="7">
        <v>42694</v>
      </c>
      <c r="C1488" s="7" t="str">
        <f>IF(EXACT(1,raw[[#This Row],[English]]),"English",IF(EXACT(1,raw[[#This Row],[Spanish]]),"Spanish",IF(EXACT(1,raw[[#This Row],[Both]]),"Both","BAD_INPUT")))</f>
        <v>Both</v>
      </c>
      <c r="D1488" s="11">
        <f>YEAR(raw[[#This Row],[Date]])</f>
        <v>2016</v>
      </c>
      <c r="E1488" s="11">
        <f>MONTH(raw[[#This Row],[Date]])</f>
        <v>11</v>
      </c>
      <c r="H1488">
        <v>1</v>
      </c>
      <c r="I1488" s="2" t="e">
        <f>VLOOKUP(raw[[#This Row],[Song Title]],#REF!,1,FALSE)</f>
        <v>#REF!</v>
      </c>
      <c r="J1488" s="2">
        <f>SUM(raw[[#This Row],[English]:[Both]])</f>
        <v>1</v>
      </c>
      <c r="K1488" s="1" t="b">
        <f>IF(EXACT(raw[[#This Row],[Date]],VLOOKUP(raw[[#This Row],[Song Title]],raw[],2,FALSE)),TRUE,FALSE)</f>
        <v>0</v>
      </c>
      <c r="L1488">
        <f>COUNTIFS(raw[Song Title],raw[[#This Row],[Song Title]],raw[Date],CONCATENATE("&lt;",raw[[#This Row],[Date]]))</f>
        <v>13</v>
      </c>
      <c r="M1488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488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488" s="2">
        <f>((3*raw[[#This Row],[Count Played W/I Last Year]])+raw[[#This Row],[Count Played W/I 2 years]])/4</f>
        <v>3.75</v>
      </c>
    </row>
    <row r="1489" spans="1:15" x14ac:dyDescent="0.2">
      <c r="A1489" t="s">
        <v>255</v>
      </c>
      <c r="B1489" s="7">
        <v>42701</v>
      </c>
      <c r="C1489" s="7" t="str">
        <f>IF(EXACT(1,raw[[#This Row],[English]]),"English",IF(EXACT(1,raw[[#This Row],[Spanish]]),"Spanish",IF(EXACT(1,raw[[#This Row],[Both]]),"Both","BAD_INPUT")))</f>
        <v>Spanish</v>
      </c>
      <c r="D1489" s="11">
        <f>YEAR(raw[[#This Row],[Date]])</f>
        <v>2016</v>
      </c>
      <c r="E1489" s="11">
        <f>MONTH(raw[[#This Row],[Date]])</f>
        <v>11</v>
      </c>
      <c r="G1489">
        <v>1</v>
      </c>
      <c r="I1489" s="2" t="e">
        <f>VLOOKUP(raw[[#This Row],[Song Title]],#REF!,1,FALSE)</f>
        <v>#REF!</v>
      </c>
      <c r="J1489" s="2">
        <f>SUM(raw[[#This Row],[English]:[Both]])</f>
        <v>1</v>
      </c>
      <c r="K1489" s="1" t="b">
        <f>IF(EXACT(raw[[#This Row],[Date]],VLOOKUP(raw[[#This Row],[Song Title]],raw[],2,FALSE)),TRUE,FALSE)</f>
        <v>0</v>
      </c>
      <c r="L1489">
        <f>COUNTIFS(raw[Song Title],raw[[#This Row],[Song Title]],raw[Date],CONCATENATE("&lt;",raw[[#This Row],[Date]]))</f>
        <v>10</v>
      </c>
      <c r="M1489">
        <f>COUNTIFS(raw[Song Title],raw[[#This Row],[Song Title]],raw[Date],CONCATENATE("&lt;",raw[[#This Row],[Date]]),raw[Date],CONCATENATE("&gt;=",DATE(raw[[#This Row],[Year]]-1,raw[[#This Row],[Month]],raw[[#This Row],[English]])))</f>
        <v>7</v>
      </c>
      <c r="N1489">
        <f>COUNTIFS(raw[Song Title],raw[[#This Row],[Song Title]],raw[Date],CONCATENATE("&lt;",raw[[#This Row],[Date]]),raw[Date],CONCATENATE("&gt;=",DATE(raw[[#This Row],[Year]]-2,raw[[#This Row],[Month]],raw[[#This Row],[English]])))</f>
        <v>10</v>
      </c>
      <c r="O1489" s="2">
        <f>((3*raw[[#This Row],[Count Played W/I Last Year]])+raw[[#This Row],[Count Played W/I 2 years]])/4</f>
        <v>7.75</v>
      </c>
    </row>
    <row r="1490" spans="1:15" x14ac:dyDescent="0.2">
      <c r="A1490" t="s">
        <v>163</v>
      </c>
      <c r="B1490" s="7">
        <v>42701</v>
      </c>
      <c r="C1490" s="7" t="str">
        <f>IF(EXACT(1,raw[[#This Row],[English]]),"English",IF(EXACT(1,raw[[#This Row],[Spanish]]),"Spanish",IF(EXACT(1,raw[[#This Row],[Both]]),"Both","BAD_INPUT")))</f>
        <v>Both</v>
      </c>
      <c r="D1490" s="11">
        <f>YEAR(raw[[#This Row],[Date]])</f>
        <v>2016</v>
      </c>
      <c r="E1490" s="11">
        <f>MONTH(raw[[#This Row],[Date]])</f>
        <v>11</v>
      </c>
      <c r="H1490">
        <v>1</v>
      </c>
      <c r="I1490" s="2" t="e">
        <f>VLOOKUP(raw[[#This Row],[Song Title]],#REF!,1,FALSE)</f>
        <v>#REF!</v>
      </c>
      <c r="J1490" s="2">
        <f>SUM(raw[[#This Row],[English]:[Both]])</f>
        <v>1</v>
      </c>
      <c r="K1490" s="1" t="b">
        <f>IF(EXACT(raw[[#This Row],[Date]],VLOOKUP(raw[[#This Row],[Song Title]],raw[],2,FALSE)),TRUE,FALSE)</f>
        <v>0</v>
      </c>
      <c r="L1490">
        <f>COUNTIFS(raw[Song Title],raw[[#This Row],[Song Title]],raw[Date],CONCATENATE("&lt;",raw[[#This Row],[Date]]))</f>
        <v>11</v>
      </c>
      <c r="M1490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490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490" s="2">
        <f>((3*raw[[#This Row],[Count Played W/I Last Year]])+raw[[#This Row],[Count Played W/I 2 years]])/4</f>
        <v>2.5</v>
      </c>
    </row>
    <row r="1491" spans="1:15" x14ac:dyDescent="0.2">
      <c r="A1491" t="s">
        <v>272</v>
      </c>
      <c r="B1491" s="7">
        <v>42701</v>
      </c>
      <c r="C1491" s="7" t="str">
        <f>IF(EXACT(1,raw[[#This Row],[English]]),"English",IF(EXACT(1,raw[[#This Row],[Spanish]]),"Spanish",IF(EXACT(1,raw[[#This Row],[Both]]),"Both","BAD_INPUT")))</f>
        <v>English</v>
      </c>
      <c r="D1491" s="11">
        <f>YEAR(raw[[#This Row],[Date]])</f>
        <v>2016</v>
      </c>
      <c r="E1491" s="11">
        <f>MONTH(raw[[#This Row],[Date]])</f>
        <v>11</v>
      </c>
      <c r="F1491">
        <v>1</v>
      </c>
      <c r="I1491" s="2" t="e">
        <f>VLOOKUP(raw[[#This Row],[Song Title]],#REF!,1,FALSE)</f>
        <v>#REF!</v>
      </c>
      <c r="J1491" s="2">
        <f>SUM(raw[[#This Row],[English]:[Both]])</f>
        <v>1</v>
      </c>
      <c r="K1491" s="1" t="b">
        <f>IF(EXACT(raw[[#This Row],[Date]],VLOOKUP(raw[[#This Row],[Song Title]],raw[],2,FALSE)),TRUE,FALSE)</f>
        <v>0</v>
      </c>
      <c r="L1491">
        <f>COUNTIFS(raw[Song Title],raw[[#This Row],[Song Title]],raw[Date],CONCATENATE("&lt;",raw[[#This Row],[Date]]))</f>
        <v>6</v>
      </c>
      <c r="M1491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1491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491" s="2">
        <f>((3*raw[[#This Row],[Count Played W/I Last Year]])+raw[[#This Row],[Count Played W/I 2 years]])/4</f>
        <v>6</v>
      </c>
    </row>
    <row r="1492" spans="1:15" x14ac:dyDescent="0.2">
      <c r="A1492" t="s">
        <v>291</v>
      </c>
      <c r="B1492" s="7">
        <v>42701</v>
      </c>
      <c r="C1492" s="7" t="str">
        <f>IF(EXACT(1,raw[[#This Row],[English]]),"English",IF(EXACT(1,raw[[#This Row],[Spanish]]),"Spanish",IF(EXACT(1,raw[[#This Row],[Both]]),"Both","BAD_INPUT")))</f>
        <v>English</v>
      </c>
      <c r="D1492" s="11">
        <f>YEAR(raw[[#This Row],[Date]])</f>
        <v>2016</v>
      </c>
      <c r="E1492" s="11">
        <f>MONTH(raw[[#This Row],[Date]])</f>
        <v>11</v>
      </c>
      <c r="F1492">
        <v>1</v>
      </c>
      <c r="I1492" s="2" t="e">
        <f>VLOOKUP(raw[[#This Row],[Song Title]],#REF!,1,FALSE)</f>
        <v>#REF!</v>
      </c>
      <c r="J1492" s="2">
        <f>SUM(raw[[#This Row],[English]:[Both]])</f>
        <v>1</v>
      </c>
      <c r="K1492" s="1" t="b">
        <f>IF(EXACT(raw[[#This Row],[Date]],VLOOKUP(raw[[#This Row],[Song Title]],raw[],2,FALSE)),TRUE,FALSE)</f>
        <v>0</v>
      </c>
      <c r="L1492">
        <f>COUNTIFS(raw[Song Title],raw[[#This Row],[Song Title]],raw[Date],CONCATENATE("&lt;",raw[[#This Row],[Date]]))</f>
        <v>2</v>
      </c>
      <c r="M1492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492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492" s="2">
        <f>((3*raw[[#This Row],[Count Played W/I Last Year]])+raw[[#This Row],[Count Played W/I 2 years]])/4</f>
        <v>2</v>
      </c>
    </row>
    <row r="1493" spans="1:15" x14ac:dyDescent="0.2">
      <c r="A1493" t="s">
        <v>79</v>
      </c>
      <c r="B1493" s="7">
        <v>42701</v>
      </c>
      <c r="C1493" s="7" t="str">
        <f>IF(EXACT(1,raw[[#This Row],[English]]),"English",IF(EXACT(1,raw[[#This Row],[Spanish]]),"Spanish",IF(EXACT(1,raw[[#This Row],[Both]]),"Both","BAD_INPUT")))</f>
        <v>Spanish</v>
      </c>
      <c r="D1493" s="11">
        <f>YEAR(raw[[#This Row],[Date]])</f>
        <v>2016</v>
      </c>
      <c r="E1493" s="11">
        <f>MONTH(raw[[#This Row],[Date]])</f>
        <v>11</v>
      </c>
      <c r="G1493">
        <v>1</v>
      </c>
      <c r="I1493" s="2" t="e">
        <f>VLOOKUP(raw[[#This Row],[Song Title]],#REF!,1,FALSE)</f>
        <v>#REF!</v>
      </c>
      <c r="J1493" s="2">
        <f>SUM(raw[[#This Row],[English]:[Both]])</f>
        <v>1</v>
      </c>
      <c r="K1493" s="1" t="b">
        <f>IF(EXACT(raw[[#This Row],[Date]],VLOOKUP(raw[[#This Row],[Song Title]],raw[],2,FALSE)),TRUE,FALSE)</f>
        <v>0</v>
      </c>
      <c r="L1493">
        <f>COUNTIFS(raw[Song Title],raw[[#This Row],[Song Title]],raw[Date],CONCATENATE("&lt;",raw[[#This Row],[Date]]))</f>
        <v>17</v>
      </c>
      <c r="M1493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493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493" s="2">
        <f>((3*raw[[#This Row],[Count Played W/I Last Year]])+raw[[#This Row],[Count Played W/I 2 years]])/4</f>
        <v>3.5</v>
      </c>
    </row>
    <row r="1494" spans="1:15" x14ac:dyDescent="0.2">
      <c r="A1494" t="s">
        <v>65</v>
      </c>
      <c r="B1494" s="7">
        <v>42701</v>
      </c>
      <c r="C1494" s="7" t="str">
        <f>IF(EXACT(1,raw[[#This Row],[English]]),"English",IF(EXACT(1,raw[[#This Row],[Spanish]]),"Spanish",IF(EXACT(1,raw[[#This Row],[Both]]),"Both","BAD_INPUT")))</f>
        <v>Spanish</v>
      </c>
      <c r="D1494" s="11">
        <f>YEAR(raw[[#This Row],[Date]])</f>
        <v>2016</v>
      </c>
      <c r="E1494" s="11">
        <f>MONTH(raw[[#This Row],[Date]])</f>
        <v>11</v>
      </c>
      <c r="G1494">
        <v>1</v>
      </c>
      <c r="I1494" s="2" t="e">
        <f>VLOOKUP(raw[[#This Row],[Song Title]],#REF!,1,FALSE)</f>
        <v>#REF!</v>
      </c>
      <c r="J1494" s="2">
        <f>SUM(raw[[#This Row],[English]:[Both]])</f>
        <v>1</v>
      </c>
      <c r="K1494" s="1" t="b">
        <f>IF(EXACT(raw[[#This Row],[Date]],VLOOKUP(raw[[#This Row],[Song Title]],raw[],2,FALSE)),TRUE,FALSE)</f>
        <v>0</v>
      </c>
      <c r="L1494">
        <f>COUNTIFS(raw[Song Title],raw[[#This Row],[Song Title]],raw[Date],CONCATENATE("&lt;",raw[[#This Row],[Date]]))</f>
        <v>10</v>
      </c>
      <c r="M1494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494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494" s="2">
        <f>((3*raw[[#This Row],[Count Played W/I Last Year]])+raw[[#This Row],[Count Played W/I 2 years]])/4</f>
        <v>0.5</v>
      </c>
    </row>
    <row r="1495" spans="1:15" x14ac:dyDescent="0.2">
      <c r="A1495" t="s">
        <v>115</v>
      </c>
      <c r="B1495" s="7">
        <v>42708</v>
      </c>
      <c r="C1495" s="7" t="str">
        <f>IF(EXACT(1,raw[[#This Row],[English]]),"English",IF(EXACT(1,raw[[#This Row],[Spanish]]),"Spanish",IF(EXACT(1,raw[[#This Row],[Both]]),"Both","BAD_INPUT")))</f>
        <v>Spanish</v>
      </c>
      <c r="D1495" s="11">
        <f>YEAR(raw[[#This Row],[Date]])</f>
        <v>2016</v>
      </c>
      <c r="E1495" s="11">
        <f>MONTH(raw[[#This Row],[Date]])</f>
        <v>12</v>
      </c>
      <c r="G1495">
        <v>1</v>
      </c>
      <c r="I1495" s="2" t="e">
        <f>VLOOKUP(raw[[#This Row],[Song Title]],#REF!,1,FALSE)</f>
        <v>#REF!</v>
      </c>
      <c r="J1495" s="2">
        <f>SUM(raw[[#This Row],[English]:[Both]])</f>
        <v>1</v>
      </c>
      <c r="K1495" s="1" t="b">
        <f>IF(EXACT(raw[[#This Row],[Date]],VLOOKUP(raw[[#This Row],[Song Title]],raw[],2,FALSE)),TRUE,FALSE)</f>
        <v>0</v>
      </c>
      <c r="L1495">
        <f>COUNTIFS(raw[Song Title],raw[[#This Row],[Song Title]],raw[Date],CONCATENATE("&lt;",raw[[#This Row],[Date]]))</f>
        <v>10</v>
      </c>
      <c r="M1495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495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495" s="2">
        <f>((3*raw[[#This Row],[Count Played W/I Last Year]])+raw[[#This Row],[Count Played W/I 2 years]])/4</f>
        <v>1.5</v>
      </c>
    </row>
    <row r="1496" spans="1:15" x14ac:dyDescent="0.2">
      <c r="A1496" t="s">
        <v>229</v>
      </c>
      <c r="B1496" s="7">
        <v>42708</v>
      </c>
      <c r="C1496" s="7" t="str">
        <f>IF(EXACT(1,raw[[#This Row],[English]]),"English",IF(EXACT(1,raw[[#This Row],[Spanish]]),"Spanish",IF(EXACT(1,raw[[#This Row],[Both]]),"Both","BAD_INPUT")))</f>
        <v>Both</v>
      </c>
      <c r="D1496" s="11">
        <f>YEAR(raw[[#This Row],[Date]])</f>
        <v>2016</v>
      </c>
      <c r="E1496" s="11">
        <f>MONTH(raw[[#This Row],[Date]])</f>
        <v>12</v>
      </c>
      <c r="H1496">
        <v>1</v>
      </c>
      <c r="I1496" s="2" t="e">
        <f>VLOOKUP(raw[[#This Row],[Song Title]],#REF!,1,FALSE)</f>
        <v>#REF!</v>
      </c>
      <c r="J1496" s="2">
        <f>SUM(raw[[#This Row],[English]:[Both]])</f>
        <v>1</v>
      </c>
      <c r="K1496" s="1" t="b">
        <f>IF(EXACT(raw[[#This Row],[Date]],VLOOKUP(raw[[#This Row],[Song Title]],raw[],2,FALSE)),TRUE,FALSE)</f>
        <v>0</v>
      </c>
      <c r="L1496">
        <f>COUNTIFS(raw[Song Title],raw[[#This Row],[Song Title]],raw[Date],CONCATENATE("&lt;",raw[[#This Row],[Date]]))</f>
        <v>5</v>
      </c>
      <c r="M1496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496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496" s="2">
        <f>((3*raw[[#This Row],[Count Played W/I Last Year]])+raw[[#This Row],[Count Played W/I 2 years]])/4</f>
        <v>2.5</v>
      </c>
    </row>
    <row r="1497" spans="1:15" x14ac:dyDescent="0.2">
      <c r="A1497" t="s">
        <v>231</v>
      </c>
      <c r="B1497" s="7">
        <v>42708</v>
      </c>
      <c r="C1497" s="7" t="str">
        <f>IF(EXACT(1,raw[[#This Row],[English]]),"English",IF(EXACT(1,raw[[#This Row],[Spanish]]),"Spanish",IF(EXACT(1,raw[[#This Row],[Both]]),"Both","BAD_INPUT")))</f>
        <v>English</v>
      </c>
      <c r="D1497" s="11">
        <f>YEAR(raw[[#This Row],[Date]])</f>
        <v>2016</v>
      </c>
      <c r="E1497" s="11">
        <f>MONTH(raw[[#This Row],[Date]])</f>
        <v>12</v>
      </c>
      <c r="F1497">
        <v>1</v>
      </c>
      <c r="I1497" s="2" t="e">
        <f>VLOOKUP(raw[[#This Row],[Song Title]],#REF!,1,FALSE)</f>
        <v>#REF!</v>
      </c>
      <c r="J1497" s="2">
        <f>SUM(raw[[#This Row],[English]:[Both]])</f>
        <v>1</v>
      </c>
      <c r="K1497" s="1" t="b">
        <f>IF(EXACT(raw[[#This Row],[Date]],VLOOKUP(raw[[#This Row],[Song Title]],raw[],2,FALSE)),TRUE,FALSE)</f>
        <v>0</v>
      </c>
      <c r="L1497">
        <f>COUNTIFS(raw[Song Title],raw[[#This Row],[Song Title]],raw[Date],CONCATENATE("&lt;",raw[[#This Row],[Date]]))</f>
        <v>2</v>
      </c>
      <c r="M1497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497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497" s="2">
        <f>((3*raw[[#This Row],[Count Played W/I Last Year]])+raw[[#This Row],[Count Played W/I 2 years]])/4</f>
        <v>1.25</v>
      </c>
    </row>
    <row r="1498" spans="1:15" x14ac:dyDescent="0.2">
      <c r="A1498" t="s">
        <v>119</v>
      </c>
      <c r="B1498" s="7">
        <v>42708</v>
      </c>
      <c r="C1498" s="7" t="str">
        <f>IF(EXACT(1,raw[[#This Row],[English]]),"English",IF(EXACT(1,raw[[#This Row],[Spanish]]),"Spanish",IF(EXACT(1,raw[[#This Row],[Both]]),"Both","BAD_INPUT")))</f>
        <v>Both</v>
      </c>
      <c r="D1498" s="11">
        <f>YEAR(raw[[#This Row],[Date]])</f>
        <v>2016</v>
      </c>
      <c r="E1498" s="11">
        <f>MONTH(raw[[#This Row],[Date]])</f>
        <v>12</v>
      </c>
      <c r="H1498">
        <v>1</v>
      </c>
      <c r="I1498" s="2" t="e">
        <f>VLOOKUP(raw[[#This Row],[Song Title]],#REF!,1,FALSE)</f>
        <v>#REF!</v>
      </c>
      <c r="J1498" s="2">
        <f>SUM(raw[[#This Row],[English]:[Both]])</f>
        <v>1</v>
      </c>
      <c r="K1498" s="1" t="b">
        <f>IF(EXACT(raw[[#This Row],[Date]],VLOOKUP(raw[[#This Row],[Song Title]],raw[],2,FALSE)),TRUE,FALSE)</f>
        <v>0</v>
      </c>
      <c r="L1498">
        <f>COUNTIFS(raw[Song Title],raw[[#This Row],[Song Title]],raw[Date],CONCATENATE("&lt;",raw[[#This Row],[Date]]))</f>
        <v>6</v>
      </c>
      <c r="M1498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498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498" s="2">
        <f>((3*raw[[#This Row],[Count Played W/I Last Year]])+raw[[#This Row],[Count Played W/I 2 years]])/4</f>
        <v>1.25</v>
      </c>
    </row>
    <row r="1499" spans="1:15" x14ac:dyDescent="0.2">
      <c r="A1499" t="s">
        <v>262</v>
      </c>
      <c r="B1499" s="7">
        <v>42708</v>
      </c>
      <c r="C1499" s="7" t="str">
        <f>IF(EXACT(1,raw[[#This Row],[English]]),"English",IF(EXACT(1,raw[[#This Row],[Spanish]]),"Spanish",IF(EXACT(1,raw[[#This Row],[Both]]),"Both","BAD_INPUT")))</f>
        <v>Both</v>
      </c>
      <c r="D1499" s="11">
        <f>YEAR(raw[[#This Row],[Date]])</f>
        <v>2016</v>
      </c>
      <c r="E1499" s="11">
        <f>MONTH(raw[[#This Row],[Date]])</f>
        <v>12</v>
      </c>
      <c r="H1499">
        <v>1</v>
      </c>
      <c r="I1499" s="2" t="e">
        <f>VLOOKUP(raw[[#This Row],[Song Title]],#REF!,1,FALSE)</f>
        <v>#REF!</v>
      </c>
      <c r="J1499" s="2">
        <f>SUM(raw[[#This Row],[English]:[Both]])</f>
        <v>1</v>
      </c>
      <c r="K1499" s="1" t="b">
        <f>IF(EXACT(raw[[#This Row],[Date]],VLOOKUP(raw[[#This Row],[Song Title]],raw[],2,FALSE)),TRUE,FALSE)</f>
        <v>0</v>
      </c>
      <c r="L1499">
        <f>COUNTIFS(raw[Song Title],raw[[#This Row],[Song Title]],raw[Date],CONCATENATE("&lt;",raw[[#This Row],[Date]]))</f>
        <v>4</v>
      </c>
      <c r="M1499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499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499" s="2">
        <f>((3*raw[[#This Row],[Count Played W/I Last Year]])+raw[[#This Row],[Count Played W/I 2 years]])/4</f>
        <v>2.25</v>
      </c>
    </row>
    <row r="1500" spans="1:15" x14ac:dyDescent="0.2">
      <c r="A1500" t="s">
        <v>261</v>
      </c>
      <c r="B1500" s="7">
        <v>42708</v>
      </c>
      <c r="C1500" s="7" t="str">
        <f>IF(EXACT(1,raw[[#This Row],[English]]),"English",IF(EXACT(1,raw[[#This Row],[Spanish]]),"Spanish",IF(EXACT(1,raw[[#This Row],[Both]]),"Both","BAD_INPUT")))</f>
        <v>Both</v>
      </c>
      <c r="D1500" s="11">
        <f>YEAR(raw[[#This Row],[Date]])</f>
        <v>2016</v>
      </c>
      <c r="E1500" s="11">
        <f>MONTH(raw[[#This Row],[Date]])</f>
        <v>12</v>
      </c>
      <c r="H1500">
        <v>1</v>
      </c>
      <c r="I1500" s="2" t="e">
        <f>VLOOKUP(raw[[#This Row],[Song Title]],#REF!,1,FALSE)</f>
        <v>#REF!</v>
      </c>
      <c r="J1500" s="2">
        <f>SUM(raw[[#This Row],[English]:[Both]])</f>
        <v>1</v>
      </c>
      <c r="K1500" s="1" t="b">
        <f>IF(EXACT(raw[[#This Row],[Date]],VLOOKUP(raw[[#This Row],[Song Title]],raw[],2,FALSE)),TRUE,FALSE)</f>
        <v>0</v>
      </c>
      <c r="L1500">
        <f>COUNTIFS(raw[Song Title],raw[[#This Row],[Song Title]],raw[Date],CONCATENATE("&lt;",raw[[#This Row],[Date]]))</f>
        <v>9</v>
      </c>
      <c r="M1500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500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500" s="2">
        <f>((3*raw[[#This Row],[Count Played W/I Last Year]])+raw[[#This Row],[Count Played W/I 2 years]])/4</f>
        <v>3.25</v>
      </c>
    </row>
    <row r="1501" spans="1:15" x14ac:dyDescent="0.2">
      <c r="A1501" t="s">
        <v>115</v>
      </c>
      <c r="B1501" s="7">
        <v>42715</v>
      </c>
      <c r="C1501" s="7" t="str">
        <f>IF(EXACT(1,raw[[#This Row],[English]]),"English",IF(EXACT(1,raw[[#This Row],[Spanish]]),"Spanish",IF(EXACT(1,raw[[#This Row],[Both]]),"Both","BAD_INPUT")))</f>
        <v>Both</v>
      </c>
      <c r="D1501" s="11">
        <f>YEAR(raw[[#This Row],[Date]])</f>
        <v>2016</v>
      </c>
      <c r="E1501" s="11">
        <f>MONTH(raw[[#This Row],[Date]])</f>
        <v>12</v>
      </c>
      <c r="H1501">
        <v>1</v>
      </c>
      <c r="I1501" s="2" t="e">
        <f>VLOOKUP(raw[[#This Row],[Song Title]],#REF!,1,FALSE)</f>
        <v>#REF!</v>
      </c>
      <c r="J1501" s="2">
        <f>SUM(raw[[#This Row],[English]:[Both]])</f>
        <v>1</v>
      </c>
      <c r="K1501" s="1" t="b">
        <f>IF(EXACT(raw[[#This Row],[Date]],VLOOKUP(raw[[#This Row],[Song Title]],raw[],2,FALSE)),TRUE,FALSE)</f>
        <v>0</v>
      </c>
      <c r="L1501">
        <f>COUNTIFS(raw[Song Title],raw[[#This Row],[Song Title]],raw[Date],CONCATENATE("&lt;",raw[[#This Row],[Date]]))</f>
        <v>11</v>
      </c>
      <c r="M1501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501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501" s="2">
        <f>((3*raw[[#This Row],[Count Played W/I Last Year]])+raw[[#This Row],[Count Played W/I 2 years]])/4</f>
        <v>2.5</v>
      </c>
    </row>
    <row r="1502" spans="1:15" x14ac:dyDescent="0.2">
      <c r="A1502" t="s">
        <v>121</v>
      </c>
      <c r="B1502" s="7">
        <v>42715</v>
      </c>
      <c r="C1502" s="7" t="str">
        <f>IF(EXACT(1,raw[[#This Row],[English]]),"English",IF(EXACT(1,raw[[#This Row],[Spanish]]),"Spanish",IF(EXACT(1,raw[[#This Row],[Both]]),"Both","BAD_INPUT")))</f>
        <v>Spanish</v>
      </c>
      <c r="D1502" s="11">
        <f>YEAR(raw[[#This Row],[Date]])</f>
        <v>2016</v>
      </c>
      <c r="E1502" s="11">
        <f>MONTH(raw[[#This Row],[Date]])</f>
        <v>12</v>
      </c>
      <c r="G1502">
        <v>1</v>
      </c>
      <c r="I1502" s="2" t="e">
        <f>VLOOKUP(raw[[#This Row],[Song Title]],#REF!,1,FALSE)</f>
        <v>#REF!</v>
      </c>
      <c r="J1502" s="2">
        <f>SUM(raw[[#This Row],[English]:[Both]])</f>
        <v>1</v>
      </c>
      <c r="K1502" s="1" t="b">
        <f>IF(EXACT(raw[[#This Row],[Date]],VLOOKUP(raw[[#This Row],[Song Title]],raw[],2,FALSE)),TRUE,FALSE)</f>
        <v>0</v>
      </c>
      <c r="L1502">
        <f>COUNTIFS(raw[Song Title],raw[[#This Row],[Song Title]],raw[Date],CONCATENATE("&lt;",raw[[#This Row],[Date]]))</f>
        <v>8</v>
      </c>
      <c r="M1502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502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502" s="2">
        <f>((3*raw[[#This Row],[Count Played W/I Last Year]])+raw[[#This Row],[Count Played W/I 2 years]])/4</f>
        <v>2.5</v>
      </c>
    </row>
    <row r="1503" spans="1:15" x14ac:dyDescent="0.2">
      <c r="A1503" t="s">
        <v>122</v>
      </c>
      <c r="B1503" s="7">
        <v>42715</v>
      </c>
      <c r="C1503" s="7" t="str">
        <f>IF(EXACT(1,raw[[#This Row],[English]]),"English",IF(EXACT(1,raw[[#This Row],[Spanish]]),"Spanish",IF(EXACT(1,raw[[#This Row],[Both]]),"Both","BAD_INPUT")))</f>
        <v>Both</v>
      </c>
      <c r="D1503" s="11">
        <f>YEAR(raw[[#This Row],[Date]])</f>
        <v>2016</v>
      </c>
      <c r="E1503" s="11">
        <f>MONTH(raw[[#This Row],[Date]])</f>
        <v>12</v>
      </c>
      <c r="H1503">
        <v>1</v>
      </c>
      <c r="I1503" s="2" t="e">
        <f>VLOOKUP(raw[[#This Row],[Song Title]],#REF!,1,FALSE)</f>
        <v>#REF!</v>
      </c>
      <c r="J1503" s="2">
        <f>SUM(raw[[#This Row],[English]:[Both]])</f>
        <v>1</v>
      </c>
      <c r="K1503" s="1" t="b">
        <f>IF(EXACT(raw[[#This Row],[Date]],VLOOKUP(raw[[#This Row],[Song Title]],raw[],2,FALSE)),TRUE,FALSE)</f>
        <v>0</v>
      </c>
      <c r="L1503">
        <f>COUNTIFS(raw[Song Title],raw[[#This Row],[Song Title]],raw[Date],CONCATENATE("&lt;",raw[[#This Row],[Date]]))</f>
        <v>6</v>
      </c>
      <c r="M1503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503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503" s="2">
        <f>((3*raw[[#This Row],[Count Played W/I Last Year]])+raw[[#This Row],[Count Played W/I 2 years]])/4</f>
        <v>1.25</v>
      </c>
    </row>
    <row r="1504" spans="1:15" x14ac:dyDescent="0.2">
      <c r="A1504" t="s">
        <v>299</v>
      </c>
      <c r="B1504" s="7">
        <v>42715</v>
      </c>
      <c r="C1504" s="7" t="str">
        <f>IF(EXACT(1,raw[[#This Row],[English]]),"English",IF(EXACT(1,raw[[#This Row],[Spanish]]),"Spanish",IF(EXACT(1,raw[[#This Row],[Both]]),"Both","BAD_INPUT")))</f>
        <v>Both</v>
      </c>
      <c r="D1504" s="11">
        <f>YEAR(raw[[#This Row],[Date]])</f>
        <v>2016</v>
      </c>
      <c r="E1504" s="11">
        <f>MONTH(raw[[#This Row],[Date]])</f>
        <v>12</v>
      </c>
      <c r="H1504">
        <v>1</v>
      </c>
      <c r="I1504" s="2" t="e">
        <f>VLOOKUP(raw[[#This Row],[Song Title]],#REF!,1,FALSE)</f>
        <v>#REF!</v>
      </c>
      <c r="J1504" s="2">
        <f>SUM(raw[[#This Row],[English]:[Both]])</f>
        <v>1</v>
      </c>
      <c r="K1504" s="1" t="b">
        <f>IF(EXACT(raw[[#This Row],[Date]],VLOOKUP(raw[[#This Row],[Song Title]],raw[],2,FALSE)),TRUE,FALSE)</f>
        <v>0</v>
      </c>
      <c r="L1504">
        <f>COUNTIFS(raw[Song Title],raw[[#This Row],[Song Title]],raw[Date],CONCATENATE("&lt;",raw[[#This Row],[Date]]))</f>
        <v>4</v>
      </c>
      <c r="M1504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504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504" s="2">
        <f>((3*raw[[#This Row],[Count Played W/I Last Year]])+raw[[#This Row],[Count Played W/I 2 years]])/4</f>
        <v>1.25</v>
      </c>
    </row>
    <row r="1505" spans="1:15" x14ac:dyDescent="0.2">
      <c r="A1505" t="s">
        <v>116</v>
      </c>
      <c r="B1505" s="7">
        <v>42715</v>
      </c>
      <c r="C1505" s="7" t="str">
        <f>IF(EXACT(1,raw[[#This Row],[English]]),"English",IF(EXACT(1,raw[[#This Row],[Spanish]]),"Spanish",IF(EXACT(1,raw[[#This Row],[Both]]),"Both","BAD_INPUT")))</f>
        <v>English</v>
      </c>
      <c r="D1505" s="11">
        <f>YEAR(raw[[#This Row],[Date]])</f>
        <v>2016</v>
      </c>
      <c r="E1505" s="11">
        <f>MONTH(raw[[#This Row],[Date]])</f>
        <v>12</v>
      </c>
      <c r="F1505">
        <v>1</v>
      </c>
      <c r="I1505" s="2" t="e">
        <f>VLOOKUP(raw[[#This Row],[Song Title]],#REF!,1,FALSE)</f>
        <v>#REF!</v>
      </c>
      <c r="J1505" s="2">
        <f>SUM(raw[[#This Row],[English]:[Both]])</f>
        <v>1</v>
      </c>
      <c r="K1505" s="1" t="b">
        <f>IF(EXACT(raw[[#This Row],[Date]],VLOOKUP(raw[[#This Row],[Song Title]],raw[],2,FALSE)),TRUE,FALSE)</f>
        <v>0</v>
      </c>
      <c r="L1505">
        <f>COUNTIFS(raw[Song Title],raw[[#This Row],[Song Title]],raw[Date],CONCATENATE("&lt;",raw[[#This Row],[Date]]))</f>
        <v>6</v>
      </c>
      <c r="M1505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505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505" s="2">
        <f>((3*raw[[#This Row],[Count Played W/I Last Year]])+raw[[#This Row],[Count Played W/I 2 years]])/4</f>
        <v>2.25</v>
      </c>
    </row>
    <row r="1506" spans="1:15" x14ac:dyDescent="0.2">
      <c r="A1506" t="s">
        <v>229</v>
      </c>
      <c r="B1506" s="7">
        <v>42715</v>
      </c>
      <c r="C1506" s="7" t="str">
        <f>IF(EXACT(1,raw[[#This Row],[English]]),"English",IF(EXACT(1,raw[[#This Row],[Spanish]]),"Spanish",IF(EXACT(1,raw[[#This Row],[Both]]),"Both","BAD_INPUT")))</f>
        <v>Both</v>
      </c>
      <c r="D1506" s="11">
        <f>YEAR(raw[[#This Row],[Date]])</f>
        <v>2016</v>
      </c>
      <c r="E1506" s="11">
        <f>MONTH(raw[[#This Row],[Date]])</f>
        <v>12</v>
      </c>
      <c r="H1506">
        <v>1</v>
      </c>
      <c r="I1506" s="2" t="e">
        <f>VLOOKUP(raw[[#This Row],[Song Title]],#REF!,1,FALSE)</f>
        <v>#REF!</v>
      </c>
      <c r="J1506" s="2">
        <f>SUM(raw[[#This Row],[English]:[Both]])</f>
        <v>1</v>
      </c>
      <c r="K1506" s="1" t="b">
        <f>IF(EXACT(raw[[#This Row],[Date]],VLOOKUP(raw[[#This Row],[Song Title]],raw[],2,FALSE)),TRUE,FALSE)</f>
        <v>0</v>
      </c>
      <c r="L1506">
        <f>COUNTIFS(raw[Song Title],raw[[#This Row],[Song Title]],raw[Date],CONCATENATE("&lt;",raw[[#This Row],[Date]]))</f>
        <v>6</v>
      </c>
      <c r="M1506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506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506" s="2">
        <f>((3*raw[[#This Row],[Count Played W/I Last Year]])+raw[[#This Row],[Count Played W/I 2 years]])/4</f>
        <v>3.5</v>
      </c>
    </row>
    <row r="1507" spans="1:15" x14ac:dyDescent="0.2">
      <c r="A1507" t="s">
        <v>262</v>
      </c>
      <c r="B1507" s="7">
        <v>42722</v>
      </c>
      <c r="C1507" s="7" t="str">
        <f>IF(EXACT(1,raw[[#This Row],[English]]),"English",IF(EXACT(1,raw[[#This Row],[Spanish]]),"Spanish",IF(EXACT(1,raw[[#This Row],[Both]]),"Both","BAD_INPUT")))</f>
        <v>Both</v>
      </c>
      <c r="D1507" s="11">
        <f>YEAR(raw[[#This Row],[Date]])</f>
        <v>2016</v>
      </c>
      <c r="E1507" s="11">
        <f>MONTH(raw[[#This Row],[Date]])</f>
        <v>12</v>
      </c>
      <c r="H1507">
        <v>1</v>
      </c>
      <c r="I1507" s="2" t="e">
        <f>VLOOKUP(raw[[#This Row],[Song Title]],#REF!,1,FALSE)</f>
        <v>#REF!</v>
      </c>
      <c r="J1507" s="2">
        <f>SUM(raw[[#This Row],[English]:[Both]])</f>
        <v>1</v>
      </c>
      <c r="K1507" s="1" t="b">
        <f>IF(EXACT(raw[[#This Row],[Date]],VLOOKUP(raw[[#This Row],[Song Title]],raw[],2,FALSE)),TRUE,FALSE)</f>
        <v>0</v>
      </c>
      <c r="L1507">
        <f>COUNTIFS(raw[Song Title],raw[[#This Row],[Song Title]],raw[Date],CONCATENATE("&lt;",raw[[#This Row],[Date]]))</f>
        <v>5</v>
      </c>
      <c r="M1507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507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507" s="2">
        <f>((3*raw[[#This Row],[Count Played W/I Last Year]])+raw[[#This Row],[Count Played W/I 2 years]])/4</f>
        <v>3.25</v>
      </c>
    </row>
    <row r="1508" spans="1:15" x14ac:dyDescent="0.2">
      <c r="A1508" t="s">
        <v>263</v>
      </c>
      <c r="B1508" s="7">
        <v>42722</v>
      </c>
      <c r="C1508" s="7" t="str">
        <f>IF(EXACT(1,raw[[#This Row],[English]]),"English",IF(EXACT(1,raw[[#This Row],[Spanish]]),"Spanish",IF(EXACT(1,raw[[#This Row],[Both]]),"Both","BAD_INPUT")))</f>
        <v>Both</v>
      </c>
      <c r="D1508" s="11">
        <f>YEAR(raw[[#This Row],[Date]])</f>
        <v>2016</v>
      </c>
      <c r="E1508" s="11">
        <f>MONTH(raw[[#This Row],[Date]])</f>
        <v>12</v>
      </c>
      <c r="H1508">
        <v>1</v>
      </c>
      <c r="I1508" s="2" t="e">
        <f>VLOOKUP(raw[[#This Row],[Song Title]],#REF!,1,FALSE)</f>
        <v>#REF!</v>
      </c>
      <c r="J1508" s="2">
        <f>SUM(raw[[#This Row],[English]:[Both]])</f>
        <v>1</v>
      </c>
      <c r="K1508" s="1" t="b">
        <f>IF(EXACT(raw[[#This Row],[Date]],VLOOKUP(raw[[#This Row],[Song Title]],raw[],2,FALSE)),TRUE,FALSE)</f>
        <v>0</v>
      </c>
      <c r="L1508">
        <f>COUNTIFS(raw[Song Title],raw[[#This Row],[Song Title]],raw[Date],CONCATENATE("&lt;",raw[[#This Row],[Date]]))</f>
        <v>1</v>
      </c>
      <c r="M1508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508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508" s="2">
        <f>((3*raw[[#This Row],[Count Played W/I Last Year]])+raw[[#This Row],[Count Played W/I 2 years]])/4</f>
        <v>1</v>
      </c>
    </row>
    <row r="1509" spans="1:15" x14ac:dyDescent="0.2">
      <c r="A1509" t="s">
        <v>306</v>
      </c>
      <c r="B1509" s="7">
        <v>42722</v>
      </c>
      <c r="C1509" s="7" t="str">
        <f>IF(EXACT(1,raw[[#This Row],[English]]),"English",IF(EXACT(1,raw[[#This Row],[Spanish]]),"Spanish",IF(EXACT(1,raw[[#This Row],[Both]]),"Both","BAD_INPUT")))</f>
        <v>Spanish</v>
      </c>
      <c r="D1509" s="11">
        <f>YEAR(raw[[#This Row],[Date]])</f>
        <v>2016</v>
      </c>
      <c r="E1509" s="11">
        <f>MONTH(raw[[#This Row],[Date]])</f>
        <v>12</v>
      </c>
      <c r="G1509">
        <v>1</v>
      </c>
      <c r="I1509" s="2" t="e">
        <f>VLOOKUP(raw[[#This Row],[Song Title]],#REF!,1,FALSE)</f>
        <v>#REF!</v>
      </c>
      <c r="J1509" s="2">
        <f>SUM(raw[[#This Row],[English]:[Both]])</f>
        <v>1</v>
      </c>
      <c r="K1509" s="1" t="b">
        <f>IF(EXACT(raw[[#This Row],[Date]],VLOOKUP(raw[[#This Row],[Song Title]],raw[],2,FALSE)),TRUE,FALSE)</f>
        <v>1</v>
      </c>
      <c r="L1509">
        <f>COUNTIFS(raw[Song Title],raw[[#This Row],[Song Title]],raw[Date],CONCATENATE("&lt;",raw[[#This Row],[Date]]))</f>
        <v>0</v>
      </c>
      <c r="M1509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509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509" s="2">
        <f>((3*raw[[#This Row],[Count Played W/I Last Year]])+raw[[#This Row],[Count Played W/I 2 years]])/4</f>
        <v>0</v>
      </c>
    </row>
    <row r="1510" spans="1:15" x14ac:dyDescent="0.2">
      <c r="A1510" t="s">
        <v>307</v>
      </c>
      <c r="B1510" s="7">
        <v>42722</v>
      </c>
      <c r="C1510" s="7" t="str">
        <f>IF(EXACT(1,raw[[#This Row],[English]]),"English",IF(EXACT(1,raw[[#This Row],[Spanish]]),"Spanish",IF(EXACT(1,raw[[#This Row],[Both]]),"Both","BAD_INPUT")))</f>
        <v>English</v>
      </c>
      <c r="D1510" s="11">
        <f>YEAR(raw[[#This Row],[Date]])</f>
        <v>2016</v>
      </c>
      <c r="E1510" s="11">
        <f>MONTH(raw[[#This Row],[Date]])</f>
        <v>12</v>
      </c>
      <c r="F1510">
        <v>1</v>
      </c>
      <c r="I1510" s="2"/>
      <c r="J1510" s="2">
        <f>SUM(raw[[#This Row],[English]:[Both]])</f>
        <v>1</v>
      </c>
      <c r="K1510" s="1" t="b">
        <f>IF(EXACT(raw[[#This Row],[Date]],VLOOKUP(raw[[#This Row],[Song Title]],raw[],2,FALSE)),TRUE,FALSE)</f>
        <v>1</v>
      </c>
      <c r="L1510">
        <f>COUNTIFS(raw[Song Title],raw[[#This Row],[Song Title]],raw[Date],CONCATENATE("&lt;",raw[[#This Row],[Date]]))</f>
        <v>0</v>
      </c>
      <c r="M1510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510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510" s="2">
        <f>((3*raw[[#This Row],[Count Played W/I Last Year]])+raw[[#This Row],[Count Played W/I 2 years]])/4</f>
        <v>0</v>
      </c>
    </row>
    <row r="1511" spans="1:15" x14ac:dyDescent="0.2">
      <c r="A1511" t="s">
        <v>226</v>
      </c>
      <c r="B1511" s="7">
        <v>42722</v>
      </c>
      <c r="C1511" s="7" t="str">
        <f>IF(EXACT(1,raw[[#This Row],[English]]),"English",IF(EXACT(1,raw[[#This Row],[Spanish]]),"Spanish",IF(EXACT(1,raw[[#This Row],[Both]]),"Both","BAD_INPUT")))</f>
        <v>Both</v>
      </c>
      <c r="D1511" s="11">
        <f>YEAR(raw[[#This Row],[Date]])</f>
        <v>2016</v>
      </c>
      <c r="E1511" s="11">
        <f>MONTH(raw[[#This Row],[Date]])</f>
        <v>12</v>
      </c>
      <c r="H1511">
        <v>1</v>
      </c>
      <c r="I1511" s="2" t="e">
        <f>VLOOKUP(raw[[#This Row],[Song Title]],#REF!,1,FALSE)</f>
        <v>#REF!</v>
      </c>
      <c r="J1511" s="2">
        <f>SUM(raw[[#This Row],[English]:[Both]])</f>
        <v>1</v>
      </c>
      <c r="K1511" s="1" t="b">
        <f>IF(EXACT(raw[[#This Row],[Date]],VLOOKUP(raw[[#This Row],[Song Title]],raw[],2,FALSE)),TRUE,FALSE)</f>
        <v>0</v>
      </c>
      <c r="L1511">
        <f>COUNTIFS(raw[Song Title],raw[[#This Row],[Song Title]],raw[Date],CONCATENATE("&lt;",raw[[#This Row],[Date]]))</f>
        <v>2</v>
      </c>
      <c r="M1511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511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511" s="2">
        <f>((3*raw[[#This Row],[Count Played W/I Last Year]])+raw[[#This Row],[Count Played W/I 2 years]])/4</f>
        <v>0.5</v>
      </c>
    </row>
    <row r="1512" spans="1:15" x14ac:dyDescent="0.2">
      <c r="A1512" t="s">
        <v>115</v>
      </c>
      <c r="B1512" s="7">
        <v>42722</v>
      </c>
      <c r="C1512" s="7" t="str">
        <f>IF(EXACT(1,raw[[#This Row],[English]]),"English",IF(EXACT(1,raw[[#This Row],[Spanish]]),"Spanish",IF(EXACT(1,raw[[#This Row],[Both]]),"Both","BAD_INPUT")))</f>
        <v>Both</v>
      </c>
      <c r="D1512" s="11">
        <f>YEAR(raw[[#This Row],[Date]])</f>
        <v>2016</v>
      </c>
      <c r="E1512" s="11">
        <f>MONTH(raw[[#This Row],[Date]])</f>
        <v>12</v>
      </c>
      <c r="H1512">
        <v>1</v>
      </c>
      <c r="I1512" s="2" t="e">
        <f>VLOOKUP(raw[[#This Row],[Song Title]],#REF!,1,FALSE)</f>
        <v>#REF!</v>
      </c>
      <c r="J1512" s="2">
        <f>SUM(raw[[#This Row],[English]:[Both]])</f>
        <v>1</v>
      </c>
      <c r="K1512" s="1" t="b">
        <f>IF(EXACT(raw[[#This Row],[Date]],VLOOKUP(raw[[#This Row],[Song Title]],raw[],2,FALSE)),TRUE,FALSE)</f>
        <v>0</v>
      </c>
      <c r="L1512">
        <f>COUNTIFS(raw[Song Title],raw[[#This Row],[Song Title]],raw[Date],CONCATENATE("&lt;",raw[[#This Row],[Date]]))</f>
        <v>12</v>
      </c>
      <c r="M1512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512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512" s="2">
        <f>((3*raw[[#This Row],[Count Played W/I Last Year]])+raw[[#This Row],[Count Played W/I 2 years]])/4</f>
        <v>3.5</v>
      </c>
    </row>
    <row r="1513" spans="1:15" x14ac:dyDescent="0.2">
      <c r="A1513" t="s">
        <v>231</v>
      </c>
      <c r="B1513" s="7">
        <v>42728</v>
      </c>
      <c r="C1513" s="7" t="str">
        <f>IF(EXACT(1,raw[[#This Row],[English]]),"English",IF(EXACT(1,raw[[#This Row],[Spanish]]),"Spanish",IF(EXACT(1,raw[[#This Row],[Both]]),"Both","BAD_INPUT")))</f>
        <v>Both</v>
      </c>
      <c r="D1513" s="11">
        <f>YEAR(raw[[#This Row],[Date]])</f>
        <v>2016</v>
      </c>
      <c r="E1513" s="11">
        <f>MONTH(raw[[#This Row],[Date]])</f>
        <v>12</v>
      </c>
      <c r="H1513">
        <v>1</v>
      </c>
      <c r="I1513" s="2" t="e">
        <f>VLOOKUP(raw[[#This Row],[Song Title]],#REF!,1,FALSE)</f>
        <v>#REF!</v>
      </c>
      <c r="J1513" s="2">
        <f>SUM(raw[[#This Row],[English]:[Both]])</f>
        <v>1</v>
      </c>
      <c r="K1513" s="1" t="b">
        <f>IF(EXACT(raw[[#This Row],[Date]],VLOOKUP(raw[[#This Row],[Song Title]],raw[],2,FALSE)),TRUE,FALSE)</f>
        <v>0</v>
      </c>
      <c r="L1513">
        <f>COUNTIFS(raw[Song Title],raw[[#This Row],[Song Title]],raw[Date],CONCATENATE("&lt;",raw[[#This Row],[Date]]))</f>
        <v>3</v>
      </c>
      <c r="M1513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513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513" s="2">
        <f>((3*raw[[#This Row],[Count Played W/I Last Year]])+raw[[#This Row],[Count Played W/I 2 years]])/4</f>
        <v>2.25</v>
      </c>
    </row>
    <row r="1514" spans="1:15" x14ac:dyDescent="0.2">
      <c r="A1514" t="s">
        <v>306</v>
      </c>
      <c r="B1514" s="7">
        <v>42728</v>
      </c>
      <c r="C1514" s="7" t="str">
        <f>IF(EXACT(1,raw[[#This Row],[English]]),"English",IF(EXACT(1,raw[[#This Row],[Spanish]]),"Spanish",IF(EXACT(1,raw[[#This Row],[Both]]),"Both","BAD_INPUT")))</f>
        <v>Spanish</v>
      </c>
      <c r="D1514" s="11">
        <f>YEAR(raw[[#This Row],[Date]])</f>
        <v>2016</v>
      </c>
      <c r="E1514" s="11">
        <f>MONTH(raw[[#This Row],[Date]])</f>
        <v>12</v>
      </c>
      <c r="G1514">
        <v>1</v>
      </c>
      <c r="I1514" s="2" t="e">
        <f>VLOOKUP(raw[[#This Row],[Song Title]],#REF!,1,FALSE)</f>
        <v>#REF!</v>
      </c>
      <c r="J1514" s="2">
        <f>SUM(raw[[#This Row],[English]:[Both]])</f>
        <v>1</v>
      </c>
      <c r="K1514" s="1" t="b">
        <f>IF(EXACT(raw[[#This Row],[Date]],VLOOKUP(raw[[#This Row],[Song Title]],raw[],2,FALSE)),TRUE,FALSE)</f>
        <v>0</v>
      </c>
      <c r="L1514">
        <f>COUNTIFS(raw[Song Title],raw[[#This Row],[Song Title]],raw[Date],CONCATENATE("&lt;",raw[[#This Row],[Date]]))</f>
        <v>1</v>
      </c>
      <c r="M1514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514">
        <f>COUNTIFS(raw[Song Title],raw[[#This Row],[Song Title]],raw[Date],CONCATENATE("&lt;",raw[[#This Row],[Date]]),raw[Date],CONCATENATE("&gt;=",DATE(raw[[#This Row],[Year]]-2,raw[[#This Row],[Month]],raw[[#This Row],[English]])))</f>
        <v>1</v>
      </c>
      <c r="O1514" s="2">
        <f>((3*raw[[#This Row],[Count Played W/I Last Year]])+raw[[#This Row],[Count Played W/I 2 years]])/4</f>
        <v>1</v>
      </c>
    </row>
    <row r="1515" spans="1:15" x14ac:dyDescent="0.2">
      <c r="A1515" t="s">
        <v>299</v>
      </c>
      <c r="B1515" s="7">
        <v>42728</v>
      </c>
      <c r="C1515" s="7" t="str">
        <f>IF(EXACT(1,raw[[#This Row],[English]]),"English",IF(EXACT(1,raw[[#This Row],[Spanish]]),"Spanish",IF(EXACT(1,raw[[#This Row],[Both]]),"Both","BAD_INPUT")))</f>
        <v>Both</v>
      </c>
      <c r="D1515" s="11">
        <f>YEAR(raw[[#This Row],[Date]])</f>
        <v>2016</v>
      </c>
      <c r="E1515" s="11">
        <f>MONTH(raw[[#This Row],[Date]])</f>
        <v>12</v>
      </c>
      <c r="H1515">
        <v>1</v>
      </c>
      <c r="I1515" s="2" t="e">
        <f>VLOOKUP(raw[[#This Row],[Song Title]],#REF!,1,FALSE)</f>
        <v>#REF!</v>
      </c>
      <c r="J1515" s="2">
        <f>SUM(raw[[#This Row],[English]:[Both]])</f>
        <v>1</v>
      </c>
      <c r="K1515" s="1" t="b">
        <f>IF(EXACT(raw[[#This Row],[Date]],VLOOKUP(raw[[#This Row],[Song Title]],raw[],2,FALSE)),TRUE,FALSE)</f>
        <v>0</v>
      </c>
      <c r="L1515">
        <f>COUNTIFS(raw[Song Title],raw[[#This Row],[Song Title]],raw[Date],CONCATENATE("&lt;",raw[[#This Row],[Date]]))</f>
        <v>5</v>
      </c>
      <c r="M1515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515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515" s="2">
        <f>((3*raw[[#This Row],[Count Played W/I Last Year]])+raw[[#This Row],[Count Played W/I 2 years]])/4</f>
        <v>2.25</v>
      </c>
    </row>
    <row r="1516" spans="1:15" x14ac:dyDescent="0.2">
      <c r="A1516" t="s">
        <v>300</v>
      </c>
      <c r="B1516" s="7">
        <v>42728</v>
      </c>
      <c r="C1516" s="7" t="str">
        <f>IF(EXACT(1,raw[[#This Row],[English]]),"English",IF(EXACT(1,raw[[#This Row],[Spanish]]),"Spanish",IF(EXACT(1,raw[[#This Row],[Both]]),"Both","BAD_INPUT")))</f>
        <v>Both</v>
      </c>
      <c r="D1516" s="11">
        <f>YEAR(raw[[#This Row],[Date]])</f>
        <v>2016</v>
      </c>
      <c r="E1516" s="11">
        <f>MONTH(raw[[#This Row],[Date]])</f>
        <v>12</v>
      </c>
      <c r="H1516">
        <v>1</v>
      </c>
      <c r="I1516" s="2" t="e">
        <f>VLOOKUP(raw[[#This Row],[Song Title]],#REF!,1,FALSE)</f>
        <v>#REF!</v>
      </c>
      <c r="J1516" s="2">
        <f>SUM(raw[[#This Row],[English]:[Both]])</f>
        <v>1</v>
      </c>
      <c r="K1516" s="1" t="b">
        <f>IF(EXACT(raw[[#This Row],[Date]],VLOOKUP(raw[[#This Row],[Song Title]],raw[],2,FALSE)),TRUE,FALSE)</f>
        <v>0</v>
      </c>
      <c r="L1516">
        <f>COUNTIFS(raw[Song Title],raw[[#This Row],[Song Title]],raw[Date],CONCATENATE("&lt;",raw[[#This Row],[Date]]))</f>
        <v>4</v>
      </c>
      <c r="M1516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516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516" s="2">
        <f>((3*raw[[#This Row],[Count Played W/I Last Year]])+raw[[#This Row],[Count Played W/I 2 years]])/4</f>
        <v>1.25</v>
      </c>
    </row>
    <row r="1517" spans="1:15" x14ac:dyDescent="0.2">
      <c r="A1517" t="s">
        <v>115</v>
      </c>
      <c r="B1517" s="7">
        <v>42729</v>
      </c>
      <c r="C1517" s="7" t="str">
        <f>IF(EXACT(1,raw[[#This Row],[English]]),"English",IF(EXACT(1,raw[[#This Row],[Spanish]]),"Spanish",IF(EXACT(1,raw[[#This Row],[Both]]),"Both","BAD_INPUT")))</f>
        <v>Both</v>
      </c>
      <c r="D1517" s="11">
        <f>YEAR(raw[[#This Row],[Date]])</f>
        <v>2016</v>
      </c>
      <c r="E1517" s="11">
        <f>MONTH(raw[[#This Row],[Date]])</f>
        <v>12</v>
      </c>
      <c r="H1517">
        <v>1</v>
      </c>
      <c r="I1517" s="2" t="e">
        <f>VLOOKUP(raw[[#This Row],[Song Title]],#REF!,1,FALSE)</f>
        <v>#REF!</v>
      </c>
      <c r="J1517" s="2">
        <f>SUM(raw[[#This Row],[English]:[Both]])</f>
        <v>1</v>
      </c>
      <c r="K1517" s="1" t="b">
        <f>IF(EXACT(raw[[#This Row],[Date]],VLOOKUP(raw[[#This Row],[Song Title]],raw[],2,FALSE)),TRUE,FALSE)</f>
        <v>0</v>
      </c>
      <c r="L1517">
        <f>COUNTIFS(raw[Song Title],raw[[#This Row],[Song Title]],raw[Date],CONCATENATE("&lt;",raw[[#This Row],[Date]]))</f>
        <v>13</v>
      </c>
      <c r="M1517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517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517" s="2">
        <f>((3*raw[[#This Row],[Count Played W/I Last Year]])+raw[[#This Row],[Count Played W/I 2 years]])/4</f>
        <v>4.5</v>
      </c>
    </row>
    <row r="1518" spans="1:15" x14ac:dyDescent="0.2">
      <c r="A1518" t="s">
        <v>164</v>
      </c>
      <c r="B1518" s="7">
        <v>42729</v>
      </c>
      <c r="C1518" s="7" t="str">
        <f>IF(EXACT(1,raw[[#This Row],[English]]),"English",IF(EXACT(1,raw[[#This Row],[Spanish]]),"Spanish",IF(EXACT(1,raw[[#This Row],[Both]]),"Both","BAD_INPUT")))</f>
        <v>Both</v>
      </c>
      <c r="D1518" s="11">
        <f>YEAR(raw[[#This Row],[Date]])</f>
        <v>2016</v>
      </c>
      <c r="E1518" s="11">
        <f>MONTH(raw[[#This Row],[Date]])</f>
        <v>12</v>
      </c>
      <c r="H1518">
        <v>1</v>
      </c>
      <c r="I1518" s="2" t="e">
        <f>VLOOKUP(raw[[#This Row],[Song Title]],#REF!,1,FALSE)</f>
        <v>#REF!</v>
      </c>
      <c r="J1518" s="2">
        <f>SUM(raw[[#This Row],[English]:[Both]])</f>
        <v>1</v>
      </c>
      <c r="K1518" s="1" t="b">
        <f>IF(EXACT(raw[[#This Row],[Date]],VLOOKUP(raw[[#This Row],[Song Title]],raw[],2,FALSE)),TRUE,FALSE)</f>
        <v>0</v>
      </c>
      <c r="L1518">
        <f>COUNTIFS(raw[Song Title],raw[[#This Row],[Song Title]],raw[Date],CONCATENATE("&lt;",raw[[#This Row],[Date]]))</f>
        <v>5</v>
      </c>
      <c r="M1518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518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518" s="2">
        <f>((3*raw[[#This Row],[Count Played W/I Last Year]])+raw[[#This Row],[Count Played W/I 2 years]])/4</f>
        <v>2.25</v>
      </c>
    </row>
    <row r="1519" spans="1:15" x14ac:dyDescent="0.2">
      <c r="A1519" t="s">
        <v>299</v>
      </c>
      <c r="B1519" s="7">
        <v>42729</v>
      </c>
      <c r="C1519" s="7" t="str">
        <f>IF(EXACT(1,raw[[#This Row],[English]]),"English",IF(EXACT(1,raw[[#This Row],[Spanish]]),"Spanish",IF(EXACT(1,raw[[#This Row],[Both]]),"Both","BAD_INPUT")))</f>
        <v>Both</v>
      </c>
      <c r="D1519" s="11">
        <f>YEAR(raw[[#This Row],[Date]])</f>
        <v>2016</v>
      </c>
      <c r="E1519" s="11">
        <f>MONTH(raw[[#This Row],[Date]])</f>
        <v>12</v>
      </c>
      <c r="H1519">
        <v>1</v>
      </c>
      <c r="I1519" s="2" t="e">
        <f>VLOOKUP(raw[[#This Row],[Song Title]],#REF!,1,FALSE)</f>
        <v>#REF!</v>
      </c>
      <c r="J1519" s="2">
        <f>SUM(raw[[#This Row],[English]:[Both]])</f>
        <v>1</v>
      </c>
      <c r="K1519" s="1" t="b">
        <f>IF(EXACT(raw[[#This Row],[Date]],VLOOKUP(raw[[#This Row],[Song Title]],raw[],2,FALSE)),TRUE,FALSE)</f>
        <v>0</v>
      </c>
      <c r="L1519">
        <f>COUNTIFS(raw[Song Title],raw[[#This Row],[Song Title]],raw[Date],CONCATENATE("&lt;",raw[[#This Row],[Date]]))</f>
        <v>6</v>
      </c>
      <c r="M1519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519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519" s="2">
        <f>((3*raw[[#This Row],[Count Played W/I Last Year]])+raw[[#This Row],[Count Played W/I 2 years]])/4</f>
        <v>3.25</v>
      </c>
    </row>
    <row r="1520" spans="1:15" x14ac:dyDescent="0.2">
      <c r="A1520" t="s">
        <v>4</v>
      </c>
      <c r="B1520" s="7">
        <v>42729</v>
      </c>
      <c r="C1520" s="7" t="str">
        <f>IF(EXACT(1,raw[[#This Row],[English]]),"English",IF(EXACT(1,raw[[#This Row],[Spanish]]),"Spanish",IF(EXACT(1,raw[[#This Row],[Both]]),"Both","BAD_INPUT")))</f>
        <v>English</v>
      </c>
      <c r="D1520" s="11">
        <f>YEAR(raw[[#This Row],[Date]])</f>
        <v>2016</v>
      </c>
      <c r="E1520" s="11">
        <f>MONTH(raw[[#This Row],[Date]])</f>
        <v>12</v>
      </c>
      <c r="F1520">
        <v>1</v>
      </c>
      <c r="I1520" s="2" t="e">
        <f>VLOOKUP(raw[[#This Row],[Song Title]],#REF!,1,FALSE)</f>
        <v>#REF!</v>
      </c>
      <c r="J1520" s="2">
        <f>SUM(raw[[#This Row],[English]:[Both]])</f>
        <v>1</v>
      </c>
      <c r="K1520" s="1" t="b">
        <f>IF(EXACT(raw[[#This Row],[Date]],VLOOKUP(raw[[#This Row],[Song Title]],raw[],2,FALSE)),TRUE,FALSE)</f>
        <v>0</v>
      </c>
      <c r="L1520">
        <f>COUNTIFS(raw[Song Title],raw[[#This Row],[Song Title]],raw[Date],CONCATENATE("&lt;",raw[[#This Row],[Date]]))</f>
        <v>16</v>
      </c>
      <c r="M1520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520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520" s="2">
        <f>((3*raw[[#This Row],[Count Played W/I Last Year]])+raw[[#This Row],[Count Played W/I 2 years]])/4</f>
        <v>4.5</v>
      </c>
    </row>
    <row r="1521" spans="1:15" x14ac:dyDescent="0.2">
      <c r="A1521" t="s">
        <v>244</v>
      </c>
      <c r="B1521" s="7">
        <v>42736</v>
      </c>
      <c r="C1521" s="7" t="str">
        <f>IF(EXACT(1,raw[[#This Row],[English]]),"English",IF(EXACT(1,raw[[#This Row],[Spanish]]),"Spanish",IF(EXACT(1,raw[[#This Row],[Both]]),"Both","BAD_INPUT")))</f>
        <v>English</v>
      </c>
      <c r="D1521" s="11">
        <f>YEAR(raw[[#This Row],[Date]])</f>
        <v>2017</v>
      </c>
      <c r="E1521" s="11">
        <f>MONTH(raw[[#This Row],[Date]])</f>
        <v>1</v>
      </c>
      <c r="F1521">
        <v>1</v>
      </c>
      <c r="I1521" s="2" t="e">
        <f>VLOOKUP(raw[[#This Row],[Song Title]],#REF!,1,FALSE)</f>
        <v>#REF!</v>
      </c>
      <c r="J1521" s="2">
        <f>SUM(raw[[#This Row],[English]:[Both]])</f>
        <v>1</v>
      </c>
      <c r="K1521" s="1" t="b">
        <f>IF(EXACT(raw[[#This Row],[Date]],VLOOKUP(raw[[#This Row],[Song Title]],raw[],2,FALSE)),TRUE,FALSE)</f>
        <v>0</v>
      </c>
      <c r="L1521">
        <f>COUNTIFS(raw[Song Title],raw[[#This Row],[Song Title]],raw[Date],CONCATENATE("&lt;",raw[[#This Row],[Date]]))</f>
        <v>9</v>
      </c>
      <c r="M1521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521">
        <f>COUNTIFS(raw[Song Title],raw[[#This Row],[Song Title]],raw[Date],CONCATENATE("&lt;",raw[[#This Row],[Date]]),raw[Date],CONCATENATE("&gt;=",DATE(raw[[#This Row],[Year]]-2,raw[[#This Row],[Month]],raw[[#This Row],[English]])))</f>
        <v>9</v>
      </c>
      <c r="O1521" s="2">
        <f>((3*raw[[#This Row],[Count Played W/I Last Year]])+raw[[#This Row],[Count Played W/I 2 years]])/4</f>
        <v>6</v>
      </c>
    </row>
    <row r="1522" spans="1:15" x14ac:dyDescent="0.2">
      <c r="A1522" t="s">
        <v>164</v>
      </c>
      <c r="B1522" s="7">
        <v>42736</v>
      </c>
      <c r="C1522" s="7" t="str">
        <f>IF(EXACT(1,raw[[#This Row],[English]]),"English",IF(EXACT(1,raw[[#This Row],[Spanish]]),"Spanish",IF(EXACT(1,raw[[#This Row],[Both]]),"Both","BAD_INPUT")))</f>
        <v>Both</v>
      </c>
      <c r="D1522" s="11">
        <f>YEAR(raw[[#This Row],[Date]])</f>
        <v>2017</v>
      </c>
      <c r="E1522" s="11">
        <f>MONTH(raw[[#This Row],[Date]])</f>
        <v>1</v>
      </c>
      <c r="H1522">
        <v>1</v>
      </c>
      <c r="I1522" s="2" t="e">
        <f>VLOOKUP(raw[[#This Row],[Song Title]],#REF!,1,FALSE)</f>
        <v>#REF!</v>
      </c>
      <c r="J1522" s="2">
        <f>SUM(raw[[#This Row],[English]:[Both]])</f>
        <v>1</v>
      </c>
      <c r="K1522" s="1" t="b">
        <f>IF(EXACT(raw[[#This Row],[Date]],VLOOKUP(raw[[#This Row],[Song Title]],raw[],2,FALSE)),TRUE,FALSE)</f>
        <v>0</v>
      </c>
      <c r="L1522">
        <f>COUNTIFS(raw[Song Title],raw[[#This Row],[Song Title]],raw[Date],CONCATENATE("&lt;",raw[[#This Row],[Date]]))</f>
        <v>6</v>
      </c>
      <c r="M1522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522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522" s="2">
        <f>((3*raw[[#This Row],[Count Played W/I Last Year]])+raw[[#This Row],[Count Played W/I 2 years]])/4</f>
        <v>3.25</v>
      </c>
    </row>
    <row r="1523" spans="1:15" x14ac:dyDescent="0.2">
      <c r="A1523" t="s">
        <v>211</v>
      </c>
      <c r="B1523" s="7">
        <v>42736</v>
      </c>
      <c r="C1523" s="7" t="str">
        <f>IF(EXACT(1,raw[[#This Row],[English]]),"English",IF(EXACT(1,raw[[#This Row],[Spanish]]),"Spanish",IF(EXACT(1,raw[[#This Row],[Both]]),"Both","BAD_INPUT")))</f>
        <v>Spanish</v>
      </c>
      <c r="D1523" s="11">
        <f>YEAR(raw[[#This Row],[Date]])</f>
        <v>2017</v>
      </c>
      <c r="E1523" s="11">
        <f>MONTH(raw[[#This Row],[Date]])</f>
        <v>1</v>
      </c>
      <c r="G1523">
        <v>1</v>
      </c>
      <c r="I1523" s="2" t="e">
        <f>VLOOKUP(raw[[#This Row],[Song Title]],#REF!,1,FALSE)</f>
        <v>#REF!</v>
      </c>
      <c r="J1523" s="2">
        <f>SUM(raw[[#This Row],[English]:[Both]])</f>
        <v>1</v>
      </c>
      <c r="K1523" s="1" t="b">
        <f>IF(EXACT(raw[[#This Row],[Date]],VLOOKUP(raw[[#This Row],[Song Title]],raw[],2,FALSE)),TRUE,FALSE)</f>
        <v>0</v>
      </c>
      <c r="L1523">
        <f>COUNTIFS(raw[Song Title],raw[[#This Row],[Song Title]],raw[Date],CONCATENATE("&lt;",raw[[#This Row],[Date]]))</f>
        <v>17</v>
      </c>
      <c r="M1523">
        <f>COUNTIFS(raw[Song Title],raw[[#This Row],[Song Title]],raw[Date],CONCATENATE("&lt;",raw[[#This Row],[Date]]),raw[Date],CONCATENATE("&gt;=",DATE(raw[[#This Row],[Year]]-1,raw[[#This Row],[Month]],raw[[#This Row],[English]])))</f>
        <v>7</v>
      </c>
      <c r="N1523">
        <f>COUNTIFS(raw[Song Title],raw[[#This Row],[Song Title]],raw[Date],CONCATENATE("&lt;",raw[[#This Row],[Date]]),raw[Date],CONCATENATE("&gt;=",DATE(raw[[#This Row],[Year]]-2,raw[[#This Row],[Month]],raw[[#This Row],[English]])))</f>
        <v>12</v>
      </c>
      <c r="O1523" s="2">
        <f>((3*raw[[#This Row],[Count Played W/I Last Year]])+raw[[#This Row],[Count Played W/I 2 years]])/4</f>
        <v>8.25</v>
      </c>
    </row>
    <row r="1524" spans="1:15" x14ac:dyDescent="0.2">
      <c r="A1524" t="s">
        <v>306</v>
      </c>
      <c r="B1524" s="7">
        <v>42736</v>
      </c>
      <c r="C1524" s="7" t="str">
        <f>IF(EXACT(1,raw[[#This Row],[English]]),"English",IF(EXACT(1,raw[[#This Row],[Spanish]]),"Spanish",IF(EXACT(1,raw[[#This Row],[Both]]),"Both","BAD_INPUT")))</f>
        <v>Spanish</v>
      </c>
      <c r="D1524" s="11">
        <f>YEAR(raw[[#This Row],[Date]])</f>
        <v>2017</v>
      </c>
      <c r="E1524" s="11">
        <f>MONTH(raw[[#This Row],[Date]])</f>
        <v>1</v>
      </c>
      <c r="G1524">
        <v>1</v>
      </c>
      <c r="I1524" s="2" t="e">
        <f>VLOOKUP(raw[[#This Row],[Song Title]],#REF!,1,FALSE)</f>
        <v>#REF!</v>
      </c>
      <c r="J1524" s="2">
        <f>SUM(raw[[#This Row],[English]:[Both]])</f>
        <v>1</v>
      </c>
      <c r="K1524" s="1" t="b">
        <f>IF(EXACT(raw[[#This Row],[Date]],VLOOKUP(raw[[#This Row],[Song Title]],raw[],2,FALSE)),TRUE,FALSE)</f>
        <v>0</v>
      </c>
      <c r="L1524">
        <f>COUNTIFS(raw[Song Title],raw[[#This Row],[Song Title]],raw[Date],CONCATENATE("&lt;",raw[[#This Row],[Date]]))</f>
        <v>2</v>
      </c>
      <c r="M1524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524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524" s="2">
        <f>((3*raw[[#This Row],[Count Played W/I Last Year]])+raw[[#This Row],[Count Played W/I 2 years]])/4</f>
        <v>2</v>
      </c>
    </row>
    <row r="1525" spans="1:15" x14ac:dyDescent="0.2">
      <c r="A1525" t="s">
        <v>255</v>
      </c>
      <c r="B1525" s="7">
        <v>42736</v>
      </c>
      <c r="C1525" s="7" t="str">
        <f>IF(EXACT(1,raw[[#This Row],[English]]),"English",IF(EXACT(1,raw[[#This Row],[Spanish]]),"Spanish",IF(EXACT(1,raw[[#This Row],[Both]]),"Both","BAD_INPUT")))</f>
        <v>Spanish</v>
      </c>
      <c r="D1525" s="11">
        <f>YEAR(raw[[#This Row],[Date]])</f>
        <v>2017</v>
      </c>
      <c r="E1525" s="11">
        <f>MONTH(raw[[#This Row],[Date]])</f>
        <v>1</v>
      </c>
      <c r="G1525">
        <v>1</v>
      </c>
      <c r="I1525" s="2" t="e">
        <f>VLOOKUP(raw[[#This Row],[Song Title]],#REF!,1,FALSE)</f>
        <v>#REF!</v>
      </c>
      <c r="J1525" s="2">
        <f>SUM(raw[[#This Row],[English]:[Both]])</f>
        <v>1</v>
      </c>
      <c r="K1525" s="1" t="b">
        <f>IF(EXACT(raw[[#This Row],[Date]],VLOOKUP(raw[[#This Row],[Song Title]],raw[],2,FALSE)),TRUE,FALSE)</f>
        <v>0</v>
      </c>
      <c r="L1525">
        <f>COUNTIFS(raw[Song Title],raw[[#This Row],[Song Title]],raw[Date],CONCATENATE("&lt;",raw[[#This Row],[Date]]))</f>
        <v>11</v>
      </c>
      <c r="M1525">
        <f>COUNTIFS(raw[Song Title],raw[[#This Row],[Song Title]],raw[Date],CONCATENATE("&lt;",raw[[#This Row],[Date]]),raw[Date],CONCATENATE("&gt;=",DATE(raw[[#This Row],[Year]]-1,raw[[#This Row],[Month]],raw[[#This Row],[English]])))</f>
        <v>7</v>
      </c>
      <c r="N1525">
        <f>COUNTIFS(raw[Song Title],raw[[#This Row],[Song Title]],raw[Date],CONCATENATE("&lt;",raw[[#This Row],[Date]]),raw[Date],CONCATENATE("&gt;=",DATE(raw[[#This Row],[Year]]-2,raw[[#This Row],[Month]],raw[[#This Row],[English]])))</f>
        <v>11</v>
      </c>
      <c r="O1525" s="2">
        <f>((3*raw[[#This Row],[Count Played W/I Last Year]])+raw[[#This Row],[Count Played W/I 2 years]])/4</f>
        <v>8</v>
      </c>
    </row>
    <row r="1526" spans="1:15" x14ac:dyDescent="0.2">
      <c r="A1526" t="s">
        <v>223</v>
      </c>
      <c r="B1526" s="7">
        <v>42743</v>
      </c>
      <c r="C1526" s="7" t="str">
        <f>IF(EXACT(1,raw[[#This Row],[English]]),"English",IF(EXACT(1,raw[[#This Row],[Spanish]]),"Spanish",IF(EXACT(1,raw[[#This Row],[Both]]),"Both","BAD_INPUT")))</f>
        <v>Spanish</v>
      </c>
      <c r="D1526" s="11">
        <f>YEAR(raw[[#This Row],[Date]])</f>
        <v>2017</v>
      </c>
      <c r="E1526" s="11">
        <f>MONTH(raw[[#This Row],[Date]])</f>
        <v>1</v>
      </c>
      <c r="G1526">
        <v>1</v>
      </c>
      <c r="I1526" s="2" t="e">
        <f>VLOOKUP(raw[[#This Row],[Song Title]],#REF!,1,FALSE)</f>
        <v>#REF!</v>
      </c>
      <c r="J1526" s="2">
        <f>SUM(raw[[#This Row],[English]:[Both]])</f>
        <v>1</v>
      </c>
      <c r="K1526" s="1" t="b">
        <f>IF(EXACT(raw[[#This Row],[Date]],VLOOKUP(raw[[#This Row],[Song Title]],raw[],2,FALSE)),TRUE,FALSE)</f>
        <v>0</v>
      </c>
      <c r="L1526">
        <f>COUNTIFS(raw[Song Title],raw[[#This Row],[Song Title]],raw[Date],CONCATENATE("&lt;",raw[[#This Row],[Date]]))</f>
        <v>9</v>
      </c>
      <c r="M1526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526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526" s="2">
        <f>((3*raw[[#This Row],[Count Played W/I Last Year]])+raw[[#This Row],[Count Played W/I 2 years]])/4</f>
        <v>3</v>
      </c>
    </row>
    <row r="1527" spans="1:15" x14ac:dyDescent="0.2">
      <c r="A1527" t="s">
        <v>284</v>
      </c>
      <c r="B1527" s="7">
        <v>42743</v>
      </c>
      <c r="C1527" s="7" t="str">
        <f>IF(EXACT(1,raw[[#This Row],[English]]),"English",IF(EXACT(1,raw[[#This Row],[Spanish]]),"Spanish",IF(EXACT(1,raw[[#This Row],[Both]]),"Both","BAD_INPUT")))</f>
        <v>Spanish</v>
      </c>
      <c r="D1527" s="11">
        <f>YEAR(raw[[#This Row],[Date]])</f>
        <v>2017</v>
      </c>
      <c r="E1527" s="11">
        <f>MONTH(raw[[#This Row],[Date]])</f>
        <v>1</v>
      </c>
      <c r="G1527">
        <v>1</v>
      </c>
      <c r="I1527" s="2" t="e">
        <f>VLOOKUP(raw[[#This Row],[Song Title]],#REF!,1,FALSE)</f>
        <v>#REF!</v>
      </c>
      <c r="J1527" s="2">
        <f>SUM(raw[[#This Row],[English]:[Both]])</f>
        <v>1</v>
      </c>
      <c r="K1527" s="1" t="b">
        <f>IF(EXACT(raw[[#This Row],[Date]],VLOOKUP(raw[[#This Row],[Song Title]],raw[],2,FALSE)),TRUE,FALSE)</f>
        <v>0</v>
      </c>
      <c r="L1527">
        <f>COUNTIFS(raw[Song Title],raw[[#This Row],[Song Title]],raw[Date],CONCATENATE("&lt;",raw[[#This Row],[Date]]))</f>
        <v>9</v>
      </c>
      <c r="M1527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527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527" s="2">
        <f>((3*raw[[#This Row],[Count Played W/I Last Year]])+raw[[#This Row],[Count Played W/I 2 years]])/4</f>
        <v>2.25</v>
      </c>
    </row>
    <row r="1528" spans="1:15" x14ac:dyDescent="0.2">
      <c r="A1528" t="s">
        <v>4</v>
      </c>
      <c r="B1528" s="7">
        <v>42743</v>
      </c>
      <c r="C1528" s="7" t="str">
        <f>IF(EXACT(1,raw[[#This Row],[English]]),"English",IF(EXACT(1,raw[[#This Row],[Spanish]]),"Spanish",IF(EXACT(1,raw[[#This Row],[Both]]),"Both","BAD_INPUT")))</f>
        <v>English</v>
      </c>
      <c r="D1528" s="11">
        <f>YEAR(raw[[#This Row],[Date]])</f>
        <v>2017</v>
      </c>
      <c r="E1528" s="11">
        <f>MONTH(raw[[#This Row],[Date]])</f>
        <v>1</v>
      </c>
      <c r="F1528">
        <v>1</v>
      </c>
      <c r="I1528" s="2" t="e">
        <f>VLOOKUP(raw[[#This Row],[Song Title]],#REF!,1,FALSE)</f>
        <v>#REF!</v>
      </c>
      <c r="J1528" s="2">
        <f>SUM(raw[[#This Row],[English]:[Both]])</f>
        <v>1</v>
      </c>
      <c r="K1528" s="1" t="b">
        <f>IF(EXACT(raw[[#This Row],[Date]],VLOOKUP(raw[[#This Row],[Song Title]],raw[],2,FALSE)),TRUE,FALSE)</f>
        <v>0</v>
      </c>
      <c r="L1528">
        <f>COUNTIFS(raw[Song Title],raw[[#This Row],[Song Title]],raw[Date],CONCATENATE("&lt;",raw[[#This Row],[Date]]))</f>
        <v>17</v>
      </c>
      <c r="M1528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528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1528" s="2">
        <f>((3*raw[[#This Row],[Count Played W/I Last Year]])+raw[[#This Row],[Count Played W/I 2 years]])/4</f>
        <v>5.5</v>
      </c>
    </row>
    <row r="1529" spans="1:15" x14ac:dyDescent="0.2">
      <c r="A1529" t="s">
        <v>237</v>
      </c>
      <c r="B1529" s="7">
        <v>42743</v>
      </c>
      <c r="C1529" s="7" t="str">
        <f>IF(EXACT(1,raw[[#This Row],[English]]),"English",IF(EXACT(1,raw[[#This Row],[Spanish]]),"Spanish",IF(EXACT(1,raw[[#This Row],[Both]]),"Both","BAD_INPUT")))</f>
        <v>English</v>
      </c>
      <c r="D1529" s="11">
        <f>YEAR(raw[[#This Row],[Date]])</f>
        <v>2017</v>
      </c>
      <c r="E1529" s="11">
        <f>MONTH(raw[[#This Row],[Date]])</f>
        <v>1</v>
      </c>
      <c r="F1529">
        <v>1</v>
      </c>
      <c r="I1529" s="2" t="e">
        <f>VLOOKUP(raw[[#This Row],[Song Title]],#REF!,1,FALSE)</f>
        <v>#REF!</v>
      </c>
      <c r="J1529" s="2">
        <f>SUM(raw[[#This Row],[English]:[Both]])</f>
        <v>1</v>
      </c>
      <c r="K1529" s="1" t="b">
        <f>IF(EXACT(raw[[#This Row],[Date]],VLOOKUP(raw[[#This Row],[Song Title]],raw[],2,FALSE)),TRUE,FALSE)</f>
        <v>0</v>
      </c>
      <c r="L1529">
        <f>COUNTIFS(raw[Song Title],raw[[#This Row],[Song Title]],raw[Date],CONCATENATE("&lt;",raw[[#This Row],[Date]]))</f>
        <v>9</v>
      </c>
      <c r="M1529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529">
        <f>COUNTIFS(raw[Song Title],raw[[#This Row],[Song Title]],raw[Date],CONCATENATE("&lt;",raw[[#This Row],[Date]]),raw[Date],CONCATENATE("&gt;=",DATE(raw[[#This Row],[Year]]-2,raw[[#This Row],[Month]],raw[[#This Row],[English]])))</f>
        <v>9</v>
      </c>
      <c r="O1529" s="2">
        <f>((3*raw[[#This Row],[Count Played W/I Last Year]])+raw[[#This Row],[Count Played W/I 2 years]])/4</f>
        <v>3.75</v>
      </c>
    </row>
    <row r="1530" spans="1:15" x14ac:dyDescent="0.2">
      <c r="A1530" t="s">
        <v>214</v>
      </c>
      <c r="B1530" s="7">
        <v>42743</v>
      </c>
      <c r="C1530" s="7" t="str">
        <f>IF(EXACT(1,raw[[#This Row],[English]]),"English",IF(EXACT(1,raw[[#This Row],[Spanish]]),"Spanish",IF(EXACT(1,raw[[#This Row],[Both]]),"Both","BAD_INPUT")))</f>
        <v>Spanish</v>
      </c>
      <c r="D1530" s="11">
        <f>YEAR(raw[[#This Row],[Date]])</f>
        <v>2017</v>
      </c>
      <c r="E1530" s="11">
        <f>MONTH(raw[[#This Row],[Date]])</f>
        <v>1</v>
      </c>
      <c r="G1530">
        <v>1</v>
      </c>
      <c r="I1530" s="2" t="e">
        <f>VLOOKUP(raw[[#This Row],[Song Title]],#REF!,1,FALSE)</f>
        <v>#REF!</v>
      </c>
      <c r="J1530" s="2">
        <f>SUM(raw[[#This Row],[English]:[Both]])</f>
        <v>1</v>
      </c>
      <c r="K1530" s="1" t="b">
        <f>IF(EXACT(raw[[#This Row],[Date]],VLOOKUP(raw[[#This Row],[Song Title]],raw[],2,FALSE)),TRUE,FALSE)</f>
        <v>0</v>
      </c>
      <c r="L1530">
        <f>COUNTIFS(raw[Song Title],raw[[#This Row],[Song Title]],raw[Date],CONCATENATE("&lt;",raw[[#This Row],[Date]]))</f>
        <v>15</v>
      </c>
      <c r="M1530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530">
        <f>COUNTIFS(raw[Song Title],raw[[#This Row],[Song Title]],raw[Date],CONCATENATE("&lt;",raw[[#This Row],[Date]]),raw[Date],CONCATENATE("&gt;=",DATE(raw[[#This Row],[Year]]-2,raw[[#This Row],[Month]],raw[[#This Row],[English]])))</f>
        <v>9</v>
      </c>
      <c r="O1530" s="2">
        <f>((3*raw[[#This Row],[Count Played W/I Last Year]])+raw[[#This Row],[Count Played W/I 2 years]])/4</f>
        <v>5.25</v>
      </c>
    </row>
    <row r="1531" spans="1:15" x14ac:dyDescent="0.2">
      <c r="A1531" t="s">
        <v>286</v>
      </c>
      <c r="B1531" s="7">
        <v>42743</v>
      </c>
      <c r="C1531" s="7" t="str">
        <f>IF(EXACT(1,raw[[#This Row],[English]]),"English",IF(EXACT(1,raw[[#This Row],[Spanish]]),"Spanish",IF(EXACT(1,raw[[#This Row],[Both]]),"Both","BAD_INPUT")))</f>
        <v>English</v>
      </c>
      <c r="D1531" s="11">
        <f>YEAR(raw[[#This Row],[Date]])</f>
        <v>2017</v>
      </c>
      <c r="E1531" s="11">
        <f>MONTH(raw[[#This Row],[Date]])</f>
        <v>1</v>
      </c>
      <c r="F1531">
        <v>1</v>
      </c>
      <c r="I1531" s="2" t="e">
        <f>VLOOKUP(raw[[#This Row],[Song Title]],#REF!,1,FALSE)</f>
        <v>#REF!</v>
      </c>
      <c r="J1531" s="2">
        <f>SUM(raw[[#This Row],[English]:[Both]])</f>
        <v>1</v>
      </c>
      <c r="K1531" s="1" t="b">
        <f>IF(EXACT(raw[[#This Row],[Date]],VLOOKUP(raw[[#This Row],[Song Title]],raw[],2,FALSE)),TRUE,FALSE)</f>
        <v>0</v>
      </c>
      <c r="L1531">
        <f>COUNTIFS(raw[Song Title],raw[[#This Row],[Song Title]],raw[Date],CONCATENATE("&lt;",raw[[#This Row],[Date]]))</f>
        <v>5</v>
      </c>
      <c r="M1531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531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531" s="2">
        <f>((3*raw[[#This Row],[Count Played W/I Last Year]])+raw[[#This Row],[Count Played W/I 2 years]])/4</f>
        <v>5</v>
      </c>
    </row>
    <row r="1532" spans="1:15" x14ac:dyDescent="0.2">
      <c r="A1532" t="s">
        <v>253</v>
      </c>
      <c r="B1532" s="7">
        <v>42750</v>
      </c>
      <c r="C1532" s="7" t="str">
        <f>IF(EXACT(1,raw[[#This Row],[English]]),"English",IF(EXACT(1,raw[[#This Row],[Spanish]]),"Spanish",IF(EXACT(1,raw[[#This Row],[Both]]),"Both","BAD_INPUT")))</f>
        <v>English</v>
      </c>
      <c r="D1532" s="11">
        <f>YEAR(raw[[#This Row],[Date]])</f>
        <v>2017</v>
      </c>
      <c r="E1532" s="11">
        <f>MONTH(raw[[#This Row],[Date]])</f>
        <v>1</v>
      </c>
      <c r="F1532">
        <v>1</v>
      </c>
      <c r="I1532" s="2" t="e">
        <f>VLOOKUP(raw[[#This Row],[Song Title]],#REF!,1,FALSE)</f>
        <v>#REF!</v>
      </c>
      <c r="J1532" s="2">
        <f>SUM(raw[[#This Row],[English]:[Both]])</f>
        <v>1</v>
      </c>
      <c r="K1532" s="1" t="b">
        <f>IF(EXACT(raw[[#This Row],[Date]],VLOOKUP(raw[[#This Row],[Song Title]],raw[],2,FALSE)),TRUE,FALSE)</f>
        <v>0</v>
      </c>
      <c r="L1532">
        <f>COUNTIFS(raw[Song Title],raw[[#This Row],[Song Title]],raw[Date],CONCATENATE("&lt;",raw[[#This Row],[Date]]))</f>
        <v>6</v>
      </c>
      <c r="M1532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532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532" s="2">
        <f>((3*raw[[#This Row],[Count Played W/I Last Year]])+raw[[#This Row],[Count Played W/I 2 years]])/4</f>
        <v>4.5</v>
      </c>
    </row>
    <row r="1533" spans="1:15" x14ac:dyDescent="0.2">
      <c r="A1533" t="s">
        <v>252</v>
      </c>
      <c r="B1533" s="7">
        <v>42750</v>
      </c>
      <c r="C1533" s="7" t="str">
        <f>IF(EXACT(1,raw[[#This Row],[English]]),"English",IF(EXACT(1,raw[[#This Row],[Spanish]]),"Spanish",IF(EXACT(1,raw[[#This Row],[Both]]),"Both","BAD_INPUT")))</f>
        <v>Spanish</v>
      </c>
      <c r="D1533" s="11">
        <f>YEAR(raw[[#This Row],[Date]])</f>
        <v>2017</v>
      </c>
      <c r="E1533" s="11">
        <f>MONTH(raw[[#This Row],[Date]])</f>
        <v>1</v>
      </c>
      <c r="G1533">
        <v>1</v>
      </c>
      <c r="I1533" s="2" t="e">
        <f>VLOOKUP(raw[[#This Row],[Song Title]],#REF!,1,FALSE)</f>
        <v>#REF!</v>
      </c>
      <c r="J1533" s="2">
        <f>SUM(raw[[#This Row],[English]:[Both]])</f>
        <v>1</v>
      </c>
      <c r="K1533" s="1" t="b">
        <f>IF(EXACT(raw[[#This Row],[Date]],VLOOKUP(raw[[#This Row],[Song Title]],raw[],2,FALSE)),TRUE,FALSE)</f>
        <v>0</v>
      </c>
      <c r="L1533">
        <f>COUNTIFS(raw[Song Title],raw[[#This Row],[Song Title]],raw[Date],CONCATENATE("&lt;",raw[[#This Row],[Date]]))</f>
        <v>7</v>
      </c>
      <c r="M1533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533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1533" s="2">
        <f>((3*raw[[#This Row],[Count Played W/I Last Year]])+raw[[#This Row],[Count Played W/I 2 years]])/4</f>
        <v>4</v>
      </c>
    </row>
    <row r="1534" spans="1:15" x14ac:dyDescent="0.2">
      <c r="A1534" t="s">
        <v>236</v>
      </c>
      <c r="B1534" s="7">
        <v>42750</v>
      </c>
      <c r="C1534" s="7" t="str">
        <f>IF(EXACT(1,raw[[#This Row],[English]]),"English",IF(EXACT(1,raw[[#This Row],[Spanish]]),"Spanish",IF(EXACT(1,raw[[#This Row],[Both]]),"Both","BAD_INPUT")))</f>
        <v>Spanish</v>
      </c>
      <c r="D1534" s="11">
        <f>YEAR(raw[[#This Row],[Date]])</f>
        <v>2017</v>
      </c>
      <c r="E1534" s="11">
        <f>MONTH(raw[[#This Row],[Date]])</f>
        <v>1</v>
      </c>
      <c r="G1534">
        <v>1</v>
      </c>
      <c r="I1534" s="2" t="e">
        <f>VLOOKUP(raw[[#This Row],[Song Title]],#REF!,1,FALSE)</f>
        <v>#REF!</v>
      </c>
      <c r="J1534" s="2">
        <f>SUM(raw[[#This Row],[English]:[Both]])</f>
        <v>1</v>
      </c>
      <c r="K1534" s="1" t="b">
        <f>IF(EXACT(raw[[#This Row],[Date]],VLOOKUP(raw[[#This Row],[Song Title]],raw[],2,FALSE)),TRUE,FALSE)</f>
        <v>0</v>
      </c>
      <c r="L1534">
        <f>COUNTIFS(raw[Song Title],raw[[#This Row],[Song Title]],raw[Date],CONCATENATE("&lt;",raw[[#This Row],[Date]]))</f>
        <v>11</v>
      </c>
      <c r="M1534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534">
        <f>COUNTIFS(raw[Song Title],raw[[#This Row],[Song Title]],raw[Date],CONCATENATE("&lt;",raw[[#This Row],[Date]]),raw[Date],CONCATENATE("&gt;=",DATE(raw[[#This Row],[Year]]-2,raw[[#This Row],[Month]],raw[[#This Row],[English]])))</f>
        <v>11</v>
      </c>
      <c r="O1534" s="2">
        <f>((3*raw[[#This Row],[Count Played W/I Last Year]])+raw[[#This Row],[Count Played W/I 2 years]])/4</f>
        <v>6.5</v>
      </c>
    </row>
    <row r="1535" spans="1:15" x14ac:dyDescent="0.2">
      <c r="A1535" t="s">
        <v>213</v>
      </c>
      <c r="B1535" s="7">
        <v>42750</v>
      </c>
      <c r="C1535" s="7" t="str">
        <f>IF(EXACT(1,raw[[#This Row],[English]]),"English",IF(EXACT(1,raw[[#This Row],[Spanish]]),"Spanish",IF(EXACT(1,raw[[#This Row],[Both]]),"Both","BAD_INPUT")))</f>
        <v>Spanish</v>
      </c>
      <c r="D1535" s="11">
        <f>YEAR(raw[[#This Row],[Date]])</f>
        <v>2017</v>
      </c>
      <c r="E1535" s="11">
        <f>MONTH(raw[[#This Row],[Date]])</f>
        <v>1</v>
      </c>
      <c r="G1535">
        <v>1</v>
      </c>
      <c r="I1535" s="2" t="e">
        <f>VLOOKUP(raw[[#This Row],[Song Title]],#REF!,1,FALSE)</f>
        <v>#REF!</v>
      </c>
      <c r="J1535" s="2">
        <f>SUM(raw[[#This Row],[English]:[Both]])</f>
        <v>1</v>
      </c>
      <c r="K1535" s="1" t="b">
        <f>IF(EXACT(raw[[#This Row],[Date]],VLOOKUP(raw[[#This Row],[Song Title]],raw[],2,FALSE)),TRUE,FALSE)</f>
        <v>0</v>
      </c>
      <c r="L1535">
        <f>COUNTIFS(raw[Song Title],raw[[#This Row],[Song Title]],raw[Date],CONCATENATE("&lt;",raw[[#This Row],[Date]]))</f>
        <v>11</v>
      </c>
      <c r="M1535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535">
        <f>COUNTIFS(raw[Song Title],raw[[#This Row],[Song Title]],raw[Date],CONCATENATE("&lt;",raw[[#This Row],[Date]]),raw[Date],CONCATENATE("&gt;=",DATE(raw[[#This Row],[Year]]-2,raw[[#This Row],[Month]],raw[[#This Row],[English]])))</f>
        <v>8</v>
      </c>
      <c r="O1535" s="2">
        <f>((3*raw[[#This Row],[Count Played W/I Last Year]])+raw[[#This Row],[Count Played W/I 2 years]])/4</f>
        <v>5.75</v>
      </c>
    </row>
    <row r="1536" spans="1:15" x14ac:dyDescent="0.2">
      <c r="A1536" t="s">
        <v>288</v>
      </c>
      <c r="B1536" s="7">
        <v>42750</v>
      </c>
      <c r="C1536" s="7" t="str">
        <f>IF(EXACT(1,raw[[#This Row],[English]]),"English",IF(EXACT(1,raw[[#This Row],[Spanish]]),"Spanish",IF(EXACT(1,raw[[#This Row],[Both]]),"Both","BAD_INPUT")))</f>
        <v>English</v>
      </c>
      <c r="D1536" s="11">
        <f>YEAR(raw[[#This Row],[Date]])</f>
        <v>2017</v>
      </c>
      <c r="E1536" s="11">
        <f>MONTH(raw[[#This Row],[Date]])</f>
        <v>1</v>
      </c>
      <c r="F1536">
        <v>1</v>
      </c>
      <c r="I1536" s="2" t="e">
        <f>VLOOKUP(raw[[#This Row],[Song Title]],#REF!,1,FALSE)</f>
        <v>#REF!</v>
      </c>
      <c r="J1536" s="2">
        <f>SUM(raw[[#This Row],[English]:[Both]])</f>
        <v>1</v>
      </c>
      <c r="K1536" s="1" t="b">
        <f>IF(EXACT(raw[[#This Row],[Date]],VLOOKUP(raw[[#This Row],[Song Title]],raw[],2,FALSE)),TRUE,FALSE)</f>
        <v>0</v>
      </c>
      <c r="L1536">
        <f>COUNTIFS(raw[Song Title],raw[[#This Row],[Song Title]],raw[Date],CONCATENATE("&lt;",raw[[#This Row],[Date]]))</f>
        <v>4</v>
      </c>
      <c r="M1536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536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536" s="2">
        <f>((3*raw[[#This Row],[Count Played W/I Last Year]])+raw[[#This Row],[Count Played W/I 2 years]])/4</f>
        <v>4</v>
      </c>
    </row>
    <row r="1537" spans="1:15" x14ac:dyDescent="0.2">
      <c r="A1537" t="s">
        <v>143</v>
      </c>
      <c r="B1537" s="7">
        <v>42750</v>
      </c>
      <c r="C1537" s="7" t="str">
        <f>IF(EXACT(1,raw[[#This Row],[English]]),"English",IF(EXACT(1,raw[[#This Row],[Spanish]]),"Spanish",IF(EXACT(1,raw[[#This Row],[Both]]),"Both","BAD_INPUT")))</f>
        <v>Spanish</v>
      </c>
      <c r="D1537" s="11">
        <f>YEAR(raw[[#This Row],[Date]])</f>
        <v>2017</v>
      </c>
      <c r="E1537" s="11">
        <f>MONTH(raw[[#This Row],[Date]])</f>
        <v>1</v>
      </c>
      <c r="G1537">
        <v>1</v>
      </c>
      <c r="I1537" s="2" t="e">
        <f>VLOOKUP(raw[[#This Row],[Song Title]],#REF!,1,FALSE)</f>
        <v>#REF!</v>
      </c>
      <c r="J1537" s="2">
        <f>SUM(raw[[#This Row],[English]:[Both]])</f>
        <v>1</v>
      </c>
      <c r="K1537" s="1" t="b">
        <f>IF(EXACT(raw[[#This Row],[Date]],VLOOKUP(raw[[#This Row],[Song Title]],raw[],2,FALSE)),TRUE,FALSE)</f>
        <v>0</v>
      </c>
      <c r="L1537">
        <f>COUNTIFS(raw[Song Title],raw[[#This Row],[Song Title]],raw[Date],CONCATENATE("&lt;",raw[[#This Row],[Date]]))</f>
        <v>18</v>
      </c>
      <c r="M1537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537">
        <f>COUNTIFS(raw[Song Title],raw[[#This Row],[Song Title]],raw[Date],CONCATENATE("&lt;",raw[[#This Row],[Date]]),raw[Date],CONCATENATE("&gt;=",DATE(raw[[#This Row],[Year]]-2,raw[[#This Row],[Month]],raw[[#This Row],[English]])))</f>
        <v>10</v>
      </c>
      <c r="O1537" s="2">
        <f>((3*raw[[#This Row],[Count Played W/I Last Year]])+raw[[#This Row],[Count Played W/I 2 years]])/4</f>
        <v>6.25</v>
      </c>
    </row>
    <row r="1538" spans="1:15" x14ac:dyDescent="0.2">
      <c r="A1538" t="s">
        <v>96</v>
      </c>
      <c r="B1538" s="7">
        <v>42757</v>
      </c>
      <c r="C1538" s="7" t="str">
        <f>IF(EXACT(1,raw[[#This Row],[English]]),"English",IF(EXACT(1,raw[[#This Row],[Spanish]]),"Spanish",IF(EXACT(1,raw[[#This Row],[Both]]),"Both","BAD_INPUT")))</f>
        <v>Spanish</v>
      </c>
      <c r="D1538" s="11">
        <f>YEAR(raw[[#This Row],[Date]])</f>
        <v>2017</v>
      </c>
      <c r="E1538" s="11">
        <f>MONTH(raw[[#This Row],[Date]])</f>
        <v>1</v>
      </c>
      <c r="G1538">
        <v>1</v>
      </c>
      <c r="I1538" s="2" t="e">
        <f>VLOOKUP(raw[[#This Row],[Song Title]],#REF!,1,FALSE)</f>
        <v>#REF!</v>
      </c>
      <c r="J1538" s="2">
        <f>SUM(raw[[#This Row],[English]:[Both]])</f>
        <v>1</v>
      </c>
      <c r="K1538" s="1" t="b">
        <f>IF(EXACT(raw[[#This Row],[Date]],VLOOKUP(raw[[#This Row],[Song Title]],raw[],2,FALSE)),TRUE,FALSE)</f>
        <v>0</v>
      </c>
      <c r="L1538">
        <f>COUNTIFS(raw[Song Title],raw[[#This Row],[Song Title]],raw[Date],CONCATENATE("&lt;",raw[[#This Row],[Date]]))</f>
        <v>16</v>
      </c>
      <c r="M1538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538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1538" s="2">
        <f>((3*raw[[#This Row],[Count Played W/I Last Year]])+raw[[#This Row],[Count Played W/I 2 years]])/4</f>
        <v>4.75</v>
      </c>
    </row>
    <row r="1539" spans="1:15" x14ac:dyDescent="0.2">
      <c r="A1539" t="s">
        <v>275</v>
      </c>
      <c r="B1539" s="7">
        <v>42757</v>
      </c>
      <c r="C1539" s="7" t="str">
        <f>IF(EXACT(1,raw[[#This Row],[English]]),"English",IF(EXACT(1,raw[[#This Row],[Spanish]]),"Spanish",IF(EXACT(1,raw[[#This Row],[Both]]),"Both","BAD_INPUT")))</f>
        <v>Spanish</v>
      </c>
      <c r="D1539" s="11">
        <f>YEAR(raw[[#This Row],[Date]])</f>
        <v>2017</v>
      </c>
      <c r="E1539" s="11">
        <f>MONTH(raw[[#This Row],[Date]])</f>
        <v>1</v>
      </c>
      <c r="G1539">
        <v>1</v>
      </c>
      <c r="I1539" s="2" t="e">
        <f>VLOOKUP(raw[[#This Row],[Song Title]],#REF!,1,FALSE)</f>
        <v>#REF!</v>
      </c>
      <c r="J1539" s="2">
        <f>SUM(raw[[#This Row],[English]:[Both]])</f>
        <v>1</v>
      </c>
      <c r="K1539" s="1" t="b">
        <f>IF(EXACT(raw[[#This Row],[Date]],VLOOKUP(raw[[#This Row],[Song Title]],raw[],2,FALSE)),TRUE,FALSE)</f>
        <v>0</v>
      </c>
      <c r="L1539">
        <f>COUNTIFS(raw[Song Title],raw[[#This Row],[Song Title]],raw[Date],CONCATENATE("&lt;",raw[[#This Row],[Date]]))</f>
        <v>7</v>
      </c>
      <c r="M1539">
        <f>COUNTIFS(raw[Song Title],raw[[#This Row],[Song Title]],raw[Date],CONCATENATE("&lt;",raw[[#This Row],[Date]]),raw[Date],CONCATENATE("&gt;=",DATE(raw[[#This Row],[Year]]-1,raw[[#This Row],[Month]],raw[[#This Row],[English]])))</f>
        <v>7</v>
      </c>
      <c r="N1539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1539" s="2">
        <f>((3*raw[[#This Row],[Count Played W/I Last Year]])+raw[[#This Row],[Count Played W/I 2 years]])/4</f>
        <v>7</v>
      </c>
    </row>
    <row r="1540" spans="1:15" x14ac:dyDescent="0.2">
      <c r="A1540" t="s">
        <v>57</v>
      </c>
      <c r="B1540" s="7">
        <v>42757</v>
      </c>
      <c r="C1540" s="7" t="str">
        <f>IF(EXACT(1,raw[[#This Row],[English]]),"English",IF(EXACT(1,raw[[#This Row],[Spanish]]),"Spanish",IF(EXACT(1,raw[[#This Row],[Both]]),"Both","BAD_INPUT")))</f>
        <v>English</v>
      </c>
      <c r="D1540" s="11">
        <f>YEAR(raw[[#This Row],[Date]])</f>
        <v>2017</v>
      </c>
      <c r="E1540" s="11">
        <f>MONTH(raw[[#This Row],[Date]])</f>
        <v>1</v>
      </c>
      <c r="F1540">
        <v>1</v>
      </c>
      <c r="I1540" s="2" t="e">
        <f>VLOOKUP(raw[[#This Row],[Song Title]],#REF!,1,FALSE)</f>
        <v>#REF!</v>
      </c>
      <c r="J1540" s="2">
        <f>SUM(raw[[#This Row],[English]:[Both]])</f>
        <v>1</v>
      </c>
      <c r="K1540" s="1" t="b">
        <f>IF(EXACT(raw[[#This Row],[Date]],VLOOKUP(raw[[#This Row],[Song Title]],raw[],2,FALSE)),TRUE,FALSE)</f>
        <v>0</v>
      </c>
      <c r="L1540">
        <f>COUNTIFS(raw[Song Title],raw[[#This Row],[Song Title]],raw[Date],CONCATENATE("&lt;",raw[[#This Row],[Date]]))</f>
        <v>9</v>
      </c>
      <c r="M1540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540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540" s="2">
        <f>((3*raw[[#This Row],[Count Played W/I Last Year]])+raw[[#This Row],[Count Played W/I 2 years]])/4</f>
        <v>2.5</v>
      </c>
    </row>
    <row r="1541" spans="1:15" x14ac:dyDescent="0.2">
      <c r="A1541" t="s">
        <v>106</v>
      </c>
      <c r="B1541" s="7">
        <v>42757</v>
      </c>
      <c r="C1541" s="7" t="str">
        <f>IF(EXACT(1,raw[[#This Row],[English]]),"English",IF(EXACT(1,raw[[#This Row],[Spanish]]),"Spanish",IF(EXACT(1,raw[[#This Row],[Both]]),"Both","BAD_INPUT")))</f>
        <v>Spanish</v>
      </c>
      <c r="D1541" s="11">
        <f>YEAR(raw[[#This Row],[Date]])</f>
        <v>2017</v>
      </c>
      <c r="E1541" s="11">
        <f>MONTH(raw[[#This Row],[Date]])</f>
        <v>1</v>
      </c>
      <c r="G1541">
        <v>1</v>
      </c>
      <c r="I1541" s="2" t="e">
        <f>VLOOKUP(raw[[#This Row],[Song Title]],#REF!,1,FALSE)</f>
        <v>#REF!</v>
      </c>
      <c r="J1541" s="2">
        <f>SUM(raw[[#This Row],[English]:[Both]])</f>
        <v>1</v>
      </c>
      <c r="K1541" s="1" t="b">
        <f>IF(EXACT(raw[[#This Row],[Date]],VLOOKUP(raw[[#This Row],[Song Title]],raw[],2,FALSE)),TRUE,FALSE)</f>
        <v>0</v>
      </c>
      <c r="L1541">
        <f>COUNTIFS(raw[Song Title],raw[[#This Row],[Song Title]],raw[Date],CONCATENATE("&lt;",raw[[#This Row],[Date]]))</f>
        <v>15</v>
      </c>
      <c r="M1541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541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541" s="2">
        <f>((3*raw[[#This Row],[Count Played W/I Last Year]])+raw[[#This Row],[Count Played W/I 2 years]])/4</f>
        <v>3.25</v>
      </c>
    </row>
    <row r="1542" spans="1:15" x14ac:dyDescent="0.2">
      <c r="A1542" t="s">
        <v>244</v>
      </c>
      <c r="B1542" s="7">
        <v>42757</v>
      </c>
      <c r="C1542" s="7" t="str">
        <f>IF(EXACT(1,raw[[#This Row],[English]]),"English",IF(EXACT(1,raw[[#This Row],[Spanish]]),"Spanish",IF(EXACT(1,raw[[#This Row],[Both]]),"Both","BAD_INPUT")))</f>
        <v>English</v>
      </c>
      <c r="D1542" s="11">
        <f>YEAR(raw[[#This Row],[Date]])</f>
        <v>2017</v>
      </c>
      <c r="E1542" s="11">
        <f>MONTH(raw[[#This Row],[Date]])</f>
        <v>1</v>
      </c>
      <c r="F1542">
        <v>1</v>
      </c>
      <c r="I1542" s="2" t="e">
        <f>VLOOKUP(raw[[#This Row],[Song Title]],#REF!,1,FALSE)</f>
        <v>#REF!</v>
      </c>
      <c r="J1542" s="2">
        <f>SUM(raw[[#This Row],[English]:[Both]])</f>
        <v>1</v>
      </c>
      <c r="K1542" s="1" t="b">
        <f>IF(EXACT(raw[[#This Row],[Date]],VLOOKUP(raw[[#This Row],[Song Title]],raw[],2,FALSE)),TRUE,FALSE)</f>
        <v>0</v>
      </c>
      <c r="L1542">
        <f>COUNTIFS(raw[Song Title],raw[[#This Row],[Song Title]],raw[Date],CONCATENATE("&lt;",raw[[#This Row],[Date]]))</f>
        <v>10</v>
      </c>
      <c r="M1542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1542">
        <f>COUNTIFS(raw[Song Title],raw[[#This Row],[Song Title]],raw[Date],CONCATENATE("&lt;",raw[[#This Row],[Date]]),raw[Date],CONCATENATE("&gt;=",DATE(raw[[#This Row],[Year]]-2,raw[[#This Row],[Month]],raw[[#This Row],[English]])))</f>
        <v>10</v>
      </c>
      <c r="O1542" s="2">
        <f>((3*raw[[#This Row],[Count Played W/I Last Year]])+raw[[#This Row],[Count Played W/I 2 years]])/4</f>
        <v>7</v>
      </c>
    </row>
    <row r="1543" spans="1:15" x14ac:dyDescent="0.2">
      <c r="A1543" t="s">
        <v>145</v>
      </c>
      <c r="B1543" s="7">
        <v>42757</v>
      </c>
      <c r="C1543" s="7" t="str">
        <f>IF(EXACT(1,raw[[#This Row],[English]]),"English",IF(EXACT(1,raw[[#This Row],[Spanish]]),"Spanish",IF(EXACT(1,raw[[#This Row],[Both]]),"Both","BAD_INPUT")))</f>
        <v>Both</v>
      </c>
      <c r="D1543" s="11">
        <f>YEAR(raw[[#This Row],[Date]])</f>
        <v>2017</v>
      </c>
      <c r="E1543" s="11">
        <f>MONTH(raw[[#This Row],[Date]])</f>
        <v>1</v>
      </c>
      <c r="H1543">
        <v>1</v>
      </c>
      <c r="I1543" s="2" t="e">
        <f>VLOOKUP(raw[[#This Row],[Song Title]],#REF!,1,FALSE)</f>
        <v>#REF!</v>
      </c>
      <c r="J1543" s="2">
        <f>SUM(raw[[#This Row],[English]:[Both]])</f>
        <v>1</v>
      </c>
      <c r="K1543" s="1" t="b">
        <f>IF(EXACT(raw[[#This Row],[Date]],VLOOKUP(raw[[#This Row],[Song Title]],raw[],2,FALSE)),TRUE,FALSE)</f>
        <v>0</v>
      </c>
      <c r="L1543">
        <f>COUNTIFS(raw[Song Title],raw[[#This Row],[Song Title]],raw[Date],CONCATENATE("&lt;",raw[[#This Row],[Date]]))</f>
        <v>16</v>
      </c>
      <c r="M1543">
        <f>COUNTIFS(raw[Song Title],raw[[#This Row],[Song Title]],raw[Date],CONCATENATE("&lt;",raw[[#This Row],[Date]]),raw[Date],CONCATENATE("&gt;=",DATE(raw[[#This Row],[Year]]-1,raw[[#This Row],[Month]],raw[[#This Row],[English]])))</f>
        <v>8</v>
      </c>
      <c r="N1543">
        <f>COUNTIFS(raw[Song Title],raw[[#This Row],[Song Title]],raw[Date],CONCATENATE("&lt;",raw[[#This Row],[Date]]),raw[Date],CONCATENATE("&gt;=",DATE(raw[[#This Row],[Year]]-2,raw[[#This Row],[Month]],raw[[#This Row],[English]])))</f>
        <v>9</v>
      </c>
      <c r="O1543" s="2">
        <f>((3*raw[[#This Row],[Count Played W/I Last Year]])+raw[[#This Row],[Count Played W/I 2 years]])/4</f>
        <v>8.25</v>
      </c>
    </row>
    <row r="1544" spans="1:15" x14ac:dyDescent="0.2">
      <c r="A1544" t="s">
        <v>200</v>
      </c>
      <c r="B1544" s="7">
        <v>42764</v>
      </c>
      <c r="C1544" s="7" t="str">
        <f>IF(EXACT(1,raw[[#This Row],[English]]),"English",IF(EXACT(1,raw[[#This Row],[Spanish]]),"Spanish",IF(EXACT(1,raw[[#This Row],[Both]]),"Both","BAD_INPUT")))</f>
        <v>Both</v>
      </c>
      <c r="D1544" s="11">
        <f>YEAR(raw[[#This Row],[Date]])</f>
        <v>2017</v>
      </c>
      <c r="E1544" s="11">
        <f>MONTH(raw[[#This Row],[Date]])</f>
        <v>1</v>
      </c>
      <c r="H1544">
        <v>1</v>
      </c>
      <c r="I1544" s="2" t="e">
        <f>VLOOKUP(raw[[#This Row],[Song Title]],#REF!,1,FALSE)</f>
        <v>#REF!</v>
      </c>
      <c r="J1544" s="2">
        <f>SUM(raw[[#This Row],[English]:[Both]])</f>
        <v>1</v>
      </c>
      <c r="K1544" s="1" t="b">
        <f>IF(EXACT(raw[[#This Row],[Date]],VLOOKUP(raw[[#This Row],[Song Title]],raw[],2,FALSE)),TRUE,FALSE)</f>
        <v>0</v>
      </c>
      <c r="L1544">
        <f>COUNTIFS(raw[Song Title],raw[[#This Row],[Song Title]],raw[Date],CONCATENATE("&lt;",raw[[#This Row],[Date]]))</f>
        <v>12</v>
      </c>
      <c r="M1544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544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1544" s="2">
        <f>((3*raw[[#This Row],[Count Played W/I Last Year]])+raw[[#This Row],[Count Played W/I 2 years]])/4</f>
        <v>4</v>
      </c>
    </row>
    <row r="1545" spans="1:15" x14ac:dyDescent="0.2">
      <c r="A1545" t="s">
        <v>107</v>
      </c>
      <c r="B1545" s="7">
        <v>42764</v>
      </c>
      <c r="C1545" s="7" t="str">
        <f>IF(EXACT(1,raw[[#This Row],[English]]),"English",IF(EXACT(1,raw[[#This Row],[Spanish]]),"Spanish",IF(EXACT(1,raw[[#This Row],[Both]]),"Both","BAD_INPUT")))</f>
        <v>Spanish</v>
      </c>
      <c r="D1545" s="11">
        <f>YEAR(raw[[#This Row],[Date]])</f>
        <v>2017</v>
      </c>
      <c r="E1545" s="11">
        <f>MONTH(raw[[#This Row],[Date]])</f>
        <v>1</v>
      </c>
      <c r="G1545">
        <v>1</v>
      </c>
      <c r="I1545" s="2" t="e">
        <f>VLOOKUP(raw[[#This Row],[Song Title]],#REF!,1,FALSE)</f>
        <v>#REF!</v>
      </c>
      <c r="J1545" s="2">
        <f>SUM(raw[[#This Row],[English]:[Both]])</f>
        <v>1</v>
      </c>
      <c r="K1545" s="1" t="b">
        <f>IF(EXACT(raw[[#This Row],[Date]],VLOOKUP(raw[[#This Row],[Song Title]],raw[],2,FALSE)),TRUE,FALSE)</f>
        <v>0</v>
      </c>
      <c r="L1545">
        <f>COUNTIFS(raw[Song Title],raw[[#This Row],[Song Title]],raw[Date],CONCATENATE("&lt;",raw[[#This Row],[Date]]))</f>
        <v>9</v>
      </c>
      <c r="M1545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545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545" s="2">
        <f>((3*raw[[#This Row],[Count Played W/I Last Year]])+raw[[#This Row],[Count Played W/I 2 years]])/4</f>
        <v>2.25</v>
      </c>
    </row>
    <row r="1546" spans="1:15" x14ac:dyDescent="0.2">
      <c r="A1546" t="s">
        <v>57</v>
      </c>
      <c r="B1546" s="7">
        <v>42764</v>
      </c>
      <c r="C1546" s="7" t="str">
        <f>IF(EXACT(1,raw[[#This Row],[English]]),"English",IF(EXACT(1,raw[[#This Row],[Spanish]]),"Spanish",IF(EXACT(1,raw[[#This Row],[Both]]),"Both","BAD_INPUT")))</f>
        <v>English</v>
      </c>
      <c r="D1546" s="11">
        <f>YEAR(raw[[#This Row],[Date]])</f>
        <v>2017</v>
      </c>
      <c r="E1546" s="11">
        <f>MONTH(raw[[#This Row],[Date]])</f>
        <v>1</v>
      </c>
      <c r="F1546">
        <v>1</v>
      </c>
      <c r="I1546" s="2" t="e">
        <f>VLOOKUP(raw[[#This Row],[Song Title]],#REF!,1,FALSE)</f>
        <v>#REF!</v>
      </c>
      <c r="J1546" s="2">
        <f>SUM(raw[[#This Row],[English]:[Both]])</f>
        <v>1</v>
      </c>
      <c r="K1546" s="1" t="b">
        <f>IF(EXACT(raw[[#This Row],[Date]],VLOOKUP(raw[[#This Row],[Song Title]],raw[],2,FALSE)),TRUE,FALSE)</f>
        <v>0</v>
      </c>
      <c r="L1546">
        <f>COUNTIFS(raw[Song Title],raw[[#This Row],[Song Title]],raw[Date],CONCATENATE("&lt;",raw[[#This Row],[Date]]))</f>
        <v>10</v>
      </c>
      <c r="M1546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546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546" s="2">
        <f>((3*raw[[#This Row],[Count Played W/I Last Year]])+raw[[#This Row],[Count Played W/I 2 years]])/4</f>
        <v>3.5</v>
      </c>
    </row>
    <row r="1547" spans="1:15" x14ac:dyDescent="0.2">
      <c r="A1547" t="s">
        <v>29</v>
      </c>
      <c r="B1547" s="7">
        <v>42764</v>
      </c>
      <c r="C1547" s="7" t="str">
        <f>IF(EXACT(1,raw[[#This Row],[English]]),"English",IF(EXACT(1,raw[[#This Row],[Spanish]]),"Spanish",IF(EXACT(1,raw[[#This Row],[Both]]),"Both","BAD_INPUT")))</f>
        <v>Both</v>
      </c>
      <c r="D1547" s="11">
        <f>YEAR(raw[[#This Row],[Date]])</f>
        <v>2017</v>
      </c>
      <c r="E1547" s="11">
        <f>MONTH(raw[[#This Row],[Date]])</f>
        <v>1</v>
      </c>
      <c r="H1547">
        <v>1</v>
      </c>
      <c r="I1547" s="2" t="e">
        <f>VLOOKUP(raw[[#This Row],[Song Title]],#REF!,1,FALSE)</f>
        <v>#REF!</v>
      </c>
      <c r="J1547" s="2">
        <f>SUM(raw[[#This Row],[English]:[Both]])</f>
        <v>1</v>
      </c>
      <c r="K1547" s="1" t="b">
        <f>IF(EXACT(raw[[#This Row],[Date]],VLOOKUP(raw[[#This Row],[Song Title]],raw[],2,FALSE)),TRUE,FALSE)</f>
        <v>0</v>
      </c>
      <c r="L1547">
        <f>COUNTIFS(raw[Song Title],raw[[#This Row],[Song Title]],raw[Date],CONCATENATE("&lt;",raw[[#This Row],[Date]]))</f>
        <v>9</v>
      </c>
      <c r="M1547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547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547" s="2">
        <f>((3*raw[[#This Row],[Count Played W/I Last Year]])+raw[[#This Row],[Count Played W/I 2 years]])/4</f>
        <v>2.5</v>
      </c>
    </row>
    <row r="1548" spans="1:15" x14ac:dyDescent="0.2">
      <c r="A1548" t="s">
        <v>309</v>
      </c>
      <c r="B1548" s="7">
        <v>42764</v>
      </c>
      <c r="C1548" s="7" t="str">
        <f>IF(EXACT(1,raw[[#This Row],[English]]),"English",IF(EXACT(1,raw[[#This Row],[Spanish]]),"Spanish",IF(EXACT(1,raw[[#This Row],[Both]]),"Both","BAD_INPUT")))</f>
        <v>English</v>
      </c>
      <c r="D1548" s="11">
        <f>YEAR(raw[[#This Row],[Date]])</f>
        <v>2017</v>
      </c>
      <c r="E1548" s="11">
        <f>MONTH(raw[[#This Row],[Date]])</f>
        <v>1</v>
      </c>
      <c r="F1548">
        <v>1</v>
      </c>
      <c r="I1548" s="2" t="e">
        <f>VLOOKUP(raw[[#This Row],[Song Title]],#REF!,1,FALSE)</f>
        <v>#REF!</v>
      </c>
      <c r="J1548" s="2">
        <f>SUM(raw[[#This Row],[English]:[Both]])</f>
        <v>1</v>
      </c>
      <c r="K1548" s="1" t="b">
        <f>IF(EXACT(raw[[#This Row],[Date]],VLOOKUP(raw[[#This Row],[Song Title]],raw[],2,FALSE)),TRUE,FALSE)</f>
        <v>1</v>
      </c>
      <c r="L1548">
        <f>COUNTIFS(raw[Song Title],raw[[#This Row],[Song Title]],raw[Date],CONCATENATE("&lt;",raw[[#This Row],[Date]]))</f>
        <v>0</v>
      </c>
      <c r="M1548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548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548" s="2">
        <f>((3*raw[[#This Row],[Count Played W/I Last Year]])+raw[[#This Row],[Count Played W/I 2 years]])/4</f>
        <v>0</v>
      </c>
    </row>
    <row r="1549" spans="1:15" x14ac:dyDescent="0.2">
      <c r="A1549" t="s">
        <v>214</v>
      </c>
      <c r="B1549" s="7">
        <v>42764</v>
      </c>
      <c r="C1549" s="7" t="str">
        <f>IF(EXACT(1,raw[[#This Row],[English]]),"English",IF(EXACT(1,raw[[#This Row],[Spanish]]),"Spanish",IF(EXACT(1,raw[[#This Row],[Both]]),"Both","BAD_INPUT")))</f>
        <v>Spanish</v>
      </c>
      <c r="D1549" s="11">
        <f>YEAR(raw[[#This Row],[Date]])</f>
        <v>2017</v>
      </c>
      <c r="E1549" s="11">
        <f>MONTH(raw[[#This Row],[Date]])</f>
        <v>1</v>
      </c>
      <c r="G1549">
        <v>1</v>
      </c>
      <c r="I1549" s="2" t="e">
        <f>VLOOKUP(raw[[#This Row],[Song Title]],#REF!,1,FALSE)</f>
        <v>#REF!</v>
      </c>
      <c r="J1549" s="2">
        <f>SUM(raw[[#This Row],[English]:[Both]])</f>
        <v>1</v>
      </c>
      <c r="K1549" s="1" t="b">
        <f>IF(EXACT(raw[[#This Row],[Date]],VLOOKUP(raw[[#This Row],[Song Title]],raw[],2,FALSE)),TRUE,FALSE)</f>
        <v>0</v>
      </c>
      <c r="L1549">
        <f>COUNTIFS(raw[Song Title],raw[[#This Row],[Song Title]],raw[Date],CONCATENATE("&lt;",raw[[#This Row],[Date]]))</f>
        <v>16</v>
      </c>
      <c r="M1549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549">
        <f>COUNTIFS(raw[Song Title],raw[[#This Row],[Song Title]],raw[Date],CONCATENATE("&lt;",raw[[#This Row],[Date]]),raw[Date],CONCATENATE("&gt;=",DATE(raw[[#This Row],[Year]]-2,raw[[#This Row],[Month]],raw[[#This Row],[English]])))</f>
        <v>10</v>
      </c>
      <c r="O1549" s="2">
        <f>((3*raw[[#This Row],[Count Played W/I Last Year]])+raw[[#This Row],[Count Played W/I 2 years]])/4</f>
        <v>6.25</v>
      </c>
    </row>
    <row r="1550" spans="1:15" x14ac:dyDescent="0.2">
      <c r="A1550" t="s">
        <v>39</v>
      </c>
      <c r="B1550" s="7">
        <v>42771</v>
      </c>
      <c r="C1550" s="7" t="str">
        <f>IF(EXACT(1,raw[[#This Row],[English]]),"English",IF(EXACT(1,raw[[#This Row],[Spanish]]),"Spanish",IF(EXACT(1,raw[[#This Row],[Both]]),"Both","BAD_INPUT")))</f>
        <v>Both</v>
      </c>
      <c r="D1550" s="11">
        <f>YEAR(raw[[#This Row],[Date]])</f>
        <v>2017</v>
      </c>
      <c r="E1550" s="11">
        <f>MONTH(raw[[#This Row],[Date]])</f>
        <v>2</v>
      </c>
      <c r="H1550">
        <v>1</v>
      </c>
      <c r="I1550" s="2" t="e">
        <f>VLOOKUP(raw[[#This Row],[Song Title]],#REF!,1,FALSE)</f>
        <v>#REF!</v>
      </c>
      <c r="J1550" s="2">
        <f>SUM(raw[[#This Row],[English]:[Both]])</f>
        <v>1</v>
      </c>
      <c r="K1550" s="1" t="b">
        <f>IF(EXACT(raw[[#This Row],[Date]],VLOOKUP(raw[[#This Row],[Song Title]],raw[],2,FALSE)),TRUE,FALSE)</f>
        <v>0</v>
      </c>
      <c r="L1550">
        <f>COUNTIFS(raw[Song Title],raw[[#This Row],[Song Title]],raw[Date],CONCATENATE("&lt;",raw[[#This Row],[Date]]))</f>
        <v>12</v>
      </c>
      <c r="M1550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550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550" s="2">
        <f>((3*raw[[#This Row],[Count Played W/I Last Year]])+raw[[#This Row],[Count Played W/I 2 years]])/4</f>
        <v>2.5</v>
      </c>
    </row>
    <row r="1551" spans="1:15" x14ac:dyDescent="0.2">
      <c r="A1551" t="s">
        <v>165</v>
      </c>
      <c r="B1551" s="7">
        <v>42771</v>
      </c>
      <c r="C1551" s="7" t="str">
        <f>IF(EXACT(1,raw[[#This Row],[English]]),"English",IF(EXACT(1,raw[[#This Row],[Spanish]]),"Spanish",IF(EXACT(1,raw[[#This Row],[Both]]),"Both","BAD_INPUT")))</f>
        <v>English</v>
      </c>
      <c r="D1551" s="11">
        <f>YEAR(raw[[#This Row],[Date]])</f>
        <v>2017</v>
      </c>
      <c r="E1551" s="11">
        <f>MONTH(raw[[#This Row],[Date]])</f>
        <v>2</v>
      </c>
      <c r="F1551">
        <v>1</v>
      </c>
      <c r="I1551" s="2" t="e">
        <f>VLOOKUP(raw[[#This Row],[Song Title]],#REF!,1,FALSE)</f>
        <v>#REF!</v>
      </c>
      <c r="J1551" s="2">
        <f>SUM(raw[[#This Row],[English]:[Both]])</f>
        <v>1</v>
      </c>
      <c r="K1551" s="1" t="b">
        <f>IF(EXACT(raw[[#This Row],[Date]],VLOOKUP(raw[[#This Row],[Song Title]],raw[],2,FALSE)),TRUE,FALSE)</f>
        <v>0</v>
      </c>
      <c r="L1551">
        <f>COUNTIFS(raw[Song Title],raw[[#This Row],[Song Title]],raw[Date],CONCATENATE("&lt;",raw[[#This Row],[Date]]))</f>
        <v>3</v>
      </c>
      <c r="M1551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551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551" s="2">
        <f>((3*raw[[#This Row],[Count Played W/I Last Year]])+raw[[#This Row],[Count Played W/I 2 years]])/4</f>
        <v>1.25</v>
      </c>
    </row>
    <row r="1552" spans="1:15" x14ac:dyDescent="0.2">
      <c r="A1552" t="s">
        <v>255</v>
      </c>
      <c r="B1552" s="7">
        <v>42771</v>
      </c>
      <c r="C1552" s="7" t="str">
        <f>IF(EXACT(1,raw[[#This Row],[English]]),"English",IF(EXACT(1,raw[[#This Row],[Spanish]]),"Spanish",IF(EXACT(1,raw[[#This Row],[Both]]),"Both","BAD_INPUT")))</f>
        <v>Spanish</v>
      </c>
      <c r="D1552" s="11">
        <f>YEAR(raw[[#This Row],[Date]])</f>
        <v>2017</v>
      </c>
      <c r="E1552" s="11">
        <f>MONTH(raw[[#This Row],[Date]])</f>
        <v>2</v>
      </c>
      <c r="G1552">
        <v>1</v>
      </c>
      <c r="I1552" s="2" t="e">
        <f>VLOOKUP(raw[[#This Row],[Song Title]],#REF!,1,FALSE)</f>
        <v>#REF!</v>
      </c>
      <c r="J1552" s="2">
        <f>SUM(raw[[#This Row],[English]:[Both]])</f>
        <v>1</v>
      </c>
      <c r="K1552" s="1" t="b">
        <f>IF(EXACT(raw[[#This Row],[Date]],VLOOKUP(raw[[#This Row],[Song Title]],raw[],2,FALSE)),TRUE,FALSE)</f>
        <v>0</v>
      </c>
      <c r="L1552">
        <f>COUNTIFS(raw[Song Title],raw[[#This Row],[Song Title]],raw[Date],CONCATENATE("&lt;",raw[[#This Row],[Date]]))</f>
        <v>12</v>
      </c>
      <c r="M1552">
        <f>COUNTIFS(raw[Song Title],raw[[#This Row],[Song Title]],raw[Date],CONCATENATE("&lt;",raw[[#This Row],[Date]]),raw[Date],CONCATENATE("&gt;=",DATE(raw[[#This Row],[Year]]-1,raw[[#This Row],[Month]],raw[[#This Row],[English]])))</f>
        <v>7</v>
      </c>
      <c r="N1552">
        <f>COUNTIFS(raw[Song Title],raw[[#This Row],[Song Title]],raw[Date],CONCATENATE("&lt;",raw[[#This Row],[Date]]),raw[Date],CONCATENATE("&gt;=",DATE(raw[[#This Row],[Year]]-2,raw[[#This Row],[Month]],raw[[#This Row],[English]])))</f>
        <v>12</v>
      </c>
      <c r="O1552" s="2">
        <f>((3*raw[[#This Row],[Count Played W/I Last Year]])+raw[[#This Row],[Count Played W/I 2 years]])/4</f>
        <v>8.25</v>
      </c>
    </row>
    <row r="1553" spans="1:15" x14ac:dyDescent="0.2">
      <c r="A1553" t="s">
        <v>18</v>
      </c>
      <c r="B1553" s="7">
        <v>42771</v>
      </c>
      <c r="C1553" s="7" t="str">
        <f>IF(EXACT(1,raw[[#This Row],[English]]),"English",IF(EXACT(1,raw[[#This Row],[Spanish]]),"Spanish",IF(EXACT(1,raw[[#This Row],[Both]]),"Both","BAD_INPUT")))</f>
        <v>Spanish</v>
      </c>
      <c r="D1553" s="11">
        <f>YEAR(raw[[#This Row],[Date]])</f>
        <v>2017</v>
      </c>
      <c r="E1553" s="11">
        <f>MONTH(raw[[#This Row],[Date]])</f>
        <v>2</v>
      </c>
      <c r="G1553">
        <v>1</v>
      </c>
      <c r="I1553" s="2" t="e">
        <f>VLOOKUP(raw[[#This Row],[Song Title]],#REF!,1,FALSE)</f>
        <v>#REF!</v>
      </c>
      <c r="J1553" s="2">
        <f>SUM(raw[[#This Row],[English]:[Both]])</f>
        <v>1</v>
      </c>
      <c r="K1553" s="1" t="b">
        <f>IF(EXACT(raw[[#This Row],[Date]],VLOOKUP(raw[[#This Row],[Song Title]],raw[],2,FALSE)),TRUE,FALSE)</f>
        <v>0</v>
      </c>
      <c r="L1553">
        <f>COUNTIFS(raw[Song Title],raw[[#This Row],[Song Title]],raw[Date],CONCATENATE("&lt;",raw[[#This Row],[Date]]))</f>
        <v>12</v>
      </c>
      <c r="M1553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553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553" s="2">
        <f>((3*raw[[#This Row],[Count Played W/I Last Year]])+raw[[#This Row],[Count Played W/I 2 years]])/4</f>
        <v>3.75</v>
      </c>
    </row>
    <row r="1554" spans="1:15" x14ac:dyDescent="0.2">
      <c r="A1554" t="s">
        <v>290</v>
      </c>
      <c r="B1554" s="7">
        <v>42771</v>
      </c>
      <c r="C1554" s="7" t="str">
        <f>IF(EXACT(1,raw[[#This Row],[English]]),"English",IF(EXACT(1,raw[[#This Row],[Spanish]]),"Spanish",IF(EXACT(1,raw[[#This Row],[Both]]),"Both","BAD_INPUT")))</f>
        <v>Spanish</v>
      </c>
      <c r="D1554" s="11">
        <f>YEAR(raw[[#This Row],[Date]])</f>
        <v>2017</v>
      </c>
      <c r="E1554" s="11">
        <f>MONTH(raw[[#This Row],[Date]])</f>
        <v>2</v>
      </c>
      <c r="G1554">
        <v>1</v>
      </c>
      <c r="I1554" s="2" t="e">
        <f>VLOOKUP(raw[[#This Row],[Song Title]],#REF!,1,FALSE)</f>
        <v>#REF!</v>
      </c>
      <c r="J1554" s="2">
        <f>SUM(raw[[#This Row],[English]:[Both]])</f>
        <v>1</v>
      </c>
      <c r="K1554" s="1" t="b">
        <f>IF(EXACT(raw[[#This Row],[Date]],VLOOKUP(raw[[#This Row],[Song Title]],raw[],2,FALSE)),TRUE,FALSE)</f>
        <v>0</v>
      </c>
      <c r="L1554">
        <f>COUNTIFS(raw[Song Title],raw[[#This Row],[Song Title]],raw[Date],CONCATENATE("&lt;",raw[[#This Row],[Date]]))</f>
        <v>3</v>
      </c>
      <c r="M1554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554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554" s="2">
        <f>((3*raw[[#This Row],[Count Played W/I Last Year]])+raw[[#This Row],[Count Played W/I 2 years]])/4</f>
        <v>3</v>
      </c>
    </row>
    <row r="1555" spans="1:15" x14ac:dyDescent="0.2">
      <c r="A1555" t="s">
        <v>134</v>
      </c>
      <c r="B1555" s="7">
        <v>42771</v>
      </c>
      <c r="C1555" s="7" t="str">
        <f>IF(EXACT(1,raw[[#This Row],[English]]),"English",IF(EXACT(1,raw[[#This Row],[Spanish]]),"Spanish",IF(EXACT(1,raw[[#This Row],[Both]]),"Both","BAD_INPUT")))</f>
        <v>English</v>
      </c>
      <c r="D1555" s="11">
        <f>YEAR(raw[[#This Row],[Date]])</f>
        <v>2017</v>
      </c>
      <c r="E1555" s="11">
        <f>MONTH(raw[[#This Row],[Date]])</f>
        <v>2</v>
      </c>
      <c r="F1555">
        <v>1</v>
      </c>
      <c r="I1555" s="2" t="e">
        <f>VLOOKUP(raw[[#This Row],[Song Title]],#REF!,1,FALSE)</f>
        <v>#REF!</v>
      </c>
      <c r="J1555" s="2">
        <f>SUM(raw[[#This Row],[English]:[Both]])</f>
        <v>1</v>
      </c>
      <c r="K1555" s="1" t="b">
        <f>IF(EXACT(raw[[#This Row],[Date]],VLOOKUP(raw[[#This Row],[Song Title]],raw[],2,FALSE)),TRUE,FALSE)</f>
        <v>0</v>
      </c>
      <c r="L1555">
        <f>COUNTIFS(raw[Song Title],raw[[#This Row],[Song Title]],raw[Date],CONCATENATE("&lt;",raw[[#This Row],[Date]]))</f>
        <v>8</v>
      </c>
      <c r="M1555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555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555" s="2">
        <f>((3*raw[[#This Row],[Count Played W/I Last Year]])+raw[[#This Row],[Count Played W/I 2 years]])/4</f>
        <v>1.75</v>
      </c>
    </row>
    <row r="1556" spans="1:15" x14ac:dyDescent="0.2">
      <c r="A1556" t="s">
        <v>110</v>
      </c>
      <c r="B1556" s="7">
        <v>42778</v>
      </c>
      <c r="C1556" s="7" t="str">
        <f>IF(EXACT(1,raw[[#This Row],[English]]),"English",IF(EXACT(1,raw[[#This Row],[Spanish]]),"Spanish",IF(EXACT(1,raw[[#This Row],[Both]]),"Both","BAD_INPUT")))</f>
        <v>English</v>
      </c>
      <c r="D1556" s="11">
        <f>YEAR(raw[[#This Row],[Date]])</f>
        <v>2017</v>
      </c>
      <c r="E1556" s="11">
        <f>MONTH(raw[[#This Row],[Date]])</f>
        <v>2</v>
      </c>
      <c r="F1556">
        <v>1</v>
      </c>
      <c r="I1556" s="2" t="e">
        <f>VLOOKUP(raw[[#This Row],[Song Title]],#REF!,1,FALSE)</f>
        <v>#REF!</v>
      </c>
      <c r="J1556" s="2">
        <f>SUM(raw[[#This Row],[English]:[Both]])</f>
        <v>1</v>
      </c>
      <c r="K1556" s="1" t="b">
        <f>IF(EXACT(raw[[#This Row],[Date]],VLOOKUP(raw[[#This Row],[Song Title]],raw[],2,FALSE)),TRUE,FALSE)</f>
        <v>0</v>
      </c>
      <c r="L1556">
        <f>COUNTIFS(raw[Song Title],raw[[#This Row],[Song Title]],raw[Date],CONCATENATE("&lt;",raw[[#This Row],[Date]]))</f>
        <v>5</v>
      </c>
      <c r="M1556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556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556" s="2">
        <f>((3*raw[[#This Row],[Count Played W/I Last Year]])+raw[[#This Row],[Count Played W/I 2 years]])/4</f>
        <v>3</v>
      </c>
    </row>
    <row r="1557" spans="1:15" x14ac:dyDescent="0.2">
      <c r="A1557" t="s">
        <v>238</v>
      </c>
      <c r="B1557" s="7">
        <v>42778</v>
      </c>
      <c r="C1557" s="7" t="str">
        <f>IF(EXACT(1,raw[[#This Row],[English]]),"English",IF(EXACT(1,raw[[#This Row],[Spanish]]),"Spanish",IF(EXACT(1,raw[[#This Row],[Both]]),"Both","BAD_INPUT")))</f>
        <v>Both</v>
      </c>
      <c r="D1557" s="11">
        <f>YEAR(raw[[#This Row],[Date]])</f>
        <v>2017</v>
      </c>
      <c r="E1557" s="11">
        <f>MONTH(raw[[#This Row],[Date]])</f>
        <v>2</v>
      </c>
      <c r="H1557">
        <v>1</v>
      </c>
      <c r="I1557" s="2" t="e">
        <f>VLOOKUP(raw[[#This Row],[Song Title]],#REF!,1,FALSE)</f>
        <v>#REF!</v>
      </c>
      <c r="J1557" s="2">
        <f>SUM(raw[[#This Row],[English]:[Both]])</f>
        <v>1</v>
      </c>
      <c r="K1557" s="1" t="b">
        <f>IF(EXACT(raw[[#This Row],[Date]],VLOOKUP(raw[[#This Row],[Song Title]],raw[],2,FALSE)),TRUE,FALSE)</f>
        <v>0</v>
      </c>
      <c r="L1557">
        <f>COUNTIFS(raw[Song Title],raw[[#This Row],[Song Title]],raw[Date],CONCATENATE("&lt;",raw[[#This Row],[Date]]))</f>
        <v>9</v>
      </c>
      <c r="M1557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557">
        <f>COUNTIFS(raw[Song Title],raw[[#This Row],[Song Title]],raw[Date],CONCATENATE("&lt;",raw[[#This Row],[Date]]),raw[Date],CONCATENATE("&gt;=",DATE(raw[[#This Row],[Year]]-2,raw[[#This Row],[Month]],raw[[#This Row],[English]])))</f>
        <v>9</v>
      </c>
      <c r="O1557" s="2">
        <f>((3*raw[[#This Row],[Count Played W/I Last Year]])+raw[[#This Row],[Count Played W/I 2 years]])/4</f>
        <v>3</v>
      </c>
    </row>
    <row r="1558" spans="1:15" x14ac:dyDescent="0.2">
      <c r="A1558" t="s">
        <v>94</v>
      </c>
      <c r="B1558" s="7">
        <v>42778</v>
      </c>
      <c r="C1558" s="7" t="str">
        <f>IF(EXACT(1,raw[[#This Row],[English]]),"English",IF(EXACT(1,raw[[#This Row],[Spanish]]),"Spanish",IF(EXACT(1,raw[[#This Row],[Both]]),"Both","BAD_INPUT")))</f>
        <v>Spanish</v>
      </c>
      <c r="D1558" s="11">
        <f>YEAR(raw[[#This Row],[Date]])</f>
        <v>2017</v>
      </c>
      <c r="E1558" s="11">
        <f>MONTH(raw[[#This Row],[Date]])</f>
        <v>2</v>
      </c>
      <c r="G1558">
        <v>1</v>
      </c>
      <c r="I1558" s="2" t="e">
        <f>VLOOKUP(raw[[#This Row],[Song Title]],#REF!,1,FALSE)</f>
        <v>#REF!</v>
      </c>
      <c r="J1558" s="2">
        <f>SUM(raw[[#This Row],[English]:[Both]])</f>
        <v>1</v>
      </c>
      <c r="K1558" s="1" t="b">
        <f>IF(EXACT(raw[[#This Row],[Date]],VLOOKUP(raw[[#This Row],[Song Title]],raw[],2,FALSE)),TRUE,FALSE)</f>
        <v>0</v>
      </c>
      <c r="L1558">
        <f>COUNTIFS(raw[Song Title],raw[[#This Row],[Song Title]],raw[Date],CONCATENATE("&lt;",raw[[#This Row],[Date]]))</f>
        <v>16</v>
      </c>
      <c r="M1558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558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1558" s="2">
        <f>((3*raw[[#This Row],[Count Played W/I Last Year]])+raw[[#This Row],[Count Played W/I 2 years]])/4</f>
        <v>4</v>
      </c>
    </row>
    <row r="1559" spans="1:15" x14ac:dyDescent="0.2">
      <c r="A1559" t="s">
        <v>313</v>
      </c>
      <c r="B1559" s="7">
        <v>42778</v>
      </c>
      <c r="C1559" s="7" t="str">
        <f>IF(EXACT(1,raw[[#This Row],[English]]),"English",IF(EXACT(1,raw[[#This Row],[Spanish]]),"Spanish",IF(EXACT(1,raw[[#This Row],[Both]]),"Both","BAD_INPUT")))</f>
        <v>Spanish</v>
      </c>
      <c r="D1559" s="11">
        <f>YEAR(raw[[#This Row],[Date]])</f>
        <v>2017</v>
      </c>
      <c r="E1559" s="11">
        <f>MONTH(raw[[#This Row],[Date]])</f>
        <v>2</v>
      </c>
      <c r="G1559">
        <v>1</v>
      </c>
      <c r="I1559" s="2" t="e">
        <f>VLOOKUP(raw[[#This Row],[Song Title]],#REF!,1,FALSE)</f>
        <v>#REF!</v>
      </c>
      <c r="J1559" s="2">
        <f>SUM(raw[[#This Row],[English]:[Both]])</f>
        <v>1</v>
      </c>
      <c r="K1559" s="1" t="b">
        <f>IF(EXACT(raw[[#This Row],[Date]],VLOOKUP(raw[[#This Row],[Song Title]],raw[],2,FALSE)),TRUE,FALSE)</f>
        <v>1</v>
      </c>
      <c r="L1559" s="2">
        <f>COUNTIFS(raw[Song Title],raw[[#This Row],[Song Title]],raw[Date],CONCATENATE("&lt;",raw[[#This Row],[Date]]))</f>
        <v>0</v>
      </c>
      <c r="M1559" s="2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559" s="2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559" s="2">
        <f>((3*raw[[#This Row],[Count Played W/I Last Year]])+raw[[#This Row],[Count Played W/I 2 years]])/4</f>
        <v>0</v>
      </c>
    </row>
    <row r="1560" spans="1:15" x14ac:dyDescent="0.2">
      <c r="A1560" t="s">
        <v>155</v>
      </c>
      <c r="B1560" s="7">
        <v>42778</v>
      </c>
      <c r="C1560" s="7" t="str">
        <f>IF(EXACT(1,raw[[#This Row],[English]]),"English",IF(EXACT(1,raw[[#This Row],[Spanish]]),"Spanish",IF(EXACT(1,raw[[#This Row],[Both]]),"Both","BAD_INPUT")))</f>
        <v>Both</v>
      </c>
      <c r="D1560" s="11">
        <f>YEAR(raw[[#This Row],[Date]])</f>
        <v>2017</v>
      </c>
      <c r="E1560" s="11">
        <f>MONTH(raw[[#This Row],[Date]])</f>
        <v>2</v>
      </c>
      <c r="H1560">
        <v>1</v>
      </c>
      <c r="I1560" s="2" t="e">
        <f>VLOOKUP(raw[[#This Row],[Song Title]],#REF!,1,FALSE)</f>
        <v>#REF!</v>
      </c>
      <c r="J1560" s="2">
        <f>SUM(raw[[#This Row],[English]:[Both]])</f>
        <v>1</v>
      </c>
      <c r="K1560" s="1" t="b">
        <f>IF(EXACT(raw[[#This Row],[Date]],VLOOKUP(raw[[#This Row],[Song Title]],raw[],2,FALSE)),TRUE,FALSE)</f>
        <v>0</v>
      </c>
      <c r="L1560">
        <f>COUNTIFS(raw[Song Title],raw[[#This Row],[Song Title]],raw[Date],CONCATENATE("&lt;",raw[[#This Row],[Date]]))</f>
        <v>19</v>
      </c>
      <c r="M1560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1560">
        <f>COUNTIFS(raw[Song Title],raw[[#This Row],[Song Title]],raw[Date],CONCATENATE("&lt;",raw[[#This Row],[Date]]),raw[Date],CONCATENATE("&gt;=",DATE(raw[[#This Row],[Year]]-2,raw[[#This Row],[Month]],raw[[#This Row],[English]])))</f>
        <v>10</v>
      </c>
      <c r="O1560" s="2">
        <f>((3*raw[[#This Row],[Count Played W/I Last Year]])+raw[[#This Row],[Count Played W/I 2 years]])/4</f>
        <v>7</v>
      </c>
    </row>
    <row r="1561" spans="1:15" x14ac:dyDescent="0.2">
      <c r="A1561" t="s">
        <v>87</v>
      </c>
      <c r="B1561" s="7">
        <v>42778</v>
      </c>
      <c r="C1561" s="7" t="str">
        <f>IF(EXACT(1,raw[[#This Row],[English]]),"English",IF(EXACT(1,raw[[#This Row],[Spanish]]),"Spanish",IF(EXACT(1,raw[[#This Row],[Both]]),"Both","BAD_INPUT")))</f>
        <v>Both</v>
      </c>
      <c r="D1561" s="11">
        <f>YEAR(raw[[#This Row],[Date]])</f>
        <v>2017</v>
      </c>
      <c r="E1561" s="11">
        <f>MONTH(raw[[#This Row],[Date]])</f>
        <v>2</v>
      </c>
      <c r="H1561">
        <v>1</v>
      </c>
      <c r="I1561" s="2" t="e">
        <f>VLOOKUP(raw[[#This Row],[Song Title]],#REF!,1,FALSE)</f>
        <v>#REF!</v>
      </c>
      <c r="J1561" s="2">
        <f>SUM(raw[[#This Row],[English]:[Both]])</f>
        <v>1</v>
      </c>
      <c r="K1561" s="1" t="b">
        <f>IF(EXACT(raw[[#This Row],[Date]],VLOOKUP(raw[[#This Row],[Song Title]],raw[],2,FALSE)),TRUE,FALSE)</f>
        <v>0</v>
      </c>
      <c r="L1561">
        <f>COUNTIFS(raw[Song Title],raw[[#This Row],[Song Title]],raw[Date],CONCATENATE("&lt;",raw[[#This Row],[Date]]))</f>
        <v>13</v>
      </c>
      <c r="M1561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561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561" s="2">
        <f>((3*raw[[#This Row],[Count Played W/I Last Year]])+raw[[#This Row],[Count Played W/I 2 years]])/4</f>
        <v>1.75</v>
      </c>
    </row>
    <row r="1562" spans="1:15" x14ac:dyDescent="0.2">
      <c r="A1562" t="s">
        <v>103</v>
      </c>
      <c r="B1562" s="7">
        <v>42785</v>
      </c>
      <c r="C1562" s="7" t="str">
        <f>IF(EXACT(1,raw[[#This Row],[English]]),"English",IF(EXACT(1,raw[[#This Row],[Spanish]]),"Spanish",IF(EXACT(1,raw[[#This Row],[Both]]),"Both","BAD_INPUT")))</f>
        <v>Both</v>
      </c>
      <c r="D1562" s="11">
        <f>YEAR(raw[[#This Row],[Date]])</f>
        <v>2017</v>
      </c>
      <c r="E1562" s="11">
        <f>MONTH(raw[[#This Row],[Date]])</f>
        <v>2</v>
      </c>
      <c r="H1562">
        <v>1</v>
      </c>
      <c r="I1562" s="2" t="e">
        <f>VLOOKUP(raw[[#This Row],[Song Title]],#REF!,1,FALSE)</f>
        <v>#REF!</v>
      </c>
      <c r="J1562" s="2">
        <f>SUM(raw[[#This Row],[English]:[Both]])</f>
        <v>1</v>
      </c>
      <c r="K1562" s="1" t="b">
        <f>IF(EXACT(raw[[#This Row],[Date]],VLOOKUP(raw[[#This Row],[Song Title]],raw[],2,FALSE)),TRUE,FALSE)</f>
        <v>0</v>
      </c>
      <c r="L1562" s="2">
        <f>COUNTIFS(raw[Song Title],raw[[#This Row],[Song Title]],raw[Date],CONCATENATE("&lt;",raw[[#This Row],[Date]]))</f>
        <v>11</v>
      </c>
      <c r="M1562" s="2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562" s="2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562" s="2">
        <f>((3*raw[[#This Row],[Count Played W/I Last Year]])+raw[[#This Row],[Count Played W/I 2 years]])/4</f>
        <v>1.25</v>
      </c>
    </row>
    <row r="1563" spans="1:15" x14ac:dyDescent="0.2">
      <c r="A1563" t="s">
        <v>146</v>
      </c>
      <c r="B1563" s="7">
        <v>42785</v>
      </c>
      <c r="C1563" s="7" t="str">
        <f>IF(EXACT(1,raw[[#This Row],[English]]),"English",IF(EXACT(1,raw[[#This Row],[Spanish]]),"Spanish",IF(EXACT(1,raw[[#This Row],[Both]]),"Both","BAD_INPUT")))</f>
        <v>English</v>
      </c>
      <c r="D1563" s="11">
        <f>YEAR(raw[[#This Row],[Date]])</f>
        <v>2017</v>
      </c>
      <c r="E1563" s="11">
        <f>MONTH(raw[[#This Row],[Date]])</f>
        <v>2</v>
      </c>
      <c r="F1563">
        <v>1</v>
      </c>
      <c r="I1563" s="2" t="e">
        <f>VLOOKUP(raw[[#This Row],[Song Title]],#REF!,1,FALSE)</f>
        <v>#REF!</v>
      </c>
      <c r="J1563" s="2">
        <f>SUM(raw[[#This Row],[English]:[Both]])</f>
        <v>1</v>
      </c>
      <c r="K1563" s="1" t="b">
        <f>IF(EXACT(raw[[#This Row],[Date]],VLOOKUP(raw[[#This Row],[Song Title]],raw[],2,FALSE)),TRUE,FALSE)</f>
        <v>0</v>
      </c>
      <c r="L1563" s="2">
        <f>COUNTIFS(raw[Song Title],raw[[#This Row],[Song Title]],raw[Date],CONCATENATE("&lt;",raw[[#This Row],[Date]]))</f>
        <v>10</v>
      </c>
      <c r="M1563" s="2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563" s="2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563" s="2">
        <f>((3*raw[[#This Row],[Count Played W/I Last Year]])+raw[[#This Row],[Count Played W/I 2 years]])/4</f>
        <v>1.75</v>
      </c>
    </row>
    <row r="1564" spans="1:15" x14ac:dyDescent="0.2">
      <c r="A1564" t="s">
        <v>142</v>
      </c>
      <c r="B1564" s="7">
        <v>42785</v>
      </c>
      <c r="C1564" s="7" t="str">
        <f>IF(EXACT(1,raw[[#This Row],[English]]),"English",IF(EXACT(1,raw[[#This Row],[Spanish]]),"Spanish",IF(EXACT(1,raw[[#This Row],[Both]]),"Both","BAD_INPUT")))</f>
        <v>Both</v>
      </c>
      <c r="D1564" s="11">
        <f>YEAR(raw[[#This Row],[Date]])</f>
        <v>2017</v>
      </c>
      <c r="E1564" s="11">
        <f>MONTH(raw[[#This Row],[Date]])</f>
        <v>2</v>
      </c>
      <c r="H1564">
        <v>1</v>
      </c>
      <c r="I1564" s="2" t="e">
        <f>VLOOKUP(raw[[#This Row],[Song Title]],#REF!,1,FALSE)</f>
        <v>#REF!</v>
      </c>
      <c r="J1564" s="2">
        <f>SUM(raw[[#This Row],[English]:[Both]])</f>
        <v>1</v>
      </c>
      <c r="K1564" s="1" t="b">
        <f>IF(EXACT(raw[[#This Row],[Date]],VLOOKUP(raw[[#This Row],[Song Title]],raw[],2,FALSE)),TRUE,FALSE)</f>
        <v>0</v>
      </c>
      <c r="L1564" s="2">
        <f>COUNTIFS(raw[Song Title],raw[[#This Row],[Song Title]],raw[Date],CONCATENATE("&lt;",raw[[#This Row],[Date]]))</f>
        <v>11</v>
      </c>
      <c r="M1564" s="2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564" s="2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564" s="2">
        <f>((3*raw[[#This Row],[Count Played W/I Last Year]])+raw[[#This Row],[Count Played W/I 2 years]])/4</f>
        <v>2.75</v>
      </c>
    </row>
    <row r="1565" spans="1:15" x14ac:dyDescent="0.2">
      <c r="A1565" t="s">
        <v>289</v>
      </c>
      <c r="B1565" s="7">
        <v>42785</v>
      </c>
      <c r="C1565" s="7" t="str">
        <f>IF(EXACT(1,raw[[#This Row],[English]]),"English",IF(EXACT(1,raw[[#This Row],[Spanish]]),"Spanish",IF(EXACT(1,raw[[#This Row],[Both]]),"Both","BAD_INPUT")))</f>
        <v>Both</v>
      </c>
      <c r="D1565" s="11">
        <f>YEAR(raw[[#This Row],[Date]])</f>
        <v>2017</v>
      </c>
      <c r="E1565" s="11">
        <f>MONTH(raw[[#This Row],[Date]])</f>
        <v>2</v>
      </c>
      <c r="H1565">
        <v>1</v>
      </c>
      <c r="I1565" s="2" t="e">
        <f>VLOOKUP(raw[[#This Row],[Song Title]],#REF!,1,FALSE)</f>
        <v>#REF!</v>
      </c>
      <c r="J1565" s="2">
        <f>SUM(raw[[#This Row],[English]:[Both]])</f>
        <v>1</v>
      </c>
      <c r="K1565" s="1" t="b">
        <f>IF(EXACT(raw[[#This Row],[Date]],VLOOKUP(raw[[#This Row],[Song Title]],raw[],2,FALSE)),TRUE,FALSE)</f>
        <v>0</v>
      </c>
      <c r="L1565" s="2">
        <f>COUNTIFS(raw[Song Title],raw[[#This Row],[Song Title]],raw[Date],CONCATENATE("&lt;",raw[[#This Row],[Date]]))</f>
        <v>2</v>
      </c>
      <c r="M1565" s="2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565" s="2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565" s="2">
        <f>((3*raw[[#This Row],[Count Played W/I Last Year]])+raw[[#This Row],[Count Played W/I 2 years]])/4</f>
        <v>2</v>
      </c>
    </row>
    <row r="1566" spans="1:15" x14ac:dyDescent="0.2">
      <c r="A1566" t="s">
        <v>190</v>
      </c>
      <c r="B1566" s="7">
        <v>42785</v>
      </c>
      <c r="C1566" s="7" t="str">
        <f>IF(EXACT(1,raw[[#This Row],[English]]),"English",IF(EXACT(1,raw[[#This Row],[Spanish]]),"Spanish",IF(EXACT(1,raw[[#This Row],[Both]]),"Both","BAD_INPUT")))</f>
        <v>English</v>
      </c>
      <c r="D1566" s="11">
        <f>YEAR(raw[[#This Row],[Date]])</f>
        <v>2017</v>
      </c>
      <c r="E1566" s="11">
        <f>MONTH(raw[[#This Row],[Date]])</f>
        <v>2</v>
      </c>
      <c r="F1566">
        <v>1</v>
      </c>
      <c r="I1566" s="2" t="e">
        <f>VLOOKUP(raw[[#This Row],[Song Title]],#REF!,1,FALSE)</f>
        <v>#REF!</v>
      </c>
      <c r="J1566" s="2">
        <f>SUM(raw[[#This Row],[English]:[Both]])</f>
        <v>1</v>
      </c>
      <c r="K1566" s="1" t="b">
        <f>IF(EXACT(raw[[#This Row],[Date]],VLOOKUP(raw[[#This Row],[Song Title]],raw[],2,FALSE)),TRUE,FALSE)</f>
        <v>0</v>
      </c>
      <c r="L1566" s="2">
        <f>COUNTIFS(raw[Song Title],raw[[#This Row],[Song Title]],raw[Date],CONCATENATE("&lt;",raw[[#This Row],[Date]]))</f>
        <v>6</v>
      </c>
      <c r="M1566" s="2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566" s="2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566" s="2">
        <f>((3*raw[[#This Row],[Count Played W/I Last Year]])+raw[[#This Row],[Count Played W/I 2 years]])/4</f>
        <v>0.75</v>
      </c>
    </row>
    <row r="1567" spans="1:15" x14ac:dyDescent="0.2">
      <c r="A1567" t="s">
        <v>255</v>
      </c>
      <c r="B1567" s="7">
        <v>42785</v>
      </c>
      <c r="C1567" s="7" t="str">
        <f>IF(EXACT(1,raw[[#This Row],[English]]),"English",IF(EXACT(1,raw[[#This Row],[Spanish]]),"Spanish",IF(EXACT(1,raw[[#This Row],[Both]]),"Both","BAD_INPUT")))</f>
        <v>Spanish</v>
      </c>
      <c r="D1567" s="11">
        <f>YEAR(raw[[#This Row],[Date]])</f>
        <v>2017</v>
      </c>
      <c r="E1567" s="11">
        <f>MONTH(raw[[#This Row],[Date]])</f>
        <v>2</v>
      </c>
      <c r="G1567">
        <v>1</v>
      </c>
      <c r="I1567" s="2" t="e">
        <f>VLOOKUP(raw[[#This Row],[Song Title]],#REF!,1,FALSE)</f>
        <v>#REF!</v>
      </c>
      <c r="J1567" s="2">
        <f>SUM(raw[[#This Row],[English]:[Both]])</f>
        <v>1</v>
      </c>
      <c r="K1567" s="1" t="b">
        <f>IF(EXACT(raw[[#This Row],[Date]],VLOOKUP(raw[[#This Row],[Song Title]],raw[],2,FALSE)),TRUE,FALSE)</f>
        <v>0</v>
      </c>
      <c r="L1567" s="2">
        <f>COUNTIFS(raw[Song Title],raw[[#This Row],[Song Title]],raw[Date],CONCATENATE("&lt;",raw[[#This Row],[Date]]))</f>
        <v>13</v>
      </c>
      <c r="M1567" s="2">
        <f>COUNTIFS(raw[Song Title],raw[[#This Row],[Song Title]],raw[Date],CONCATENATE("&lt;",raw[[#This Row],[Date]]),raw[Date],CONCATENATE("&gt;=",DATE(raw[[#This Row],[Year]]-1,raw[[#This Row],[Month]],raw[[#This Row],[English]])))</f>
        <v>8</v>
      </c>
      <c r="N1567" s="2">
        <f>COUNTIFS(raw[Song Title],raw[[#This Row],[Song Title]],raw[Date],CONCATENATE("&lt;",raw[[#This Row],[Date]]),raw[Date],CONCATENATE("&gt;=",DATE(raw[[#This Row],[Year]]-2,raw[[#This Row],[Month]],raw[[#This Row],[English]])))</f>
        <v>13</v>
      </c>
      <c r="O1567" s="2">
        <f>((3*raw[[#This Row],[Count Played W/I Last Year]])+raw[[#This Row],[Count Played W/I 2 years]])/4</f>
        <v>9.25</v>
      </c>
    </row>
    <row r="1568" spans="1:15" x14ac:dyDescent="0.2">
      <c r="A1568" t="s">
        <v>110</v>
      </c>
      <c r="B1568" s="7">
        <v>42792</v>
      </c>
      <c r="C1568" s="7" t="str">
        <f>IF(EXACT(1,raw[[#This Row],[English]]),"English",IF(EXACT(1,raw[[#This Row],[Spanish]]),"Spanish",IF(EXACT(1,raw[[#This Row],[Both]]),"Both","BAD_INPUT")))</f>
        <v>English</v>
      </c>
      <c r="D1568" s="11">
        <f>YEAR(raw[[#This Row],[Date]])</f>
        <v>2017</v>
      </c>
      <c r="E1568" s="11">
        <f>MONTH(raw[[#This Row],[Date]])</f>
        <v>2</v>
      </c>
      <c r="F1568">
        <v>1</v>
      </c>
      <c r="I1568" s="2" t="e">
        <f>VLOOKUP(raw[[#This Row],[Song Title]],#REF!,1,FALSE)</f>
        <v>#REF!</v>
      </c>
      <c r="J1568" s="2">
        <f>SUM(raw[[#This Row],[English]:[Both]])</f>
        <v>1</v>
      </c>
      <c r="K1568" s="1" t="b">
        <f>IF(EXACT(raw[[#This Row],[Date]],VLOOKUP(raw[[#This Row],[Song Title]],raw[],2,FALSE)),TRUE,FALSE)</f>
        <v>0</v>
      </c>
      <c r="L1568" s="2">
        <f>COUNTIFS(raw[Song Title],raw[[#This Row],[Song Title]],raw[Date],CONCATENATE("&lt;",raw[[#This Row],[Date]]))</f>
        <v>6</v>
      </c>
      <c r="M1568" s="2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568" s="2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568" s="2">
        <f>((3*raw[[#This Row],[Count Played W/I Last Year]])+raw[[#This Row],[Count Played W/I 2 years]])/4</f>
        <v>4</v>
      </c>
    </row>
    <row r="1569" spans="1:15" x14ac:dyDescent="0.2">
      <c r="A1569" t="s">
        <v>204</v>
      </c>
      <c r="B1569" s="7">
        <v>42792</v>
      </c>
      <c r="C1569" s="7" t="str">
        <f>IF(EXACT(1,raw[[#This Row],[English]]),"English",IF(EXACT(1,raw[[#This Row],[Spanish]]),"Spanish",IF(EXACT(1,raw[[#This Row],[Both]]),"Both","BAD_INPUT")))</f>
        <v>Spanish</v>
      </c>
      <c r="D1569" s="11">
        <f>YEAR(raw[[#This Row],[Date]])</f>
        <v>2017</v>
      </c>
      <c r="E1569" s="11">
        <f>MONTH(raw[[#This Row],[Date]])</f>
        <v>2</v>
      </c>
      <c r="G1569">
        <v>1</v>
      </c>
      <c r="I1569" s="2" t="e">
        <f>VLOOKUP(raw[[#This Row],[Song Title]],#REF!,1,FALSE)</f>
        <v>#REF!</v>
      </c>
      <c r="J1569" s="2">
        <f>SUM(raw[[#This Row],[English]:[Both]])</f>
        <v>1</v>
      </c>
      <c r="K1569" s="1" t="b">
        <f>IF(EXACT(raw[[#This Row],[Date]],VLOOKUP(raw[[#This Row],[Song Title]],raw[],2,FALSE)),TRUE,FALSE)</f>
        <v>0</v>
      </c>
      <c r="L1569" s="2">
        <f>COUNTIFS(raw[Song Title],raw[[#This Row],[Song Title]],raw[Date],CONCATENATE("&lt;",raw[[#This Row],[Date]]))</f>
        <v>17</v>
      </c>
      <c r="M1569" s="2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569" s="2">
        <f>COUNTIFS(raw[Song Title],raw[[#This Row],[Song Title]],raw[Date],CONCATENATE("&lt;",raw[[#This Row],[Date]]),raw[Date],CONCATENATE("&gt;=",DATE(raw[[#This Row],[Year]]-2,raw[[#This Row],[Month]],raw[[#This Row],[English]])))</f>
        <v>11</v>
      </c>
      <c r="O1569" s="2">
        <f>((3*raw[[#This Row],[Count Played W/I Last Year]])+raw[[#This Row],[Count Played W/I 2 years]])/4</f>
        <v>6.5</v>
      </c>
    </row>
    <row r="1570" spans="1:15" x14ac:dyDescent="0.2">
      <c r="A1570" t="s">
        <v>144</v>
      </c>
      <c r="B1570" s="7">
        <v>42792</v>
      </c>
      <c r="C1570" s="7" t="str">
        <f>IF(EXACT(1,raw[[#This Row],[English]]),"English",IF(EXACT(1,raw[[#This Row],[Spanish]]),"Spanish",IF(EXACT(1,raw[[#This Row],[Both]]),"Both","BAD_INPUT")))</f>
        <v>Spanish</v>
      </c>
      <c r="D1570" s="11">
        <f>YEAR(raw[[#This Row],[Date]])</f>
        <v>2017</v>
      </c>
      <c r="E1570" s="11">
        <f>MONTH(raw[[#This Row],[Date]])</f>
        <v>2</v>
      </c>
      <c r="G1570">
        <v>1</v>
      </c>
      <c r="I1570" s="2" t="e">
        <f>VLOOKUP(raw[[#This Row],[Song Title]],#REF!,1,FALSE)</f>
        <v>#REF!</v>
      </c>
      <c r="J1570" s="2">
        <f>SUM(raw[[#This Row],[English]:[Both]])</f>
        <v>1</v>
      </c>
      <c r="K1570" s="1" t="b">
        <f>IF(EXACT(raw[[#This Row],[Date]],VLOOKUP(raw[[#This Row],[Song Title]],raw[],2,FALSE)),TRUE,FALSE)</f>
        <v>0</v>
      </c>
      <c r="L1570" s="2">
        <f>COUNTIFS(raw[Song Title],raw[[#This Row],[Song Title]],raw[Date],CONCATENATE("&lt;",raw[[#This Row],[Date]]))</f>
        <v>16</v>
      </c>
      <c r="M1570" s="2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570" s="2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570" s="2">
        <f>((3*raw[[#This Row],[Count Played W/I Last Year]])+raw[[#This Row],[Count Played W/I 2 years]])/4</f>
        <v>3.75</v>
      </c>
    </row>
    <row r="1571" spans="1:15" x14ac:dyDescent="0.2">
      <c r="A1571" t="s">
        <v>29</v>
      </c>
      <c r="B1571" s="7">
        <v>42792</v>
      </c>
      <c r="C1571" s="7" t="str">
        <f>IF(EXACT(1,raw[[#This Row],[English]]),"English",IF(EXACT(1,raw[[#This Row],[Spanish]]),"Spanish",IF(EXACT(1,raw[[#This Row],[Both]]),"Both","BAD_INPUT")))</f>
        <v>English</v>
      </c>
      <c r="D1571" s="11">
        <f>YEAR(raw[[#This Row],[Date]])</f>
        <v>2017</v>
      </c>
      <c r="E1571" s="11">
        <f>MONTH(raw[[#This Row],[Date]])</f>
        <v>2</v>
      </c>
      <c r="F1571">
        <v>1</v>
      </c>
      <c r="I1571" s="2" t="e">
        <f>VLOOKUP(raw[[#This Row],[Song Title]],#REF!,1,FALSE)</f>
        <v>#REF!</v>
      </c>
      <c r="J1571" s="2">
        <f>SUM(raw[[#This Row],[English]:[Both]])</f>
        <v>1</v>
      </c>
      <c r="K1571" s="1" t="b">
        <f>IF(EXACT(raw[[#This Row],[Date]],VLOOKUP(raw[[#This Row],[Song Title]],raw[],2,FALSE)),TRUE,FALSE)</f>
        <v>0</v>
      </c>
      <c r="L1571" s="2">
        <f>COUNTIFS(raw[Song Title],raw[[#This Row],[Song Title]],raw[Date],CONCATENATE("&lt;",raw[[#This Row],[Date]]))</f>
        <v>10</v>
      </c>
      <c r="M1571" s="2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571" s="2">
        <f>COUNTIFS(raw[Song Title],raw[[#This Row],[Song Title]],raw[Date],CONCATENATE("&lt;",raw[[#This Row],[Date]]),raw[Date],CONCATENATE("&gt;=",DATE(raw[[#This Row],[Year]]-2,raw[[#This Row],[Month]],raw[[#This Row],[English]])))</f>
        <v>5</v>
      </c>
      <c r="O1571" s="2">
        <f>((3*raw[[#This Row],[Count Played W/I Last Year]])+raw[[#This Row],[Count Played W/I 2 years]])/4</f>
        <v>3.5</v>
      </c>
    </row>
    <row r="1572" spans="1:15" x14ac:dyDescent="0.2">
      <c r="A1572" t="s">
        <v>201</v>
      </c>
      <c r="B1572" s="7">
        <v>42792</v>
      </c>
      <c r="C1572" s="7" t="str">
        <f>IF(EXACT(1,raw[[#This Row],[English]]),"English",IF(EXACT(1,raw[[#This Row],[Spanish]]),"Spanish",IF(EXACT(1,raw[[#This Row],[Both]]),"Both","BAD_INPUT")))</f>
        <v>English</v>
      </c>
      <c r="D1572" s="11">
        <f>YEAR(raw[[#This Row],[Date]])</f>
        <v>2017</v>
      </c>
      <c r="E1572" s="11">
        <f>MONTH(raw[[#This Row],[Date]])</f>
        <v>2</v>
      </c>
      <c r="F1572">
        <v>1</v>
      </c>
      <c r="I1572" s="2" t="e">
        <f>VLOOKUP(raw[[#This Row],[Song Title]],#REF!,1,FALSE)</f>
        <v>#REF!</v>
      </c>
      <c r="J1572" s="2">
        <f>SUM(raw[[#This Row],[English]:[Both]])</f>
        <v>1</v>
      </c>
      <c r="K1572" s="1" t="b">
        <f>IF(EXACT(raw[[#This Row],[Date]],VLOOKUP(raw[[#This Row],[Song Title]],raw[],2,FALSE)),TRUE,FALSE)</f>
        <v>0</v>
      </c>
      <c r="L1572" s="2">
        <f>COUNTIFS(raw[Song Title],raw[[#This Row],[Song Title]],raw[Date],CONCATENATE("&lt;",raw[[#This Row],[Date]]))</f>
        <v>15</v>
      </c>
      <c r="M1572" s="2">
        <f>COUNTIFS(raw[Song Title],raw[[#This Row],[Song Title]],raw[Date],CONCATENATE("&lt;",raw[[#This Row],[Date]]),raw[Date],CONCATENATE("&gt;=",DATE(raw[[#This Row],[Year]]-1,raw[[#This Row],[Month]],raw[[#This Row],[English]])))</f>
        <v>5</v>
      </c>
      <c r="N1572" s="2">
        <f>COUNTIFS(raw[Song Title],raw[[#This Row],[Song Title]],raw[Date],CONCATENATE("&lt;",raw[[#This Row],[Date]]),raw[Date],CONCATENATE("&gt;=",DATE(raw[[#This Row],[Year]]-2,raw[[#This Row],[Month]],raw[[#This Row],[English]])))</f>
        <v>10</v>
      </c>
      <c r="O1572" s="2">
        <f>((3*raw[[#This Row],[Count Played W/I Last Year]])+raw[[#This Row],[Count Played W/I 2 years]])/4</f>
        <v>6.25</v>
      </c>
    </row>
    <row r="1573" spans="1:15" x14ac:dyDescent="0.2">
      <c r="A1573" t="s">
        <v>236</v>
      </c>
      <c r="B1573" s="7">
        <v>42792</v>
      </c>
      <c r="C1573" s="7" t="str">
        <f>IF(EXACT(1,raw[[#This Row],[English]]),"English",IF(EXACT(1,raw[[#This Row],[Spanish]]),"Spanish",IF(EXACT(1,raw[[#This Row],[Both]]),"Both","BAD_INPUT")))</f>
        <v>Spanish</v>
      </c>
      <c r="D1573" s="11">
        <f>YEAR(raw[[#This Row],[Date]])</f>
        <v>2017</v>
      </c>
      <c r="E1573" s="11">
        <f>MONTH(raw[[#This Row],[Date]])</f>
        <v>2</v>
      </c>
      <c r="G1573">
        <v>1</v>
      </c>
      <c r="I1573" s="2" t="e">
        <f>VLOOKUP(raw[[#This Row],[Song Title]],#REF!,1,FALSE)</f>
        <v>#REF!</v>
      </c>
      <c r="J1573" s="2">
        <f>SUM(raw[[#This Row],[English]:[Both]])</f>
        <v>1</v>
      </c>
      <c r="K1573" s="1" t="b">
        <f>IF(EXACT(raw[[#This Row],[Date]],VLOOKUP(raw[[#This Row],[Song Title]],raw[],2,FALSE)),TRUE,FALSE)</f>
        <v>0</v>
      </c>
      <c r="L1573" s="2">
        <f>COUNTIFS(raw[Song Title],raw[[#This Row],[Song Title]],raw[Date],CONCATENATE("&lt;",raw[[#This Row],[Date]]))</f>
        <v>12</v>
      </c>
      <c r="M1573" s="2">
        <f>COUNTIFS(raw[Song Title],raw[[#This Row],[Song Title]],raw[Date],CONCATENATE("&lt;",raw[[#This Row],[Date]]),raw[Date],CONCATENATE("&gt;=",DATE(raw[[#This Row],[Year]]-1,raw[[#This Row],[Month]],raw[[#This Row],[English]])))</f>
        <v>6</v>
      </c>
      <c r="N1573" s="2">
        <f>COUNTIFS(raw[Song Title],raw[[#This Row],[Song Title]],raw[Date],CONCATENATE("&lt;",raw[[#This Row],[Date]]),raw[Date],CONCATENATE("&gt;=",DATE(raw[[#This Row],[Year]]-2,raw[[#This Row],[Month]],raw[[#This Row],[English]])))</f>
        <v>11</v>
      </c>
      <c r="O1573" s="2">
        <f>((3*raw[[#This Row],[Count Played W/I Last Year]])+raw[[#This Row],[Count Played W/I 2 years]])/4</f>
        <v>7.25</v>
      </c>
    </row>
    <row r="1574" spans="1:15" x14ac:dyDescent="0.2">
      <c r="A1574" t="s">
        <v>240</v>
      </c>
      <c r="B1574" s="7">
        <v>42799</v>
      </c>
      <c r="C1574" s="7" t="str">
        <f>IF(EXACT(1,raw[[#This Row],[English]]),"English",IF(EXACT(1,raw[[#This Row],[Spanish]]),"Spanish",IF(EXACT(1,raw[[#This Row],[Both]]),"Both","BAD_INPUT")))</f>
        <v>Spanish</v>
      </c>
      <c r="D1574" s="11">
        <f>YEAR(raw[[#This Row],[Date]])</f>
        <v>2017</v>
      </c>
      <c r="E1574" s="11">
        <f>MONTH(raw[[#This Row],[Date]])</f>
        <v>3</v>
      </c>
      <c r="G1574">
        <v>1</v>
      </c>
      <c r="I1574" s="2" t="e">
        <f>VLOOKUP(raw[[#This Row],[Song Title]],#REF!,1,FALSE)</f>
        <v>#REF!</v>
      </c>
      <c r="J1574" s="2">
        <f>SUM(raw[[#This Row],[English]:[Both]])</f>
        <v>1</v>
      </c>
      <c r="K1574" s="1" t="b">
        <f>IF(EXACT(raw[[#This Row],[Date]],VLOOKUP(raw[[#This Row],[Song Title]],raw[],2,FALSE)),TRUE,FALSE)</f>
        <v>0</v>
      </c>
      <c r="L1574" s="2">
        <f>COUNTIFS(raw[Song Title],raw[[#This Row],[Song Title]],raw[Date],CONCATENATE("&lt;",raw[[#This Row],[Date]]))</f>
        <v>13</v>
      </c>
      <c r="M1574" s="2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574" s="2">
        <f>COUNTIFS(raw[Song Title],raw[[#This Row],[Song Title]],raw[Date],CONCATENATE("&lt;",raw[[#This Row],[Date]]),raw[Date],CONCATENATE("&gt;=",DATE(raw[[#This Row],[Year]]-2,raw[[#This Row],[Month]],raw[[#This Row],[English]])))</f>
        <v>10</v>
      </c>
      <c r="O1574" s="2">
        <f>((3*raw[[#This Row],[Count Played W/I Last Year]])+raw[[#This Row],[Count Played W/I 2 years]])/4</f>
        <v>5.5</v>
      </c>
    </row>
    <row r="1575" spans="1:15" x14ac:dyDescent="0.2">
      <c r="A1575" t="s">
        <v>21</v>
      </c>
      <c r="B1575" s="7">
        <v>42799</v>
      </c>
      <c r="C1575" s="7" t="str">
        <f>IF(EXACT(1,raw[[#This Row],[English]]),"English",IF(EXACT(1,raw[[#This Row],[Spanish]]),"Spanish",IF(EXACT(1,raw[[#This Row],[Both]]),"Both","BAD_INPUT")))</f>
        <v>Spanish</v>
      </c>
      <c r="D1575" s="11">
        <f>YEAR(raw[[#This Row],[Date]])</f>
        <v>2017</v>
      </c>
      <c r="E1575" s="11">
        <f>MONTH(raw[[#This Row],[Date]])</f>
        <v>3</v>
      </c>
      <c r="G1575">
        <v>1</v>
      </c>
      <c r="I1575" s="2" t="e">
        <f>VLOOKUP(raw[[#This Row],[Song Title]],#REF!,1,FALSE)</f>
        <v>#REF!</v>
      </c>
      <c r="J1575" s="2">
        <f>SUM(raw[[#This Row],[English]:[Both]])</f>
        <v>1</v>
      </c>
      <c r="K1575" s="1" t="b">
        <f>IF(EXACT(raw[[#This Row],[Date]],VLOOKUP(raw[[#This Row],[Song Title]],raw[],2,FALSE)),TRUE,FALSE)</f>
        <v>0</v>
      </c>
      <c r="L1575" s="2">
        <f>COUNTIFS(raw[Song Title],raw[[#This Row],[Song Title]],raw[Date],CONCATENATE("&lt;",raw[[#This Row],[Date]]))</f>
        <v>11</v>
      </c>
      <c r="M1575" s="2">
        <f>COUNTIFS(raw[Song Title],raw[[#This Row],[Song Title]],raw[Date],CONCATENATE("&lt;",raw[[#This Row],[Date]]),raw[Date],CONCATENATE("&gt;=",DATE(raw[[#This Row],[Year]]-1,raw[[#This Row],[Month]],raw[[#This Row],[English]])))</f>
        <v>2</v>
      </c>
      <c r="N1575" s="2">
        <f>COUNTIFS(raw[Song Title],raw[[#This Row],[Song Title]],raw[Date],CONCATENATE("&lt;",raw[[#This Row],[Date]]),raw[Date],CONCATENATE("&gt;=",DATE(raw[[#This Row],[Year]]-2,raw[[#This Row],[Month]],raw[[#This Row],[English]])))</f>
        <v>2</v>
      </c>
      <c r="O1575" s="2">
        <f>((3*raw[[#This Row],[Count Played W/I Last Year]])+raw[[#This Row],[Count Played W/I 2 years]])/4</f>
        <v>2</v>
      </c>
    </row>
    <row r="1576" spans="1:15" x14ac:dyDescent="0.2">
      <c r="A1576" t="s">
        <v>260</v>
      </c>
      <c r="B1576" s="7">
        <v>42799</v>
      </c>
      <c r="C1576" s="7" t="str">
        <f>IF(EXACT(1,raw[[#This Row],[English]]),"English",IF(EXACT(1,raw[[#This Row],[Spanish]]),"Spanish",IF(EXACT(1,raw[[#This Row],[Both]]),"Both","BAD_INPUT")))</f>
        <v>English</v>
      </c>
      <c r="D1576" s="11">
        <f>YEAR(raw[[#This Row],[Date]])</f>
        <v>2017</v>
      </c>
      <c r="E1576" s="11">
        <f>MONTH(raw[[#This Row],[Date]])</f>
        <v>3</v>
      </c>
      <c r="F1576">
        <v>1</v>
      </c>
      <c r="I1576" s="2" t="e">
        <f>VLOOKUP(raw[[#This Row],[Song Title]],#REF!,1,FALSE)</f>
        <v>#REF!</v>
      </c>
      <c r="J1576" s="2">
        <f>SUM(raw[[#This Row],[English]:[Both]])</f>
        <v>1</v>
      </c>
      <c r="K1576" s="1" t="b">
        <f>IF(EXACT(raw[[#This Row],[Date]],VLOOKUP(raw[[#This Row],[Song Title]],raw[],2,FALSE)),TRUE,FALSE)</f>
        <v>0</v>
      </c>
      <c r="L1576" s="2">
        <f>COUNTIFS(raw[Song Title],raw[[#This Row],[Song Title]],raw[Date],CONCATENATE("&lt;",raw[[#This Row],[Date]]))</f>
        <v>9</v>
      </c>
      <c r="M1576" s="2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576" s="2">
        <f>COUNTIFS(raw[Song Title],raw[[#This Row],[Song Title]],raw[Date],CONCATENATE("&lt;",raw[[#This Row],[Date]]),raw[Date],CONCATENATE("&gt;=",DATE(raw[[#This Row],[Year]]-2,raw[[#This Row],[Month]],raw[[#This Row],[English]])))</f>
        <v>9</v>
      </c>
      <c r="O1576" s="2">
        <f>((3*raw[[#This Row],[Count Played W/I Last Year]])+raw[[#This Row],[Count Played W/I 2 years]])/4</f>
        <v>5.25</v>
      </c>
    </row>
    <row r="1577" spans="1:15" x14ac:dyDescent="0.2">
      <c r="A1577" t="s">
        <v>233</v>
      </c>
      <c r="B1577" s="7">
        <v>42799</v>
      </c>
      <c r="C1577" s="7" t="str">
        <f>IF(EXACT(1,raw[[#This Row],[English]]),"English",IF(EXACT(1,raw[[#This Row],[Spanish]]),"Spanish",IF(EXACT(1,raw[[#This Row],[Both]]),"Both","BAD_INPUT")))</f>
        <v>English</v>
      </c>
      <c r="D1577" s="11">
        <f>YEAR(raw[[#This Row],[Date]])</f>
        <v>2017</v>
      </c>
      <c r="E1577" s="11">
        <f>MONTH(raw[[#This Row],[Date]])</f>
        <v>3</v>
      </c>
      <c r="F1577">
        <v>1</v>
      </c>
      <c r="I1577" s="2" t="e">
        <f>VLOOKUP(raw[[#This Row],[Song Title]],#REF!,1,FALSE)</f>
        <v>#REF!</v>
      </c>
      <c r="J1577" s="2">
        <f>SUM(raw[[#This Row],[English]:[Both]])</f>
        <v>1</v>
      </c>
      <c r="K1577" s="1" t="b">
        <f>IF(EXACT(raw[[#This Row],[Date]],VLOOKUP(raw[[#This Row],[Song Title]],raw[],2,FALSE)),TRUE,FALSE)</f>
        <v>0</v>
      </c>
      <c r="L1577" s="2">
        <f>COUNTIFS(raw[Song Title],raw[[#This Row],[Song Title]],raw[Date],CONCATENATE("&lt;",raw[[#This Row],[Date]]))</f>
        <v>5</v>
      </c>
      <c r="M1577" s="2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577" s="2">
        <f>COUNTIFS(raw[Song Title],raw[[#This Row],[Song Title]],raw[Date],CONCATENATE("&lt;",raw[[#This Row],[Date]]),raw[Date],CONCATENATE("&gt;=",DATE(raw[[#This Row],[Year]]-2,raw[[#This Row],[Month]],raw[[#This Row],[English]])))</f>
        <v>3</v>
      </c>
      <c r="O1577" s="2">
        <f>((3*raw[[#This Row],[Count Played W/I Last Year]])+raw[[#This Row],[Count Played W/I 2 years]])/4</f>
        <v>0.75</v>
      </c>
    </row>
    <row r="1578" spans="1:15" x14ac:dyDescent="0.2">
      <c r="A1578" t="s">
        <v>191</v>
      </c>
      <c r="B1578" s="7">
        <v>42799</v>
      </c>
      <c r="C1578" s="7" t="str">
        <f>IF(EXACT(1,raw[[#This Row],[English]]),"English",IF(EXACT(1,raw[[#This Row],[Spanish]]),"Spanish",IF(EXACT(1,raw[[#This Row],[Both]]),"Both","BAD_INPUT")))</f>
        <v>English</v>
      </c>
      <c r="D1578" s="11">
        <f>YEAR(raw[[#This Row],[Date]])</f>
        <v>2017</v>
      </c>
      <c r="E1578" s="11">
        <f>MONTH(raw[[#This Row],[Date]])</f>
        <v>3</v>
      </c>
      <c r="F1578">
        <v>1</v>
      </c>
      <c r="I1578" s="2" t="e">
        <f>VLOOKUP(raw[[#This Row],[Song Title]],#REF!,1,FALSE)</f>
        <v>#REF!</v>
      </c>
      <c r="J1578" s="2">
        <f>SUM(raw[[#This Row],[English]:[Both]])</f>
        <v>1</v>
      </c>
      <c r="K1578" s="1" t="b">
        <f>IF(EXACT(raw[[#This Row],[Date]],VLOOKUP(raw[[#This Row],[Song Title]],raw[],2,FALSE)),TRUE,FALSE)</f>
        <v>0</v>
      </c>
      <c r="L1578" s="2">
        <f>COUNTIFS(raw[Song Title],raw[[#This Row],[Song Title]],raw[Date],CONCATENATE("&lt;",raw[[#This Row],[Date]]))</f>
        <v>1</v>
      </c>
      <c r="M1578" s="2">
        <f>COUNTIFS(raw[Song Title],raw[[#This Row],[Song Title]],raw[Date],CONCATENATE("&lt;",raw[[#This Row],[Date]]),raw[Date],CONCATENATE("&gt;=",DATE(raw[[#This Row],[Year]]-1,raw[[#This Row],[Month]],raw[[#This Row],[English]])))</f>
        <v>0</v>
      </c>
      <c r="N1578" s="2">
        <f>COUNTIFS(raw[Song Title],raw[[#This Row],[Song Title]],raw[Date],CONCATENATE("&lt;",raw[[#This Row],[Date]]),raw[Date],CONCATENATE("&gt;=",DATE(raw[[#This Row],[Year]]-2,raw[[#This Row],[Month]],raw[[#This Row],[English]])))</f>
        <v>0</v>
      </c>
      <c r="O1578" s="2">
        <f>((3*raw[[#This Row],[Count Played W/I Last Year]])+raw[[#This Row],[Count Played W/I 2 years]])/4</f>
        <v>0</v>
      </c>
    </row>
    <row r="1579" spans="1:15" x14ac:dyDescent="0.2">
      <c r="A1579" t="s">
        <v>107</v>
      </c>
      <c r="B1579" s="7">
        <v>42799</v>
      </c>
      <c r="C1579" s="7" t="str">
        <f>IF(EXACT(1,raw[[#This Row],[English]]),"English",IF(EXACT(1,raw[[#This Row],[Spanish]]),"Spanish",IF(EXACT(1,raw[[#This Row],[Both]]),"Both","BAD_INPUT")))</f>
        <v>Spanish</v>
      </c>
      <c r="D1579" s="11">
        <f>YEAR(raw[[#This Row],[Date]])</f>
        <v>2017</v>
      </c>
      <c r="E1579" s="11">
        <f>MONTH(raw[[#This Row],[Date]])</f>
        <v>3</v>
      </c>
      <c r="G1579">
        <v>1</v>
      </c>
      <c r="I1579" s="2" t="e">
        <f>VLOOKUP(raw[[#This Row],[Song Title]],#REF!,1,FALSE)</f>
        <v>#REF!</v>
      </c>
      <c r="J1579" s="2">
        <f>SUM(raw[[#This Row],[English]:[Both]])</f>
        <v>1</v>
      </c>
      <c r="K1579" s="1" t="b">
        <f>IF(EXACT(raw[[#This Row],[Date]],VLOOKUP(raw[[#This Row],[Song Title]],raw[],2,FALSE)),TRUE,FALSE)</f>
        <v>0</v>
      </c>
      <c r="L1579" s="2">
        <f>COUNTIFS(raw[Song Title],raw[[#This Row],[Song Title]],raw[Date],CONCATENATE("&lt;",raw[[#This Row],[Date]]))</f>
        <v>10</v>
      </c>
      <c r="M1579" s="2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579" s="2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579" s="2">
        <f>((3*raw[[#This Row],[Count Played W/I Last Year]])+raw[[#This Row],[Count Played W/I 2 years]])/4</f>
        <v>3.25</v>
      </c>
    </row>
    <row r="1580" spans="1:15" x14ac:dyDescent="0.2">
      <c r="A1580" t="s">
        <v>223</v>
      </c>
      <c r="B1580" s="7">
        <v>42806</v>
      </c>
      <c r="C1580" s="7" t="str">
        <f>IF(EXACT(1,raw[[#This Row],[English]]),"English",IF(EXACT(1,raw[[#This Row],[Spanish]]),"Spanish",IF(EXACT(1,raw[[#This Row],[Both]]),"Both","BAD_INPUT")))</f>
        <v>Spanish</v>
      </c>
      <c r="D1580" s="11">
        <f>YEAR(raw[[#This Row],[Date]])</f>
        <v>2017</v>
      </c>
      <c r="E1580" s="11">
        <f>MONTH(raw[[#This Row],[Date]])</f>
        <v>3</v>
      </c>
      <c r="G1580">
        <v>1</v>
      </c>
      <c r="I1580" s="2" t="e">
        <f>VLOOKUP(raw[[#This Row],[Song Title]],#REF!,1,FALSE)</f>
        <v>#REF!</v>
      </c>
      <c r="J1580" s="2">
        <f>SUM(raw[[#This Row],[English]:[Both]])</f>
        <v>1</v>
      </c>
      <c r="K1580" s="1" t="b">
        <f>IF(EXACT(raw[[#This Row],[Date]],VLOOKUP(raw[[#This Row],[Song Title]],raw[],2,FALSE)),TRUE,FALSE)</f>
        <v>0</v>
      </c>
      <c r="L1580" s="2">
        <f>COUNTIFS(raw[Song Title],raw[[#This Row],[Song Title]],raw[Date],CONCATENATE("&lt;",raw[[#This Row],[Date]]))</f>
        <v>10</v>
      </c>
      <c r="M1580" s="2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580" s="2">
        <f>COUNTIFS(raw[Song Title],raw[[#This Row],[Song Title]],raw[Date],CONCATENATE("&lt;",raw[[#This Row],[Date]]),raw[Date],CONCATENATE("&gt;=",DATE(raw[[#This Row],[Year]]-2,raw[[#This Row],[Month]],raw[[#This Row],[English]])))</f>
        <v>6</v>
      </c>
      <c r="O1580" s="2">
        <f>((3*raw[[#This Row],[Count Played W/I Last Year]])+raw[[#This Row],[Count Played W/I 2 years]])/4</f>
        <v>3.75</v>
      </c>
    </row>
    <row r="1581" spans="1:15" x14ac:dyDescent="0.2">
      <c r="A1581" t="s">
        <v>284</v>
      </c>
      <c r="B1581" s="7">
        <v>42806</v>
      </c>
      <c r="C1581" s="7" t="str">
        <f>IF(EXACT(1,raw[[#This Row],[English]]),"English",IF(EXACT(1,raw[[#This Row],[Spanish]]),"Spanish",IF(EXACT(1,raw[[#This Row],[Both]]),"Both","BAD_INPUT")))</f>
        <v>Spanish</v>
      </c>
      <c r="D1581" s="11">
        <f>YEAR(raw[[#This Row],[Date]])</f>
        <v>2017</v>
      </c>
      <c r="E1581" s="11">
        <f>MONTH(raw[[#This Row],[Date]])</f>
        <v>3</v>
      </c>
      <c r="G1581">
        <v>1</v>
      </c>
      <c r="I1581" s="2" t="e">
        <f>VLOOKUP(raw[[#This Row],[Song Title]],#REF!,1,FALSE)</f>
        <v>#REF!</v>
      </c>
      <c r="J1581" s="2">
        <f>SUM(raw[[#This Row],[English]:[Both]])</f>
        <v>1</v>
      </c>
      <c r="K1581" s="1" t="b">
        <f>IF(EXACT(raw[[#This Row],[Date]],VLOOKUP(raw[[#This Row],[Song Title]],raw[],2,FALSE)),TRUE,FALSE)</f>
        <v>0</v>
      </c>
      <c r="L1581" s="2">
        <f>COUNTIFS(raw[Song Title],raw[[#This Row],[Song Title]],raw[Date],CONCATENATE("&lt;",raw[[#This Row],[Date]]))</f>
        <v>10</v>
      </c>
      <c r="M1581" s="2">
        <f>COUNTIFS(raw[Song Title],raw[[#This Row],[Song Title]],raw[Date],CONCATENATE("&lt;",raw[[#This Row],[Date]]),raw[Date],CONCATENATE("&gt;=",DATE(raw[[#This Row],[Year]]-1,raw[[#This Row],[Month]],raw[[#This Row],[English]])))</f>
        <v>3</v>
      </c>
      <c r="N1581" s="2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581" s="2">
        <f>((3*raw[[#This Row],[Count Played W/I Last Year]])+raw[[#This Row],[Count Played W/I 2 years]])/4</f>
        <v>3.25</v>
      </c>
    </row>
    <row r="1582" spans="1:15" x14ac:dyDescent="0.2">
      <c r="A1582" t="s">
        <v>233</v>
      </c>
      <c r="B1582" s="7">
        <v>42806</v>
      </c>
      <c r="C1582" s="7" t="str">
        <f>IF(EXACT(1,raw[[#This Row],[English]]),"English",IF(EXACT(1,raw[[#This Row],[Spanish]]),"Spanish",IF(EXACT(1,raw[[#This Row],[Both]]),"Both","BAD_INPUT")))</f>
        <v>English</v>
      </c>
      <c r="D1582" s="11">
        <f>YEAR(raw[[#This Row],[Date]])</f>
        <v>2017</v>
      </c>
      <c r="E1582" s="11">
        <f>MONTH(raw[[#This Row],[Date]])</f>
        <v>3</v>
      </c>
      <c r="F1582">
        <v>1</v>
      </c>
      <c r="I1582" s="2" t="e">
        <f>VLOOKUP(raw[[#This Row],[Song Title]],#REF!,1,FALSE)</f>
        <v>#REF!</v>
      </c>
      <c r="J1582" s="2">
        <f>SUM(raw[[#This Row],[English]:[Both]])</f>
        <v>1</v>
      </c>
      <c r="K1582" s="1" t="b">
        <f>IF(EXACT(raw[[#This Row],[Date]],VLOOKUP(raw[[#This Row],[Song Title]],raw[],2,FALSE)),TRUE,FALSE)</f>
        <v>0</v>
      </c>
      <c r="L1582" s="2">
        <f>COUNTIFS(raw[Song Title],raw[[#This Row],[Song Title]],raw[Date],CONCATENATE("&lt;",raw[[#This Row],[Date]]))</f>
        <v>6</v>
      </c>
      <c r="M1582" s="2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582" s="2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582" s="2">
        <f>((3*raw[[#This Row],[Count Played W/I Last Year]])+raw[[#This Row],[Count Played W/I 2 years]])/4</f>
        <v>1.75</v>
      </c>
    </row>
    <row r="1583" spans="1:15" x14ac:dyDescent="0.2">
      <c r="A1583" t="s">
        <v>216</v>
      </c>
      <c r="B1583" s="7">
        <v>42806</v>
      </c>
      <c r="C1583" s="7" t="str">
        <f>IF(EXACT(1,raw[[#This Row],[English]]),"English",IF(EXACT(1,raw[[#This Row],[Spanish]]),"Spanish",IF(EXACT(1,raw[[#This Row],[Both]]),"Both","BAD_INPUT")))</f>
        <v>English</v>
      </c>
      <c r="D1583" s="11">
        <f>YEAR(raw[[#This Row],[Date]])</f>
        <v>2017</v>
      </c>
      <c r="E1583" s="11">
        <f>MONTH(raw[[#This Row],[Date]])</f>
        <v>3</v>
      </c>
      <c r="F1583">
        <v>1</v>
      </c>
      <c r="I1583" s="2" t="e">
        <f>VLOOKUP(raw[[#This Row],[Song Title]],#REF!,1,FALSE)</f>
        <v>#REF!</v>
      </c>
      <c r="J1583" s="2">
        <f>SUM(raw[[#This Row],[English]:[Both]])</f>
        <v>1</v>
      </c>
      <c r="K1583" s="1" t="b">
        <f>IF(EXACT(raw[[#This Row],[Date]],VLOOKUP(raw[[#This Row],[Song Title]],raw[],2,FALSE)),TRUE,FALSE)</f>
        <v>0</v>
      </c>
      <c r="L1583" s="2">
        <f>COUNTIFS(raw[Song Title],raw[[#This Row],[Song Title]],raw[Date],CONCATENATE("&lt;",raw[[#This Row],[Date]]))</f>
        <v>8</v>
      </c>
      <c r="M1583" s="2">
        <f>COUNTIFS(raw[Song Title],raw[[#This Row],[Song Title]],raw[Date],CONCATENATE("&lt;",raw[[#This Row],[Date]]),raw[Date],CONCATENATE("&gt;=",DATE(raw[[#This Row],[Year]]-1,raw[[#This Row],[Month]],raw[[#This Row],[English]])))</f>
        <v>1</v>
      </c>
      <c r="N1583" s="2">
        <f>COUNTIFS(raw[Song Title],raw[[#This Row],[Song Title]],raw[Date],CONCATENATE("&lt;",raw[[#This Row],[Date]]),raw[Date],CONCATENATE("&gt;=",DATE(raw[[#This Row],[Year]]-2,raw[[#This Row],[Month]],raw[[#This Row],[English]])))</f>
        <v>4</v>
      </c>
      <c r="O1583" s="2">
        <f>((3*raw[[#This Row],[Count Played W/I Last Year]])+raw[[#This Row],[Count Played W/I 2 years]])/4</f>
        <v>1.75</v>
      </c>
    </row>
    <row r="1584" spans="1:15" x14ac:dyDescent="0.2">
      <c r="A1584" t="s">
        <v>144</v>
      </c>
      <c r="B1584" s="7">
        <v>42806</v>
      </c>
      <c r="C1584" s="7" t="str">
        <f>IF(EXACT(1,raw[[#This Row],[English]]),"English",IF(EXACT(1,raw[[#This Row],[Spanish]]),"Spanish",IF(EXACT(1,raw[[#This Row],[Both]]),"Both","BAD_INPUT")))</f>
        <v>Spanish</v>
      </c>
      <c r="D1584" s="11">
        <f>YEAR(raw[[#This Row],[Date]])</f>
        <v>2017</v>
      </c>
      <c r="E1584" s="11">
        <f>MONTH(raw[[#This Row],[Date]])</f>
        <v>3</v>
      </c>
      <c r="G1584">
        <v>1</v>
      </c>
      <c r="I1584" s="2" t="e">
        <f>VLOOKUP(raw[[#This Row],[Song Title]],#REF!,1,FALSE)</f>
        <v>#REF!</v>
      </c>
      <c r="J1584" s="2">
        <f>SUM(raw[[#This Row],[English]:[Both]])</f>
        <v>1</v>
      </c>
      <c r="K1584" s="1" t="b">
        <f>IF(EXACT(raw[[#This Row],[Date]],VLOOKUP(raw[[#This Row],[Song Title]],raw[],2,FALSE)),TRUE,FALSE)</f>
        <v>0</v>
      </c>
      <c r="L1584" s="2">
        <f>COUNTIFS(raw[Song Title],raw[[#This Row],[Song Title]],raw[Date],CONCATENATE("&lt;",raw[[#This Row],[Date]]))</f>
        <v>17</v>
      </c>
      <c r="M1584" s="2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584" s="2">
        <f>COUNTIFS(raw[Song Title],raw[[#This Row],[Song Title]],raw[Date],CONCATENATE("&lt;",raw[[#This Row],[Date]]),raw[Date],CONCATENATE("&gt;=",DATE(raw[[#This Row],[Year]]-2,raw[[#This Row],[Month]],raw[[#This Row],[English]])))</f>
        <v>7</v>
      </c>
      <c r="O1584" s="2">
        <f>((3*raw[[#This Row],[Count Played W/I Last Year]])+raw[[#This Row],[Count Played W/I 2 years]])/4</f>
        <v>4.75</v>
      </c>
    </row>
    <row r="1585" spans="1:15" x14ac:dyDescent="0.2">
      <c r="A1585" t="s">
        <v>245</v>
      </c>
      <c r="B1585" s="7">
        <v>42806</v>
      </c>
      <c r="C1585" s="7" t="str">
        <f>IF(EXACT(1,raw[[#This Row],[English]]),"English",IF(EXACT(1,raw[[#This Row],[Spanish]]),"Spanish",IF(EXACT(1,raw[[#This Row],[Both]]),"Both","BAD_INPUT")))</f>
        <v>English</v>
      </c>
      <c r="D1585" s="11">
        <f>YEAR(raw[[#This Row],[Date]])</f>
        <v>2017</v>
      </c>
      <c r="E1585" s="11">
        <f>MONTH(raw[[#This Row],[Date]])</f>
        <v>3</v>
      </c>
      <c r="F1585">
        <v>1</v>
      </c>
      <c r="I1585" s="2" t="e">
        <f>VLOOKUP(raw[[#This Row],[Song Title]],#REF!,1,FALSE)</f>
        <v>#REF!</v>
      </c>
      <c r="J1585" s="2">
        <f>SUM(raw[[#This Row],[English]:[Both]])</f>
        <v>1</v>
      </c>
      <c r="K1585" s="1" t="b">
        <f>IF(EXACT(raw[[#This Row],[Date]],VLOOKUP(raw[[#This Row],[Song Title]],raw[],2,FALSE)),TRUE,FALSE)</f>
        <v>0</v>
      </c>
      <c r="L1585" s="2">
        <f>COUNTIFS(raw[Song Title],raw[[#This Row],[Song Title]],raw[Date],CONCATENATE("&lt;",raw[[#This Row],[Date]]))</f>
        <v>9</v>
      </c>
      <c r="M1585" s="2">
        <f>COUNTIFS(raw[Song Title],raw[[#This Row],[Song Title]],raw[Date],CONCATENATE("&lt;",raw[[#This Row],[Date]]),raw[Date],CONCATENATE("&gt;=",DATE(raw[[#This Row],[Year]]-1,raw[[#This Row],[Month]],raw[[#This Row],[English]])))</f>
        <v>4</v>
      </c>
      <c r="N1585" s="2">
        <f>COUNTIFS(raw[Song Title],raw[[#This Row],[Song Title]],raw[Date],CONCATENATE("&lt;",raw[[#This Row],[Date]]),raw[Date],CONCATENATE("&gt;=",DATE(raw[[#This Row],[Year]]-2,raw[[#This Row],[Month]],raw[[#This Row],[English]])))</f>
        <v>9</v>
      </c>
      <c r="O1585" s="2">
        <f>((3*raw[[#This Row],[Count Played W/I Last Year]])+raw[[#This Row],[Count Played W/I 2 years]])/4</f>
        <v>5.25</v>
      </c>
    </row>
  </sheetData>
  <pageMargins left="0.7" right="0.7" top="0.75" bottom="0.75" header="0.3" footer="0.3"/>
  <pageSetup orientation="portrait" horizontalDpi="4294967292" verticalDpi="429496729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1"/>
  <sheetViews>
    <sheetView topLeftCell="A170" workbookViewId="0">
      <selection activeCell="K221" sqref="K221"/>
    </sheetView>
  </sheetViews>
  <sheetFormatPr baseColWidth="10" defaultRowHeight="15" x14ac:dyDescent="0.2"/>
  <cols>
    <col min="1" max="1" width="14.6640625" customWidth="1"/>
    <col min="3" max="3" width="11.83203125" bestFit="1" customWidth="1"/>
    <col min="4" max="5" width="11.83203125" hidden="1" customWidth="1"/>
    <col min="6" max="6" width="11.83203125" bestFit="1" customWidth="1"/>
    <col min="8" max="8" width="11.33203125" bestFit="1" customWidth="1"/>
    <col min="9" max="10" width="11.33203125" customWidth="1"/>
  </cols>
  <sheetData>
    <row r="1" spans="1:16" x14ac:dyDescent="0.2">
      <c r="A1" t="s">
        <v>292</v>
      </c>
      <c r="B1" t="s">
        <v>293</v>
      </c>
      <c r="C1" t="s">
        <v>295</v>
      </c>
      <c r="D1" t="s">
        <v>302</v>
      </c>
      <c r="E1" t="s">
        <v>303</v>
      </c>
      <c r="F1" t="s">
        <v>294</v>
      </c>
      <c r="G1" t="s">
        <v>187</v>
      </c>
      <c r="H1" t="s">
        <v>305</v>
      </c>
      <c r="I1" t="s">
        <v>312</v>
      </c>
      <c r="J1" t="s">
        <v>316</v>
      </c>
      <c r="K1" t="s">
        <v>89</v>
      </c>
      <c r="L1" t="s">
        <v>296</v>
      </c>
      <c r="M1" t="s">
        <v>90</v>
      </c>
      <c r="N1" t="s">
        <v>297</v>
      </c>
      <c r="O1" t="s">
        <v>183</v>
      </c>
      <c r="P1" t="s">
        <v>298</v>
      </c>
    </row>
    <row r="2" spans="1:16" x14ac:dyDescent="0.2">
      <c r="A2" s="1">
        <v>41273</v>
      </c>
      <c r="B2" s="1">
        <f>A2-7*52</f>
        <v>40909</v>
      </c>
      <c r="C2">
        <v>270</v>
      </c>
      <c r="D2" s="2">
        <f>MATCH(B2,raw[Date],0)</f>
        <v>1</v>
      </c>
      <c r="E2" s="2">
        <f>MATCH(A2+7,raw[Date],0)-1</f>
        <v>270</v>
      </c>
      <c r="F2">
        <v>122</v>
      </c>
      <c r="G2">
        <v>122</v>
      </c>
      <c r="H2" s="14">
        <v>2.2131147540983607</v>
      </c>
      <c r="I2" s="14">
        <f>AVERAGEIF(raw[Date],'Rolling 12 Months'!A2,raw[FI])</f>
        <v>3</v>
      </c>
      <c r="J2" s="14">
        <f>AVERAGEIFS(raw[FI],raw[Date],CONCATENATE("&gt;=",'Rolling 12 Months'!$B2),raw[Date],CONCATENATE("&lt;=",'Rolling 12 Months'!$A2))</f>
        <v>1.0148148148148148</v>
      </c>
      <c r="K2">
        <v>120</v>
      </c>
      <c r="L2" s="30">
        <f>K2/$C2</f>
        <v>0.44444444444444442</v>
      </c>
      <c r="M2">
        <v>104</v>
      </c>
      <c r="N2" s="30">
        <f>M2/$C2</f>
        <v>0.38518518518518519</v>
      </c>
      <c r="O2">
        <v>46</v>
      </c>
      <c r="P2" s="30">
        <f>O2/$C2</f>
        <v>0.17037037037037037</v>
      </c>
    </row>
    <row r="3" spans="1:16" x14ac:dyDescent="0.2">
      <c r="A3" s="1">
        <v>41280</v>
      </c>
      <c r="B3" s="1">
        <f>A3-7*52</f>
        <v>40916</v>
      </c>
      <c r="C3">
        <v>270</v>
      </c>
      <c r="D3" s="2">
        <f>MATCH(B3,raw[Date],0)</f>
        <v>6</v>
      </c>
      <c r="E3" s="2">
        <f>MATCH(A3+7,raw[Date],0)-1</f>
        <v>275</v>
      </c>
      <c r="F3">
        <v>123</v>
      </c>
      <c r="G3">
        <v>119</v>
      </c>
      <c r="H3" s="14">
        <v>2.1951219512195124</v>
      </c>
      <c r="I3" s="14">
        <f>AVERAGEIF(raw[Date],'Rolling 12 Months'!A3,raw[FI])</f>
        <v>2.6</v>
      </c>
      <c r="J3" s="14">
        <f>AVERAGEIFS(raw[FI],raw[Date],CONCATENATE("&gt;=",'Rolling 12 Months'!$B3),raw[Date],CONCATENATE("&lt;=",'Rolling 12 Months'!$A3))</f>
        <v>1.0629629629629629</v>
      </c>
      <c r="K3">
        <v>119</v>
      </c>
      <c r="L3" s="30">
        <f>K3/$C3</f>
        <v>0.44074074074074077</v>
      </c>
      <c r="M3">
        <v>104</v>
      </c>
      <c r="N3" s="30">
        <f>M3/$C3</f>
        <v>0.38518518518518519</v>
      </c>
      <c r="O3">
        <v>47</v>
      </c>
      <c r="P3" s="30">
        <f>O3/$C3</f>
        <v>0.17407407407407408</v>
      </c>
    </row>
    <row r="4" spans="1:16" x14ac:dyDescent="0.2">
      <c r="A4" s="1">
        <v>41287</v>
      </c>
      <c r="B4" s="1">
        <f t="shared" ref="B4:B67" si="0">A4-7*52</f>
        <v>40923</v>
      </c>
      <c r="C4">
        <v>270</v>
      </c>
      <c r="D4" s="2">
        <f>MATCH(B4,raw[Date],0)</f>
        <v>11</v>
      </c>
      <c r="E4" s="2">
        <f>MATCH(A4+7,raw[Date],0)-1</f>
        <v>280</v>
      </c>
      <c r="F4">
        <v>125</v>
      </c>
      <c r="G4">
        <v>116</v>
      </c>
      <c r="H4" s="14">
        <v>2.16</v>
      </c>
      <c r="I4" s="14">
        <f>AVERAGEIF(raw[Date],'Rolling 12 Months'!A4,raw[FI])</f>
        <v>1.8</v>
      </c>
      <c r="J4" s="14">
        <f>AVERAGEIFS(raw[FI],raw[Date],CONCATENATE("&gt;=",'Rolling 12 Months'!$B4),raw[Date],CONCATENATE("&lt;=",'Rolling 12 Months'!$A4))</f>
        <v>1.0962962962962963</v>
      </c>
      <c r="K4">
        <v>119</v>
      </c>
      <c r="L4" s="30">
        <f t="shared" ref="L4:L67" si="1">K4/$C4</f>
        <v>0.44074074074074077</v>
      </c>
      <c r="M4">
        <v>105</v>
      </c>
      <c r="N4" s="30">
        <f t="shared" ref="N4:N67" si="2">M4/$C4</f>
        <v>0.3888888888888889</v>
      </c>
      <c r="O4">
        <v>46</v>
      </c>
      <c r="P4" s="30">
        <f t="shared" ref="P4:P67" si="3">O4/$C4</f>
        <v>0.17037037037037037</v>
      </c>
    </row>
    <row r="5" spans="1:16" x14ac:dyDescent="0.2">
      <c r="A5" s="1">
        <v>41294</v>
      </c>
      <c r="B5" s="1">
        <f t="shared" si="0"/>
        <v>40930</v>
      </c>
      <c r="C5">
        <v>270</v>
      </c>
      <c r="D5" s="2">
        <f>MATCH(B5,raw[Date],0)</f>
        <v>16</v>
      </c>
      <c r="E5" s="2">
        <f>MATCH(A5+7,raw[Date],0)-1</f>
        <v>285</v>
      </c>
      <c r="F5">
        <v>127</v>
      </c>
      <c r="G5">
        <v>116</v>
      </c>
      <c r="H5" s="14">
        <v>2.1259842519685042</v>
      </c>
      <c r="I5" s="14">
        <f>AVERAGEIF(raw[Date],'Rolling 12 Months'!A5,raw[FI])</f>
        <v>1.6</v>
      </c>
      <c r="J5" s="14">
        <f>AVERAGEIFS(raw[FI],raw[Date],CONCATENATE("&gt;=",'Rolling 12 Months'!$B5),raw[Date],CONCATENATE("&lt;=",'Rolling 12 Months'!$A5))</f>
        <v>1.1185185185185185</v>
      </c>
      <c r="K5">
        <v>119</v>
      </c>
      <c r="L5" s="30">
        <f t="shared" si="1"/>
        <v>0.44074074074074077</v>
      </c>
      <c r="M5">
        <v>106</v>
      </c>
      <c r="N5" s="30">
        <f t="shared" si="2"/>
        <v>0.3925925925925926</v>
      </c>
      <c r="O5">
        <v>45</v>
      </c>
      <c r="P5" s="30">
        <f t="shared" si="3"/>
        <v>0.16666666666666666</v>
      </c>
    </row>
    <row r="6" spans="1:16" x14ac:dyDescent="0.2">
      <c r="A6" s="1">
        <v>41301</v>
      </c>
      <c r="B6" s="1">
        <f t="shared" si="0"/>
        <v>40937</v>
      </c>
      <c r="C6">
        <v>269</v>
      </c>
      <c r="D6" s="2">
        <f>MATCH(B6,raw[Date],0)</f>
        <v>22</v>
      </c>
      <c r="E6" s="2">
        <f>MATCH(A6+7,raw[Date],0)-1</f>
        <v>290</v>
      </c>
      <c r="F6">
        <v>125</v>
      </c>
      <c r="G6">
        <v>112</v>
      </c>
      <c r="H6" s="14">
        <v>2.1520000000000001</v>
      </c>
      <c r="I6" s="14">
        <f>AVERAGEIF(raw[Date],'Rolling 12 Months'!A6,raw[FI])</f>
        <v>1.4</v>
      </c>
      <c r="J6" s="14">
        <f>AVERAGEIFS(raw[FI],raw[Date],CONCATENATE("&gt;=",'Rolling 12 Months'!$B6),raw[Date],CONCATENATE("&lt;=",'Rolling 12 Months'!$A6))</f>
        <v>1.1449814126394051</v>
      </c>
      <c r="K6">
        <v>119</v>
      </c>
      <c r="L6" s="30">
        <f t="shared" si="1"/>
        <v>0.44237918215613381</v>
      </c>
      <c r="M6">
        <v>104</v>
      </c>
      <c r="N6" s="30">
        <f t="shared" si="2"/>
        <v>0.38661710037174724</v>
      </c>
      <c r="O6">
        <v>46</v>
      </c>
      <c r="P6" s="30">
        <f t="shared" si="3"/>
        <v>0.17100371747211895</v>
      </c>
    </row>
    <row r="7" spans="1:16" x14ac:dyDescent="0.2">
      <c r="A7" s="1">
        <v>41308</v>
      </c>
      <c r="B7" s="1">
        <f t="shared" si="0"/>
        <v>40944</v>
      </c>
      <c r="C7">
        <v>269</v>
      </c>
      <c r="D7" s="2">
        <f>MATCH(B7,raw[Date],0)</f>
        <v>27</v>
      </c>
      <c r="E7" s="2">
        <f>MATCH(A7+7,raw[Date],0)-1</f>
        <v>295</v>
      </c>
      <c r="F7">
        <v>124</v>
      </c>
      <c r="G7">
        <v>111</v>
      </c>
      <c r="H7" s="14">
        <v>2.1693548387096775</v>
      </c>
      <c r="I7" s="14">
        <f>AVERAGEIF(raw[Date],'Rolling 12 Months'!A7,raw[FI])</f>
        <v>1.85</v>
      </c>
      <c r="J7" s="14">
        <f>AVERAGEIFS(raw[FI],raw[Date],CONCATENATE("&gt;=",'Rolling 12 Months'!$B7),raw[Date],CONCATENATE("&lt;=",'Rolling 12 Months'!$A7))</f>
        <v>1.1682156133828996</v>
      </c>
      <c r="K7">
        <v>117</v>
      </c>
      <c r="L7" s="30">
        <f t="shared" si="1"/>
        <v>0.43494423791821563</v>
      </c>
      <c r="M7">
        <v>102</v>
      </c>
      <c r="N7" s="30">
        <f t="shared" si="2"/>
        <v>0.379182156133829</v>
      </c>
      <c r="O7">
        <v>50</v>
      </c>
      <c r="P7" s="30">
        <f t="shared" si="3"/>
        <v>0.18587360594795538</v>
      </c>
    </row>
    <row r="8" spans="1:16" x14ac:dyDescent="0.2">
      <c r="A8" s="1">
        <v>41315</v>
      </c>
      <c r="B8" s="1">
        <f t="shared" si="0"/>
        <v>40951</v>
      </c>
      <c r="C8">
        <v>269</v>
      </c>
      <c r="D8" s="2">
        <f>MATCH(B8,raw[Date],0)</f>
        <v>32</v>
      </c>
      <c r="E8" s="2">
        <f>MATCH(A8+7,raw[Date],0)-1</f>
        <v>300</v>
      </c>
      <c r="F8">
        <v>125</v>
      </c>
      <c r="G8">
        <v>109</v>
      </c>
      <c r="H8" s="14">
        <v>2.1520000000000001</v>
      </c>
      <c r="I8" s="14">
        <f>AVERAGEIF(raw[Date],'Rolling 12 Months'!A8,raw[FI])</f>
        <v>2.8</v>
      </c>
      <c r="J8" s="14">
        <f>AVERAGEIFS(raw[FI],raw[Date],CONCATENATE("&gt;=",'Rolling 12 Months'!$B8),raw[Date],CONCATENATE("&lt;=",'Rolling 12 Months'!$A8))</f>
        <v>1.2091078066914498</v>
      </c>
      <c r="K8">
        <v>116</v>
      </c>
      <c r="L8" s="30">
        <f t="shared" si="1"/>
        <v>0.43122676579925651</v>
      </c>
      <c r="M8">
        <v>103</v>
      </c>
      <c r="N8" s="30">
        <f t="shared" si="2"/>
        <v>0.38289962825278812</v>
      </c>
      <c r="O8">
        <v>50</v>
      </c>
      <c r="P8" s="30">
        <f t="shared" si="3"/>
        <v>0.18587360594795538</v>
      </c>
    </row>
    <row r="9" spans="1:16" x14ac:dyDescent="0.2">
      <c r="A9" s="1">
        <v>41322</v>
      </c>
      <c r="B9" s="1">
        <f t="shared" si="0"/>
        <v>40958</v>
      </c>
      <c r="C9">
        <v>269</v>
      </c>
      <c r="D9" s="2">
        <f>MATCH(B9,raw[Date],0)</f>
        <v>37</v>
      </c>
      <c r="E9" s="2">
        <f>MATCH(A9+7,raw[Date],0)-1</f>
        <v>305</v>
      </c>
      <c r="F9">
        <v>126</v>
      </c>
      <c r="G9">
        <v>107</v>
      </c>
      <c r="H9" s="14">
        <v>2.1349206349206349</v>
      </c>
      <c r="I9" s="14">
        <f>AVERAGEIF(raw[Date],'Rolling 12 Months'!A9,raw[FI])</f>
        <v>1.4</v>
      </c>
      <c r="J9" s="14">
        <f>AVERAGEIFS(raw[FI],raw[Date],CONCATENATE("&gt;=",'Rolling 12 Months'!$B9),raw[Date],CONCATENATE("&lt;=",'Rolling 12 Months'!$A9))</f>
        <v>1.2351301115241635</v>
      </c>
      <c r="K9">
        <v>117</v>
      </c>
      <c r="L9" s="30">
        <f t="shared" si="1"/>
        <v>0.43494423791821563</v>
      </c>
      <c r="M9">
        <v>102</v>
      </c>
      <c r="N9" s="30">
        <f t="shared" si="2"/>
        <v>0.379182156133829</v>
      </c>
      <c r="O9">
        <v>50</v>
      </c>
      <c r="P9" s="30">
        <f t="shared" si="3"/>
        <v>0.18587360594795538</v>
      </c>
    </row>
    <row r="10" spans="1:16" x14ac:dyDescent="0.2">
      <c r="A10" s="1">
        <v>41329</v>
      </c>
      <c r="B10" s="1">
        <f t="shared" si="0"/>
        <v>40965</v>
      </c>
      <c r="C10">
        <v>269</v>
      </c>
      <c r="D10" s="2">
        <f>MATCH(B10,raw[Date],0)</f>
        <v>42</v>
      </c>
      <c r="E10" s="2">
        <f>MATCH(A10+7,raw[Date],0)-1</f>
        <v>310</v>
      </c>
      <c r="F10">
        <v>127</v>
      </c>
      <c r="G10">
        <v>107</v>
      </c>
      <c r="H10" s="14">
        <v>2.1181102362204722</v>
      </c>
      <c r="I10" s="14">
        <f>AVERAGEIF(raw[Date],'Rolling 12 Months'!A10,raw[FI])</f>
        <v>0.8</v>
      </c>
      <c r="J10" s="14">
        <f>AVERAGEIFS(raw[FI],raw[Date],CONCATENATE("&gt;=",'Rolling 12 Months'!$B10),raw[Date],CONCATENATE("&lt;=",'Rolling 12 Months'!$A10))</f>
        <v>1.2351301115241635</v>
      </c>
      <c r="K10">
        <v>116</v>
      </c>
      <c r="L10" s="30">
        <f t="shared" si="1"/>
        <v>0.43122676579925651</v>
      </c>
      <c r="M10">
        <v>102</v>
      </c>
      <c r="N10" s="30">
        <f t="shared" si="2"/>
        <v>0.379182156133829</v>
      </c>
      <c r="O10">
        <v>51</v>
      </c>
      <c r="P10" s="30">
        <f t="shared" si="3"/>
        <v>0.1895910780669145</v>
      </c>
    </row>
    <row r="11" spans="1:16" x14ac:dyDescent="0.2">
      <c r="A11" s="1">
        <v>41336</v>
      </c>
      <c r="B11" s="1">
        <f t="shared" si="0"/>
        <v>40972</v>
      </c>
      <c r="C11">
        <v>269</v>
      </c>
      <c r="D11" s="2">
        <f>MATCH(B11,raw[Date],0)</f>
        <v>47</v>
      </c>
      <c r="E11" s="2">
        <f>MATCH(A11+7,raw[Date],0)-1</f>
        <v>315</v>
      </c>
      <c r="F11">
        <v>129</v>
      </c>
      <c r="G11">
        <v>109</v>
      </c>
      <c r="H11" s="14">
        <v>2.0852713178294575</v>
      </c>
      <c r="I11" s="14">
        <f>AVERAGEIF(raw[Date],'Rolling 12 Months'!A11,raw[FI])</f>
        <v>1.4</v>
      </c>
      <c r="J11" s="14">
        <f>AVERAGEIFS(raw[FI],raw[Date],CONCATENATE("&gt;=",'Rolling 12 Months'!$B11),raw[Date],CONCATENATE("&lt;=",'Rolling 12 Months'!$A11))</f>
        <v>1.2425650557620818</v>
      </c>
      <c r="K11">
        <v>115</v>
      </c>
      <c r="L11" s="30">
        <f t="shared" si="1"/>
        <v>0.42750929368029739</v>
      </c>
      <c r="M11">
        <v>100</v>
      </c>
      <c r="N11" s="30">
        <f t="shared" si="2"/>
        <v>0.37174721189591076</v>
      </c>
      <c r="O11">
        <v>54</v>
      </c>
      <c r="P11" s="30">
        <f t="shared" si="3"/>
        <v>0.20074349442379183</v>
      </c>
    </row>
    <row r="12" spans="1:16" x14ac:dyDescent="0.2">
      <c r="A12" s="1">
        <v>41343</v>
      </c>
      <c r="B12" s="1">
        <f t="shared" si="0"/>
        <v>40979</v>
      </c>
      <c r="C12">
        <v>269</v>
      </c>
      <c r="D12" s="2">
        <f>MATCH(B12,raw[Date],0)</f>
        <v>52</v>
      </c>
      <c r="E12" s="2">
        <f>MATCH(A12+7,raw[Date],0)-1</f>
        <v>320</v>
      </c>
      <c r="F12">
        <v>129</v>
      </c>
      <c r="G12">
        <v>107</v>
      </c>
      <c r="H12" s="14">
        <v>2.0852713178294575</v>
      </c>
      <c r="I12" s="14">
        <f>AVERAGEIF(raw[Date],'Rolling 12 Months'!A12,raw[FI])</f>
        <v>1.3</v>
      </c>
      <c r="J12" s="14">
        <f>AVERAGEIFS(raw[FI],raw[Date],CONCATENATE("&gt;=",'Rolling 12 Months'!$B12),raw[Date],CONCATENATE("&lt;=",'Rolling 12 Months'!$A12))</f>
        <v>1.2555762081784387</v>
      </c>
      <c r="K12">
        <v>114</v>
      </c>
      <c r="L12" s="30">
        <f t="shared" si="1"/>
        <v>0.42379182156133827</v>
      </c>
      <c r="M12">
        <v>102</v>
      </c>
      <c r="N12" s="30">
        <f t="shared" si="2"/>
        <v>0.379182156133829</v>
      </c>
      <c r="O12">
        <v>53</v>
      </c>
      <c r="P12" s="30">
        <f t="shared" si="3"/>
        <v>0.19702602230483271</v>
      </c>
    </row>
    <row r="13" spans="1:16" x14ac:dyDescent="0.2">
      <c r="A13" s="1">
        <v>41350</v>
      </c>
      <c r="B13" s="1">
        <f t="shared" si="0"/>
        <v>40986</v>
      </c>
      <c r="C13">
        <v>269</v>
      </c>
      <c r="D13" s="2">
        <f>MATCH(B13,raw[Date],0)</f>
        <v>57</v>
      </c>
      <c r="E13" s="2">
        <f>MATCH(A13+7,raw[Date],0)-1</f>
        <v>325</v>
      </c>
      <c r="F13">
        <v>126</v>
      </c>
      <c r="G13">
        <v>102</v>
      </c>
      <c r="H13" s="14">
        <v>2.1349206349206349</v>
      </c>
      <c r="I13" s="14">
        <f>AVERAGEIF(raw[Date],'Rolling 12 Months'!A13,raw[FI])</f>
        <v>1.35</v>
      </c>
      <c r="J13" s="14">
        <f>AVERAGEIFS(raw[FI],raw[Date],CONCATENATE("&gt;=",'Rolling 12 Months'!$B13),raw[Date],CONCATENATE("&lt;=",'Rolling 12 Months'!$A13))</f>
        <v>1.2806691449814127</v>
      </c>
      <c r="K13">
        <v>114</v>
      </c>
      <c r="L13" s="30">
        <f t="shared" si="1"/>
        <v>0.42379182156133827</v>
      </c>
      <c r="M13">
        <v>102</v>
      </c>
      <c r="N13" s="30">
        <f t="shared" si="2"/>
        <v>0.379182156133829</v>
      </c>
      <c r="O13">
        <v>53</v>
      </c>
      <c r="P13" s="30">
        <f t="shared" si="3"/>
        <v>0.19702602230483271</v>
      </c>
    </row>
    <row r="14" spans="1:16" x14ac:dyDescent="0.2">
      <c r="A14" s="1">
        <v>41357</v>
      </c>
      <c r="B14" s="1">
        <f t="shared" si="0"/>
        <v>40993</v>
      </c>
      <c r="C14">
        <v>269</v>
      </c>
      <c r="D14" s="2">
        <f>MATCH(B14,raw[Date],0)</f>
        <v>62</v>
      </c>
      <c r="E14" s="2">
        <f>MATCH(A14+7,raw[Date],0)-1</f>
        <v>330</v>
      </c>
      <c r="F14">
        <v>129</v>
      </c>
      <c r="G14">
        <v>100</v>
      </c>
      <c r="H14" s="14">
        <v>2.0852713178294575</v>
      </c>
      <c r="I14" s="14">
        <f>AVERAGEIF(raw[Date],'Rolling 12 Months'!A14,raw[FI])</f>
        <v>1.65</v>
      </c>
      <c r="J14" s="14">
        <f>AVERAGEIFS(raw[FI],raw[Date],CONCATENATE("&gt;=",'Rolling 12 Months'!$B14),raw[Date],CONCATENATE("&lt;=",'Rolling 12 Months'!$A14))</f>
        <v>1.3076208178438662</v>
      </c>
      <c r="K14">
        <v>112</v>
      </c>
      <c r="L14" s="30">
        <f t="shared" si="1"/>
        <v>0.41635687732342008</v>
      </c>
      <c r="M14">
        <v>103</v>
      </c>
      <c r="N14" s="30">
        <f t="shared" si="2"/>
        <v>0.38289962825278812</v>
      </c>
      <c r="O14">
        <v>54</v>
      </c>
      <c r="P14" s="30">
        <f t="shared" si="3"/>
        <v>0.20074349442379183</v>
      </c>
    </row>
    <row r="15" spans="1:16" x14ac:dyDescent="0.2">
      <c r="A15" s="1">
        <v>41364</v>
      </c>
      <c r="B15" s="1">
        <f t="shared" si="0"/>
        <v>41000</v>
      </c>
      <c r="C15">
        <v>272</v>
      </c>
      <c r="D15" s="2">
        <f>MATCH(B15,raw[Date],0)</f>
        <v>64</v>
      </c>
      <c r="E15" s="2">
        <f>MATCH(A15+7,raw[Date],0)-1</f>
        <v>335</v>
      </c>
      <c r="F15">
        <v>130</v>
      </c>
      <c r="G15">
        <v>101</v>
      </c>
      <c r="H15" s="14">
        <v>2.0923076923076924</v>
      </c>
      <c r="I15" s="14">
        <f>AVERAGEIF(raw[Date],'Rolling 12 Months'!A15,raw[FI])</f>
        <v>2</v>
      </c>
      <c r="J15" s="14">
        <f>AVERAGEIFS(raw[FI],raw[Date],CONCATENATE("&gt;=",'Rolling 12 Months'!$B15),raw[Date],CONCATENATE("&lt;=",'Rolling 12 Months'!$A15))</f>
        <v>1.3189338235294117</v>
      </c>
      <c r="K15">
        <v>114</v>
      </c>
      <c r="L15" s="30">
        <f t="shared" si="1"/>
        <v>0.41911764705882354</v>
      </c>
      <c r="M15">
        <v>104</v>
      </c>
      <c r="N15" s="30">
        <f t="shared" si="2"/>
        <v>0.38235294117647056</v>
      </c>
      <c r="O15">
        <v>54</v>
      </c>
      <c r="P15" s="30">
        <f t="shared" si="3"/>
        <v>0.19852941176470587</v>
      </c>
    </row>
    <row r="16" spans="1:16" x14ac:dyDescent="0.2">
      <c r="A16" s="1">
        <v>41371</v>
      </c>
      <c r="B16" s="1">
        <f t="shared" si="0"/>
        <v>41007</v>
      </c>
      <c r="C16">
        <v>273</v>
      </c>
      <c r="D16" s="2">
        <f>MATCH(B16,raw[Date],0)</f>
        <v>69</v>
      </c>
      <c r="E16" s="2">
        <f>MATCH(A16+7,raw[Date],0)-1</f>
        <v>341</v>
      </c>
      <c r="F16">
        <v>130</v>
      </c>
      <c r="G16">
        <v>99</v>
      </c>
      <c r="H16" s="14">
        <v>2.1</v>
      </c>
      <c r="I16" s="14">
        <f>AVERAGEIF(raw[Date],'Rolling 12 Months'!A16,raw[FI])</f>
        <v>1.7083333333333333</v>
      </c>
      <c r="J16" s="14">
        <f>AVERAGEIFS(raw[FI],raw[Date],CONCATENATE("&gt;=",'Rolling 12 Months'!$B16),raw[Date],CONCATENATE("&lt;=",'Rolling 12 Months'!$A16))</f>
        <v>1.3479853479853481</v>
      </c>
      <c r="K16">
        <v>115</v>
      </c>
      <c r="L16" s="30">
        <f t="shared" si="1"/>
        <v>0.42124542124542125</v>
      </c>
      <c r="M16">
        <v>103</v>
      </c>
      <c r="N16" s="30">
        <f t="shared" si="2"/>
        <v>0.37728937728937728</v>
      </c>
      <c r="O16">
        <v>55</v>
      </c>
      <c r="P16" s="30">
        <f t="shared" si="3"/>
        <v>0.20146520146520147</v>
      </c>
    </row>
    <row r="17" spans="1:16" x14ac:dyDescent="0.2">
      <c r="A17" s="1">
        <v>41378</v>
      </c>
      <c r="B17" s="1">
        <f t="shared" si="0"/>
        <v>41014</v>
      </c>
      <c r="C17">
        <v>273</v>
      </c>
      <c r="D17" s="2">
        <f>MATCH(B17,raw[Date],0)</f>
        <v>74</v>
      </c>
      <c r="E17" s="2">
        <f>MATCH(A17+7,raw[Date],0)-1</f>
        <v>346</v>
      </c>
      <c r="F17">
        <v>127</v>
      </c>
      <c r="G17">
        <v>96</v>
      </c>
      <c r="H17" s="14">
        <v>2.1496062992125986</v>
      </c>
      <c r="I17" s="14">
        <f>AVERAGEIF(raw[Date],'Rolling 12 Months'!A17,raw[FI])</f>
        <v>1.8</v>
      </c>
      <c r="J17" s="14">
        <f>AVERAGEIFS(raw[FI],raw[Date],CONCATENATE("&gt;=",'Rolling 12 Months'!$B17),raw[Date],CONCATENATE("&lt;=",'Rolling 12 Months'!$A17))</f>
        <v>1.3809523809523809</v>
      </c>
      <c r="K17">
        <v>113</v>
      </c>
      <c r="L17" s="30">
        <f t="shared" si="1"/>
        <v>0.41391941391941389</v>
      </c>
      <c r="M17">
        <v>105</v>
      </c>
      <c r="N17" s="30">
        <f t="shared" si="2"/>
        <v>0.38461538461538464</v>
      </c>
      <c r="O17">
        <v>55</v>
      </c>
      <c r="P17" s="30">
        <f t="shared" si="3"/>
        <v>0.20146520146520147</v>
      </c>
    </row>
    <row r="18" spans="1:16" x14ac:dyDescent="0.2">
      <c r="A18" s="1">
        <v>41385</v>
      </c>
      <c r="B18" s="1">
        <f t="shared" si="0"/>
        <v>41021</v>
      </c>
      <c r="C18">
        <v>273</v>
      </c>
      <c r="D18" s="2">
        <f>MATCH(B18,raw[Date],0)</f>
        <v>79</v>
      </c>
      <c r="E18" s="2">
        <f>MATCH(A18+7,raw[Date],0)-1</f>
        <v>351</v>
      </c>
      <c r="F18">
        <v>128</v>
      </c>
      <c r="G18">
        <v>96</v>
      </c>
      <c r="H18" s="14">
        <v>2.1328125</v>
      </c>
      <c r="I18" s="14">
        <f>AVERAGEIF(raw[Date],'Rolling 12 Months'!A18,raw[FI])</f>
        <v>1.1000000000000001</v>
      </c>
      <c r="J18" s="14">
        <f>AVERAGEIFS(raw[FI],raw[Date],CONCATENATE("&gt;=",'Rolling 12 Months'!$B18),raw[Date],CONCATENATE("&lt;=",'Rolling 12 Months'!$A18))</f>
        <v>1.3827838827838828</v>
      </c>
      <c r="K18">
        <v>112</v>
      </c>
      <c r="L18" s="30">
        <f t="shared" si="1"/>
        <v>0.41025641025641024</v>
      </c>
      <c r="M18">
        <v>104</v>
      </c>
      <c r="N18" s="30">
        <f t="shared" si="2"/>
        <v>0.38095238095238093</v>
      </c>
      <c r="O18">
        <v>57</v>
      </c>
      <c r="P18" s="30">
        <f t="shared" si="3"/>
        <v>0.2087912087912088</v>
      </c>
    </row>
    <row r="19" spans="1:16" x14ac:dyDescent="0.2">
      <c r="A19" s="1">
        <v>41392</v>
      </c>
      <c r="B19" s="1">
        <f t="shared" si="0"/>
        <v>41028</v>
      </c>
      <c r="C19">
        <v>273</v>
      </c>
      <c r="D19" s="2">
        <f>MATCH(B19,raw[Date],0)</f>
        <v>84</v>
      </c>
      <c r="E19" s="2">
        <f>MATCH(A19+7,raw[Date],0)-1</f>
        <v>356</v>
      </c>
      <c r="F19">
        <v>129</v>
      </c>
      <c r="G19">
        <v>95</v>
      </c>
      <c r="H19" s="14">
        <v>2.1162790697674421</v>
      </c>
      <c r="I19" s="14">
        <f>AVERAGEIF(raw[Date],'Rolling 12 Months'!A19,raw[FI])</f>
        <v>1.75</v>
      </c>
      <c r="J19" s="14">
        <f>AVERAGEIFS(raw[FI],raw[Date],CONCATENATE("&gt;=",'Rolling 12 Months'!$B19),raw[Date],CONCATENATE("&lt;=",'Rolling 12 Months'!$A19))</f>
        <v>1.4038461538461537</v>
      </c>
      <c r="K19">
        <v>112</v>
      </c>
      <c r="L19" s="30">
        <f t="shared" si="1"/>
        <v>0.41025641025641024</v>
      </c>
      <c r="M19">
        <v>103</v>
      </c>
      <c r="N19" s="30">
        <f t="shared" si="2"/>
        <v>0.37728937728937728</v>
      </c>
      <c r="O19">
        <v>58</v>
      </c>
      <c r="P19" s="30">
        <f t="shared" si="3"/>
        <v>0.21245421245421245</v>
      </c>
    </row>
    <row r="20" spans="1:16" x14ac:dyDescent="0.2">
      <c r="A20" s="1">
        <v>41399</v>
      </c>
      <c r="B20" s="1">
        <f t="shared" si="0"/>
        <v>41035</v>
      </c>
      <c r="C20">
        <v>273</v>
      </c>
      <c r="D20" s="2">
        <f>MATCH(B20,raw[Date],0)</f>
        <v>89</v>
      </c>
      <c r="E20" s="2">
        <f>MATCH(A20+7,raw[Date],0)-1</f>
        <v>361</v>
      </c>
      <c r="F20">
        <v>131</v>
      </c>
      <c r="G20">
        <v>95</v>
      </c>
      <c r="H20" s="14">
        <v>2.0839694656488548</v>
      </c>
      <c r="I20" s="14">
        <f>AVERAGEIF(raw[Date],'Rolling 12 Months'!A20,raw[FI])</f>
        <v>2.25</v>
      </c>
      <c r="J20" s="14">
        <f>AVERAGEIFS(raw[FI],raw[Date],CONCATENATE("&gt;=",'Rolling 12 Months'!$B20),raw[Date],CONCATENATE("&lt;=",'Rolling 12 Months'!$A20))</f>
        <v>1.4267399267399268</v>
      </c>
      <c r="K20">
        <v>111</v>
      </c>
      <c r="L20" s="30">
        <f t="shared" si="1"/>
        <v>0.40659340659340659</v>
      </c>
      <c r="M20">
        <v>103</v>
      </c>
      <c r="N20" s="30">
        <f t="shared" si="2"/>
        <v>0.37728937728937728</v>
      </c>
      <c r="O20">
        <v>59</v>
      </c>
      <c r="P20" s="30">
        <f t="shared" si="3"/>
        <v>0.21611721611721613</v>
      </c>
    </row>
    <row r="21" spans="1:16" x14ac:dyDescent="0.2">
      <c r="A21" s="1">
        <v>41406</v>
      </c>
      <c r="B21" s="1">
        <f t="shared" si="0"/>
        <v>41042</v>
      </c>
      <c r="C21">
        <v>273</v>
      </c>
      <c r="D21" s="2">
        <f>MATCH(B21,raw[Date],0)</f>
        <v>94</v>
      </c>
      <c r="E21" s="2">
        <f>MATCH(A21+7,raw[Date],0)-1</f>
        <v>366</v>
      </c>
      <c r="F21">
        <v>133</v>
      </c>
      <c r="G21">
        <v>97</v>
      </c>
      <c r="H21" s="14">
        <v>2.0526315789473686</v>
      </c>
      <c r="I21" s="14">
        <f>AVERAGEIF(raw[Date],'Rolling 12 Months'!A21,raw[FI])</f>
        <v>1.3</v>
      </c>
      <c r="J21" s="14">
        <f>AVERAGEIFS(raw[FI],raw[Date],CONCATENATE("&gt;=",'Rolling 12 Months'!$B21),raw[Date],CONCATENATE("&lt;=",'Rolling 12 Months'!$A21))</f>
        <v>1.413919413919414</v>
      </c>
      <c r="K21">
        <v>111</v>
      </c>
      <c r="L21" s="30">
        <f t="shared" si="1"/>
        <v>0.40659340659340659</v>
      </c>
      <c r="M21">
        <v>103</v>
      </c>
      <c r="N21" s="30">
        <f t="shared" si="2"/>
        <v>0.37728937728937728</v>
      </c>
      <c r="O21">
        <v>59</v>
      </c>
      <c r="P21" s="30">
        <f t="shared" si="3"/>
        <v>0.21611721611721613</v>
      </c>
    </row>
    <row r="22" spans="1:16" x14ac:dyDescent="0.2">
      <c r="A22" s="1">
        <v>41413</v>
      </c>
      <c r="B22" s="1">
        <f t="shared" si="0"/>
        <v>41049</v>
      </c>
      <c r="C22">
        <v>273</v>
      </c>
      <c r="D22" s="2">
        <f>MATCH(B22,raw[Date],0)</f>
        <v>99</v>
      </c>
      <c r="E22" s="2">
        <f>MATCH(A22+7,raw[Date],0)-1</f>
        <v>371</v>
      </c>
      <c r="F22">
        <v>134</v>
      </c>
      <c r="G22">
        <v>94</v>
      </c>
      <c r="H22" s="14">
        <v>2.0373134328358211</v>
      </c>
      <c r="I22" s="14">
        <f>AVERAGEIF(raw[Date],'Rolling 12 Months'!A22,raw[FI])</f>
        <v>2.35</v>
      </c>
      <c r="J22" s="14">
        <f>AVERAGEIFS(raw[FI],raw[Date],CONCATENATE("&gt;=",'Rolling 12 Months'!$B22),raw[Date],CONCATENATE("&lt;=",'Rolling 12 Months'!$A22))</f>
        <v>1.4496336996336996</v>
      </c>
      <c r="K22">
        <v>111</v>
      </c>
      <c r="L22" s="30">
        <f t="shared" si="1"/>
        <v>0.40659340659340659</v>
      </c>
      <c r="M22">
        <v>104</v>
      </c>
      <c r="N22" s="30">
        <f t="shared" si="2"/>
        <v>0.38095238095238093</v>
      </c>
      <c r="O22">
        <v>58</v>
      </c>
      <c r="P22" s="30">
        <f t="shared" si="3"/>
        <v>0.21245421245421245</v>
      </c>
    </row>
    <row r="23" spans="1:16" x14ac:dyDescent="0.2">
      <c r="A23" s="1">
        <v>41420</v>
      </c>
      <c r="B23" s="1">
        <f t="shared" si="0"/>
        <v>41056</v>
      </c>
      <c r="C23">
        <v>273</v>
      </c>
      <c r="D23" s="2">
        <f>MATCH(B23,raw[Date],0)</f>
        <v>104</v>
      </c>
      <c r="E23" s="2">
        <f>MATCH(A23+7,raw[Date],0)-1</f>
        <v>376</v>
      </c>
      <c r="F23">
        <v>133</v>
      </c>
      <c r="G23">
        <v>94</v>
      </c>
      <c r="H23" s="14">
        <v>2.0526315789473686</v>
      </c>
      <c r="I23" s="14">
        <f>AVERAGEIF(raw[Date],'Rolling 12 Months'!A23,raw[FI])</f>
        <v>2.4</v>
      </c>
      <c r="J23" s="14">
        <f>AVERAGEIFS(raw[FI],raw[Date],CONCATENATE("&gt;=",'Rolling 12 Months'!$B23),raw[Date],CONCATENATE("&lt;=",'Rolling 12 Months'!$A23))</f>
        <v>1.4752747252747254</v>
      </c>
      <c r="K23">
        <v>111</v>
      </c>
      <c r="L23" s="30">
        <f t="shared" si="1"/>
        <v>0.40659340659340659</v>
      </c>
      <c r="M23">
        <v>105</v>
      </c>
      <c r="N23" s="30">
        <f t="shared" si="2"/>
        <v>0.38461538461538464</v>
      </c>
      <c r="O23">
        <v>57</v>
      </c>
      <c r="P23" s="30">
        <f t="shared" si="3"/>
        <v>0.2087912087912088</v>
      </c>
    </row>
    <row r="24" spans="1:16" x14ac:dyDescent="0.2">
      <c r="A24" s="1">
        <v>41427</v>
      </c>
      <c r="B24" s="1">
        <f t="shared" si="0"/>
        <v>41063</v>
      </c>
      <c r="C24">
        <v>273</v>
      </c>
      <c r="D24" s="2">
        <f>MATCH(B24,raw[Date],0)</f>
        <v>109</v>
      </c>
      <c r="E24" s="2">
        <f>MATCH(A24+7,raw[Date],0)-1</f>
        <v>381</v>
      </c>
      <c r="F24">
        <v>133</v>
      </c>
      <c r="G24">
        <v>91</v>
      </c>
      <c r="H24" s="14">
        <v>2.0526315789473686</v>
      </c>
      <c r="I24" s="14">
        <f>AVERAGEIF(raw[Date],'Rolling 12 Months'!A24,raw[FI])</f>
        <v>2.95</v>
      </c>
      <c r="J24" s="14">
        <f>AVERAGEIFS(raw[FI],raw[Date],CONCATENATE("&gt;=",'Rolling 12 Months'!$B24),raw[Date],CONCATENATE("&lt;=",'Rolling 12 Months'!$A24))</f>
        <v>1.5073260073260073</v>
      </c>
      <c r="K24">
        <v>112</v>
      </c>
      <c r="L24" s="30">
        <f t="shared" si="1"/>
        <v>0.41025641025641024</v>
      </c>
      <c r="M24">
        <v>105</v>
      </c>
      <c r="N24" s="30">
        <f t="shared" si="2"/>
        <v>0.38461538461538464</v>
      </c>
      <c r="O24">
        <v>56</v>
      </c>
      <c r="P24" s="30">
        <f t="shared" si="3"/>
        <v>0.20512820512820512</v>
      </c>
    </row>
    <row r="25" spans="1:16" x14ac:dyDescent="0.2">
      <c r="A25" s="1">
        <v>41434</v>
      </c>
      <c r="B25" s="1">
        <f t="shared" si="0"/>
        <v>41070</v>
      </c>
      <c r="C25">
        <v>274</v>
      </c>
      <c r="D25" s="2">
        <f>MATCH(B25,raw[Date],0)</f>
        <v>114</v>
      </c>
      <c r="E25" s="2">
        <f>MATCH(A25+7,raw[Date],0)-1</f>
        <v>387</v>
      </c>
      <c r="F25">
        <v>133</v>
      </c>
      <c r="G25">
        <v>90</v>
      </c>
      <c r="H25" s="14">
        <v>2.0601503759398496</v>
      </c>
      <c r="I25" s="14">
        <f>AVERAGEIF(raw[Date],'Rolling 12 Months'!A25,raw[FI])</f>
        <v>2.1666666666666665</v>
      </c>
      <c r="J25" s="14">
        <f>AVERAGEIFS(raw[FI],raw[Date],CONCATENATE("&gt;=",'Rolling 12 Months'!$B25),raw[Date],CONCATENATE("&lt;=",'Rolling 12 Months'!$A25))</f>
        <v>1.531021897810219</v>
      </c>
      <c r="K25">
        <v>112</v>
      </c>
      <c r="L25" s="30">
        <f t="shared" si="1"/>
        <v>0.40875912408759124</v>
      </c>
      <c r="M25">
        <v>105</v>
      </c>
      <c r="N25" s="30">
        <f t="shared" si="2"/>
        <v>0.38321167883211676</v>
      </c>
      <c r="O25">
        <v>57</v>
      </c>
      <c r="P25" s="30">
        <f t="shared" si="3"/>
        <v>0.20802919708029197</v>
      </c>
    </row>
    <row r="26" spans="1:16" x14ac:dyDescent="0.2">
      <c r="A26" s="1">
        <v>41441</v>
      </c>
      <c r="B26" s="1">
        <f t="shared" si="0"/>
        <v>41077</v>
      </c>
      <c r="C26">
        <v>274</v>
      </c>
      <c r="D26" s="2">
        <f>MATCH(B26,raw[Date],0)</f>
        <v>119</v>
      </c>
      <c r="E26" s="2">
        <f>MATCH(A26+7,raw[Date],0)-1</f>
        <v>392</v>
      </c>
      <c r="F26">
        <v>134</v>
      </c>
      <c r="G26">
        <v>87</v>
      </c>
      <c r="H26" s="14">
        <v>2.044776119402985</v>
      </c>
      <c r="I26" s="14">
        <f>AVERAGEIF(raw[Date],'Rolling 12 Months'!A26,raw[FI])</f>
        <v>2.75</v>
      </c>
      <c r="J26" s="14">
        <f>AVERAGEIFS(raw[FI],raw[Date],CONCATENATE("&gt;=",'Rolling 12 Months'!$B26),raw[Date],CONCATENATE("&lt;=",'Rolling 12 Months'!$A26))</f>
        <v>1.5666058394160585</v>
      </c>
      <c r="K26">
        <v>111</v>
      </c>
      <c r="L26" s="30">
        <f t="shared" si="1"/>
        <v>0.4051094890510949</v>
      </c>
      <c r="M26">
        <v>104</v>
      </c>
      <c r="N26" s="30">
        <f t="shared" si="2"/>
        <v>0.37956204379562042</v>
      </c>
      <c r="O26">
        <v>59</v>
      </c>
      <c r="P26" s="30">
        <f t="shared" si="3"/>
        <v>0.21532846715328466</v>
      </c>
    </row>
    <row r="27" spans="1:16" x14ac:dyDescent="0.2">
      <c r="A27" s="1">
        <v>41448</v>
      </c>
      <c r="B27" s="1">
        <f t="shared" si="0"/>
        <v>41084</v>
      </c>
      <c r="C27">
        <v>275</v>
      </c>
      <c r="D27" s="2">
        <f>MATCH(B27,raw[Date],0)</f>
        <v>124</v>
      </c>
      <c r="E27" s="2">
        <f>MATCH(A27+7,raw[Date],0)-1</f>
        <v>398</v>
      </c>
      <c r="F27">
        <v>135</v>
      </c>
      <c r="G27">
        <v>86</v>
      </c>
      <c r="H27" s="14">
        <v>2.0370370370370372</v>
      </c>
      <c r="I27" s="14">
        <f>AVERAGEIF(raw[Date],'Rolling 12 Months'!A27,raw[FI])</f>
        <v>1.2083333333333333</v>
      </c>
      <c r="J27" s="14">
        <f>AVERAGEIFS(raw[FI],raw[Date],CONCATENATE("&gt;=",'Rolling 12 Months'!$B27),raw[Date],CONCATENATE("&lt;=",'Rolling 12 Months'!$A27))</f>
        <v>1.5654545454545454</v>
      </c>
      <c r="K27">
        <v>110</v>
      </c>
      <c r="L27" s="30">
        <f t="shared" si="1"/>
        <v>0.4</v>
      </c>
      <c r="M27">
        <v>105</v>
      </c>
      <c r="N27" s="30">
        <f t="shared" si="2"/>
        <v>0.38181818181818183</v>
      </c>
      <c r="O27">
        <v>60</v>
      </c>
      <c r="P27" s="30">
        <f t="shared" si="3"/>
        <v>0.21818181818181817</v>
      </c>
    </row>
    <row r="28" spans="1:16" x14ac:dyDescent="0.2">
      <c r="A28" s="1">
        <v>41455</v>
      </c>
      <c r="B28" s="1">
        <f t="shared" si="0"/>
        <v>41091</v>
      </c>
      <c r="C28">
        <v>275</v>
      </c>
      <c r="D28" s="2">
        <f>MATCH(B28,raw[Date],0)</f>
        <v>129</v>
      </c>
      <c r="E28" s="2">
        <f>MATCH(A28+7,raw[Date],0)-1</f>
        <v>403</v>
      </c>
      <c r="F28">
        <v>134</v>
      </c>
      <c r="G28">
        <v>84</v>
      </c>
      <c r="H28" s="14">
        <v>2.0522388059701493</v>
      </c>
      <c r="I28" s="14">
        <f>AVERAGEIF(raw[Date],'Rolling 12 Months'!A28,raw[FI])</f>
        <v>1.65</v>
      </c>
      <c r="J28" s="14">
        <f>AVERAGEIFS(raw[FI],raw[Date],CONCATENATE("&gt;=",'Rolling 12 Months'!$B28),raw[Date],CONCATENATE("&lt;=",'Rolling 12 Months'!$A28))</f>
        <v>1.5809090909090908</v>
      </c>
      <c r="K28">
        <v>109</v>
      </c>
      <c r="L28" s="30">
        <f t="shared" si="1"/>
        <v>0.39636363636363636</v>
      </c>
      <c r="M28">
        <v>104</v>
      </c>
      <c r="N28" s="30">
        <f t="shared" si="2"/>
        <v>0.37818181818181817</v>
      </c>
      <c r="O28">
        <v>62</v>
      </c>
      <c r="P28" s="30">
        <f t="shared" si="3"/>
        <v>0.22545454545454546</v>
      </c>
    </row>
    <row r="29" spans="1:16" x14ac:dyDescent="0.2">
      <c r="A29" s="1">
        <v>41462</v>
      </c>
      <c r="B29" s="1">
        <f t="shared" si="0"/>
        <v>41098</v>
      </c>
      <c r="C29">
        <v>275</v>
      </c>
      <c r="D29" s="2">
        <f>MATCH(B29,raw[Date],0)</f>
        <v>135</v>
      </c>
      <c r="E29" s="2">
        <f>MATCH(A29+7,raw[Date],0)-1</f>
        <v>409</v>
      </c>
      <c r="F29">
        <v>135</v>
      </c>
      <c r="G29">
        <v>81</v>
      </c>
      <c r="H29" s="14">
        <v>2.0370370370370372</v>
      </c>
      <c r="I29" s="14">
        <f>AVERAGEIF(raw[Date],'Rolling 12 Months'!A29,raw[FI])</f>
        <v>2</v>
      </c>
      <c r="J29" s="14">
        <f>AVERAGEIFS(raw[FI],raw[Date],CONCATENATE("&gt;=",'Rolling 12 Months'!$B29),raw[Date],CONCATENATE("&lt;=",'Rolling 12 Months'!$A29))</f>
        <v>1.6027272727272728</v>
      </c>
      <c r="K29">
        <v>109</v>
      </c>
      <c r="L29" s="30">
        <f t="shared" si="1"/>
        <v>0.39636363636363636</v>
      </c>
      <c r="M29">
        <v>103</v>
      </c>
      <c r="N29" s="30">
        <f t="shared" si="2"/>
        <v>0.37454545454545457</v>
      </c>
      <c r="O29">
        <v>63</v>
      </c>
      <c r="P29" s="30">
        <f t="shared" si="3"/>
        <v>0.2290909090909091</v>
      </c>
    </row>
    <row r="30" spans="1:16" x14ac:dyDescent="0.2">
      <c r="A30" s="1">
        <v>41469</v>
      </c>
      <c r="B30" s="1">
        <f t="shared" si="0"/>
        <v>41105</v>
      </c>
      <c r="C30">
        <v>275</v>
      </c>
      <c r="D30" s="2">
        <f>MATCH(B30,raw[Date],0)</f>
        <v>141</v>
      </c>
      <c r="E30" s="2">
        <f>MATCH(A30+7,raw[Date],0)-1</f>
        <v>415</v>
      </c>
      <c r="F30">
        <v>135</v>
      </c>
      <c r="G30">
        <v>80</v>
      </c>
      <c r="H30" s="14">
        <v>2.0370370370370372</v>
      </c>
      <c r="I30" s="14">
        <f>AVERAGEIF(raw[Date],'Rolling 12 Months'!A30,raw[FI])</f>
        <v>2.3333333333333335</v>
      </c>
      <c r="J30" s="14">
        <f>AVERAGEIFS(raw[FI],raw[Date],CONCATENATE("&gt;=",'Rolling 12 Months'!$B30),raw[Date],CONCATENATE("&lt;=",'Rolling 12 Months'!$A30))</f>
        <v>1.6354545454545455</v>
      </c>
      <c r="K30">
        <v>107</v>
      </c>
      <c r="L30" s="30">
        <f t="shared" si="1"/>
        <v>0.3890909090909091</v>
      </c>
      <c r="M30">
        <v>103</v>
      </c>
      <c r="N30" s="30">
        <f t="shared" si="2"/>
        <v>0.37454545454545457</v>
      </c>
      <c r="O30">
        <v>65</v>
      </c>
      <c r="P30" s="30">
        <f t="shared" si="3"/>
        <v>0.23636363636363636</v>
      </c>
    </row>
    <row r="31" spans="1:16" x14ac:dyDescent="0.2">
      <c r="A31" s="1">
        <v>41476</v>
      </c>
      <c r="B31" s="1">
        <f t="shared" si="0"/>
        <v>41112</v>
      </c>
      <c r="C31">
        <v>280</v>
      </c>
      <c r="D31" s="2">
        <f>MATCH(B31,raw[Date],0)</f>
        <v>142</v>
      </c>
      <c r="E31" s="2">
        <f>MATCH(A31+7,raw[Date],0)-1</f>
        <v>421</v>
      </c>
      <c r="F31">
        <v>135</v>
      </c>
      <c r="G31">
        <v>80</v>
      </c>
      <c r="H31" s="14">
        <v>2.074074074074074</v>
      </c>
      <c r="I31" s="14">
        <f>AVERAGEIF(raw[Date],'Rolling 12 Months'!A31,raw[FI])</f>
        <v>2.8333333333333335</v>
      </c>
      <c r="J31" s="14">
        <f>AVERAGEIFS(raw[FI],raw[Date],CONCATENATE("&gt;=",'Rolling 12 Months'!$B31),raw[Date],CONCATENATE("&lt;=",'Rolling 12 Months'!$A31))</f>
        <v>1.65625</v>
      </c>
      <c r="K31">
        <v>108</v>
      </c>
      <c r="L31" s="30">
        <f t="shared" si="1"/>
        <v>0.38571428571428573</v>
      </c>
      <c r="M31">
        <v>106</v>
      </c>
      <c r="N31" s="30">
        <f t="shared" si="2"/>
        <v>0.37857142857142856</v>
      </c>
      <c r="O31">
        <v>66</v>
      </c>
      <c r="P31" s="30">
        <f t="shared" si="3"/>
        <v>0.23571428571428571</v>
      </c>
    </row>
    <row r="32" spans="1:16" x14ac:dyDescent="0.2">
      <c r="A32" s="1">
        <v>41483</v>
      </c>
      <c r="B32" s="1">
        <f t="shared" si="0"/>
        <v>41119</v>
      </c>
      <c r="C32">
        <v>281</v>
      </c>
      <c r="D32" s="2">
        <f>MATCH(B32,raw[Date],0)</f>
        <v>147</v>
      </c>
      <c r="E32" s="2">
        <f>MATCH(A32+7,raw[Date],0)-1</f>
        <v>427</v>
      </c>
      <c r="F32">
        <v>135</v>
      </c>
      <c r="G32">
        <v>80</v>
      </c>
      <c r="H32" s="14">
        <v>2.0814814814814815</v>
      </c>
      <c r="I32" s="14">
        <f>AVERAGEIF(raw[Date],'Rolling 12 Months'!A32,raw[FI])</f>
        <v>2.2083333333333335</v>
      </c>
      <c r="J32" s="14">
        <f>AVERAGEIFS(raw[FI],raw[Date],CONCATENATE("&gt;=",'Rolling 12 Months'!$B32),raw[Date],CONCATENATE("&lt;=",'Rolling 12 Months'!$A32))</f>
        <v>1.6725978647686832</v>
      </c>
      <c r="K32">
        <v>108</v>
      </c>
      <c r="L32" s="30">
        <f t="shared" si="1"/>
        <v>0.38434163701067614</v>
      </c>
      <c r="M32">
        <v>106</v>
      </c>
      <c r="N32" s="30">
        <f t="shared" si="2"/>
        <v>0.37722419928825623</v>
      </c>
      <c r="O32">
        <v>67</v>
      </c>
      <c r="P32" s="30">
        <f t="shared" si="3"/>
        <v>0.23843416370106763</v>
      </c>
    </row>
    <row r="33" spans="1:16" x14ac:dyDescent="0.2">
      <c r="A33" s="1">
        <v>41490</v>
      </c>
      <c r="B33" s="1">
        <f t="shared" si="0"/>
        <v>41126</v>
      </c>
      <c r="C33">
        <v>282</v>
      </c>
      <c r="D33" s="2">
        <f>MATCH(B33,raw[Date],0)</f>
        <v>152</v>
      </c>
      <c r="E33" s="2">
        <f>MATCH(A33+7,raw[Date],0)-1</f>
        <v>433</v>
      </c>
      <c r="F33">
        <v>135</v>
      </c>
      <c r="G33">
        <v>80</v>
      </c>
      <c r="H33" s="14">
        <v>2.088888888888889</v>
      </c>
      <c r="I33" s="14">
        <f>AVERAGEIF(raw[Date],'Rolling 12 Months'!A33,raw[FI])</f>
        <v>2.75</v>
      </c>
      <c r="J33" s="14">
        <f>AVERAGEIFS(raw[FI],raw[Date],CONCATENATE("&gt;=",'Rolling 12 Months'!$B33),raw[Date],CONCATENATE("&lt;=",'Rolling 12 Months'!$A33))</f>
        <v>1.7003546099290781</v>
      </c>
      <c r="K33">
        <v>108</v>
      </c>
      <c r="L33" s="30">
        <f t="shared" si="1"/>
        <v>0.38297872340425532</v>
      </c>
      <c r="M33">
        <v>107</v>
      </c>
      <c r="N33" s="30">
        <f t="shared" si="2"/>
        <v>0.37943262411347517</v>
      </c>
      <c r="O33">
        <v>67</v>
      </c>
      <c r="P33" s="30">
        <f t="shared" si="3"/>
        <v>0.23758865248226951</v>
      </c>
    </row>
    <row r="34" spans="1:16" x14ac:dyDescent="0.2">
      <c r="A34" s="1">
        <v>41497</v>
      </c>
      <c r="B34" s="1">
        <f t="shared" si="0"/>
        <v>41133</v>
      </c>
      <c r="C34">
        <v>283</v>
      </c>
      <c r="D34" s="2">
        <f>MATCH(B34,raw[Date],0)</f>
        <v>157</v>
      </c>
      <c r="E34" s="2">
        <f>MATCH(A34+7,raw[Date],0)-1</f>
        <v>439</v>
      </c>
      <c r="F34">
        <v>133</v>
      </c>
      <c r="G34">
        <v>78</v>
      </c>
      <c r="H34" s="14">
        <v>2.1278195488721803</v>
      </c>
      <c r="I34" s="14">
        <f>AVERAGEIF(raw[Date],'Rolling 12 Months'!A34,raw[FI])</f>
        <v>1.75</v>
      </c>
      <c r="J34" s="14">
        <f>AVERAGEIFS(raw[FI],raw[Date],CONCATENATE("&gt;=",'Rolling 12 Months'!$B34),raw[Date],CONCATENATE("&lt;=",'Rolling 12 Months'!$A34))</f>
        <v>1.7102473498233215</v>
      </c>
      <c r="K34">
        <v>108</v>
      </c>
      <c r="L34" s="30">
        <f t="shared" si="1"/>
        <v>0.38162544169611307</v>
      </c>
      <c r="M34">
        <v>107</v>
      </c>
      <c r="N34" s="30">
        <f t="shared" si="2"/>
        <v>0.37809187279151946</v>
      </c>
      <c r="O34">
        <v>68</v>
      </c>
      <c r="P34" s="30">
        <f t="shared" si="3"/>
        <v>0.24028268551236748</v>
      </c>
    </row>
    <row r="35" spans="1:16" x14ac:dyDescent="0.2">
      <c r="A35" s="1">
        <v>41504</v>
      </c>
      <c r="B35" s="1">
        <f t="shared" si="0"/>
        <v>41140</v>
      </c>
      <c r="C35">
        <v>284</v>
      </c>
      <c r="D35" s="2">
        <f>MATCH(B35,raw[Date],0)</f>
        <v>162</v>
      </c>
      <c r="E35" s="2">
        <f>MATCH(A35+7,raw[Date],0)-1</f>
        <v>445</v>
      </c>
      <c r="F35">
        <v>134</v>
      </c>
      <c r="G35">
        <v>78</v>
      </c>
      <c r="H35" s="14">
        <v>2.1194029850746268</v>
      </c>
      <c r="I35" s="14">
        <f>AVERAGEIF(raw[Date],'Rolling 12 Months'!A35,raw[FI])</f>
        <v>2.2916666666666665</v>
      </c>
      <c r="J35" s="14">
        <f>AVERAGEIFS(raw[FI],raw[Date],CONCATENATE("&gt;=",'Rolling 12 Months'!$B35),raw[Date],CONCATENATE("&lt;=",'Rolling 12 Months'!$A35))</f>
        <v>1.7350352112676057</v>
      </c>
      <c r="K35">
        <v>108</v>
      </c>
      <c r="L35" s="30">
        <f t="shared" si="1"/>
        <v>0.38028169014084506</v>
      </c>
      <c r="M35">
        <v>108</v>
      </c>
      <c r="N35" s="30">
        <f t="shared" si="2"/>
        <v>0.38028169014084506</v>
      </c>
      <c r="O35">
        <v>68</v>
      </c>
      <c r="P35" s="30">
        <f t="shared" si="3"/>
        <v>0.23943661971830985</v>
      </c>
    </row>
    <row r="36" spans="1:16" x14ac:dyDescent="0.2">
      <c r="A36" s="1">
        <v>41511</v>
      </c>
      <c r="B36" s="1">
        <f t="shared" si="0"/>
        <v>41147</v>
      </c>
      <c r="C36">
        <v>284</v>
      </c>
      <c r="D36" s="2">
        <f>MATCH(B36,raw[Date],0)</f>
        <v>167</v>
      </c>
      <c r="E36" s="2">
        <f>MATCH(A36+7,raw[Date],0)-1</f>
        <v>450</v>
      </c>
      <c r="F36">
        <v>133</v>
      </c>
      <c r="G36">
        <v>78</v>
      </c>
      <c r="H36" s="14">
        <v>2.1353383458646618</v>
      </c>
      <c r="I36" s="14">
        <f>AVERAGEIF(raw[Date],'Rolling 12 Months'!A36,raw[FI])</f>
        <v>3.1</v>
      </c>
      <c r="J36" s="14">
        <f>AVERAGEIFS(raw[FI],raw[Date],CONCATENATE("&gt;=",'Rolling 12 Months'!$B36),raw[Date],CONCATENATE("&lt;=",'Rolling 12 Months'!$A36))</f>
        <v>1.743838028169014</v>
      </c>
      <c r="K36">
        <v>107</v>
      </c>
      <c r="L36" s="30">
        <f t="shared" si="1"/>
        <v>0.37676056338028169</v>
      </c>
      <c r="M36">
        <v>108</v>
      </c>
      <c r="N36" s="30">
        <f t="shared" si="2"/>
        <v>0.38028169014084506</v>
      </c>
      <c r="O36">
        <v>69</v>
      </c>
      <c r="P36" s="30">
        <f t="shared" si="3"/>
        <v>0.24295774647887325</v>
      </c>
    </row>
    <row r="37" spans="1:16" x14ac:dyDescent="0.2">
      <c r="A37" s="1">
        <v>41518</v>
      </c>
      <c r="B37" s="1">
        <f t="shared" si="0"/>
        <v>41154</v>
      </c>
      <c r="C37">
        <v>285</v>
      </c>
      <c r="D37" s="2">
        <f>MATCH(B37,raw[Date],0)</f>
        <v>172</v>
      </c>
      <c r="E37" s="2">
        <f>MATCH(A37+7,raw[Date],0)-1</f>
        <v>456</v>
      </c>
      <c r="F37">
        <v>132</v>
      </c>
      <c r="G37">
        <v>74</v>
      </c>
      <c r="H37" s="14">
        <v>2.1590909090909092</v>
      </c>
      <c r="I37" s="14">
        <f>AVERAGEIF(raw[Date],'Rolling 12 Months'!A37,raw[FI])</f>
        <v>2.5416666666666665</v>
      </c>
      <c r="J37" s="14">
        <f>AVERAGEIFS(raw[FI],raw[Date],CONCATENATE("&gt;=",'Rolling 12 Months'!$B37),raw[Date],CONCATENATE("&lt;=",'Rolling 12 Months'!$A37))</f>
        <v>1.7842105263157895</v>
      </c>
      <c r="K37">
        <v>107</v>
      </c>
      <c r="L37" s="30">
        <f t="shared" si="1"/>
        <v>0.37543859649122807</v>
      </c>
      <c r="M37">
        <v>109</v>
      </c>
      <c r="N37" s="30">
        <f t="shared" si="2"/>
        <v>0.38245614035087722</v>
      </c>
      <c r="O37">
        <v>69</v>
      </c>
      <c r="P37" s="30">
        <f t="shared" si="3"/>
        <v>0.24210526315789474</v>
      </c>
    </row>
    <row r="38" spans="1:16" x14ac:dyDescent="0.2">
      <c r="A38" s="1">
        <v>41525</v>
      </c>
      <c r="B38" s="1">
        <f t="shared" si="0"/>
        <v>41161</v>
      </c>
      <c r="C38">
        <v>286</v>
      </c>
      <c r="D38" s="2">
        <f>MATCH(B38,raw[Date],0)</f>
        <v>177</v>
      </c>
      <c r="E38" s="2">
        <f>MATCH(A38+7,raw[Date],0)-1</f>
        <v>462</v>
      </c>
      <c r="F38">
        <v>132</v>
      </c>
      <c r="G38">
        <v>72</v>
      </c>
      <c r="H38" s="14">
        <v>2.1666666666666665</v>
      </c>
      <c r="I38" s="14">
        <f>AVERAGEIF(raw[Date],'Rolling 12 Months'!A38,raw[FI])</f>
        <v>2.7083333333333335</v>
      </c>
      <c r="J38" s="14">
        <f>AVERAGEIFS(raw[FI],raw[Date],CONCATENATE("&gt;=",'Rolling 12 Months'!$B38),raw[Date],CONCATENATE("&lt;=",'Rolling 12 Months'!$A38))</f>
        <v>1.8208041958041958</v>
      </c>
      <c r="K38">
        <v>106</v>
      </c>
      <c r="L38" s="30">
        <f t="shared" si="1"/>
        <v>0.37062937062937062</v>
      </c>
      <c r="M38">
        <v>109</v>
      </c>
      <c r="N38" s="30">
        <f t="shared" si="2"/>
        <v>0.38111888111888109</v>
      </c>
      <c r="O38">
        <v>71</v>
      </c>
      <c r="P38" s="30">
        <f t="shared" si="3"/>
        <v>0.24825174825174826</v>
      </c>
    </row>
    <row r="39" spans="1:16" x14ac:dyDescent="0.2">
      <c r="A39" s="1">
        <v>41532</v>
      </c>
      <c r="B39" s="1">
        <f t="shared" si="0"/>
        <v>41168</v>
      </c>
      <c r="C39">
        <v>287</v>
      </c>
      <c r="D39" s="2">
        <f>MATCH(B39,raw[Date],0)</f>
        <v>182</v>
      </c>
      <c r="E39" s="2">
        <f>MATCH(A39+7,raw[Date],0)-1</f>
        <v>468</v>
      </c>
      <c r="F39">
        <v>134</v>
      </c>
      <c r="G39">
        <v>71</v>
      </c>
      <c r="H39" s="14">
        <v>2.1417910447761193</v>
      </c>
      <c r="I39" s="14">
        <f>AVERAGEIF(raw[Date],'Rolling 12 Months'!A39,raw[FI])</f>
        <v>1.4166666666666667</v>
      </c>
      <c r="J39" s="14">
        <f>AVERAGEIFS(raw[FI],raw[Date],CONCATENATE("&gt;=",'Rolling 12 Months'!$B39),raw[Date],CONCATENATE("&lt;=",'Rolling 12 Months'!$A39))</f>
        <v>1.8266550522648084</v>
      </c>
      <c r="K39">
        <v>107</v>
      </c>
      <c r="L39" s="30">
        <f t="shared" si="1"/>
        <v>0.37282229965156793</v>
      </c>
      <c r="M39">
        <v>109</v>
      </c>
      <c r="N39" s="30">
        <f t="shared" si="2"/>
        <v>0.37979094076655051</v>
      </c>
      <c r="O39">
        <v>71</v>
      </c>
      <c r="P39" s="30">
        <f t="shared" si="3"/>
        <v>0.24738675958188153</v>
      </c>
    </row>
    <row r="40" spans="1:16" x14ac:dyDescent="0.2">
      <c r="A40" s="1">
        <v>41539</v>
      </c>
      <c r="B40" s="1">
        <f t="shared" si="0"/>
        <v>41175</v>
      </c>
      <c r="C40">
        <v>288</v>
      </c>
      <c r="D40" s="2">
        <f>MATCH(B40,raw[Date],0)</f>
        <v>187</v>
      </c>
      <c r="E40" s="2">
        <f>MATCH(A40+7,raw[Date],0)-1</f>
        <v>474</v>
      </c>
      <c r="F40">
        <v>134</v>
      </c>
      <c r="G40">
        <v>70</v>
      </c>
      <c r="H40" s="14">
        <v>2.1492537313432836</v>
      </c>
      <c r="I40" s="14">
        <f>AVERAGEIF(raw[Date],'Rolling 12 Months'!A40,raw[FI])</f>
        <v>3.1666666666666665</v>
      </c>
      <c r="J40" s="14">
        <f>AVERAGEIFS(raw[FI],raw[Date],CONCATENATE("&gt;=",'Rolling 12 Months'!$B40),raw[Date],CONCATENATE("&lt;=",'Rolling 12 Months'!$A40))</f>
        <v>1.8654513888888888</v>
      </c>
      <c r="K40">
        <v>107</v>
      </c>
      <c r="L40" s="30">
        <f t="shared" si="1"/>
        <v>0.37152777777777779</v>
      </c>
      <c r="M40">
        <v>108</v>
      </c>
      <c r="N40" s="30">
        <f t="shared" si="2"/>
        <v>0.375</v>
      </c>
      <c r="O40">
        <v>73</v>
      </c>
      <c r="P40" s="30">
        <f t="shared" si="3"/>
        <v>0.25347222222222221</v>
      </c>
    </row>
    <row r="41" spans="1:16" x14ac:dyDescent="0.2">
      <c r="A41" s="1">
        <v>41546</v>
      </c>
      <c r="B41" s="1">
        <f t="shared" si="0"/>
        <v>41182</v>
      </c>
      <c r="C41">
        <v>288</v>
      </c>
      <c r="D41" s="2">
        <f>MATCH(B41,raw[Date],0)</f>
        <v>192</v>
      </c>
      <c r="E41" s="2">
        <f>MATCH(A41+7,raw[Date],0)-1</f>
        <v>479</v>
      </c>
      <c r="F41">
        <v>131</v>
      </c>
      <c r="G41">
        <v>70</v>
      </c>
      <c r="H41" s="14">
        <v>2.1984732824427482</v>
      </c>
      <c r="I41" s="14">
        <f>AVERAGEIF(raw[Date],'Rolling 12 Months'!A41,raw[FI])</f>
        <v>1.65</v>
      </c>
      <c r="J41" s="14">
        <f>AVERAGEIFS(raw[FI],raw[Date],CONCATENATE("&gt;=",'Rolling 12 Months'!$B41),raw[Date],CONCATENATE("&lt;=",'Rolling 12 Months'!$A41))</f>
        <v>1.859375</v>
      </c>
      <c r="K41">
        <v>107</v>
      </c>
      <c r="L41" s="30">
        <f t="shared" si="1"/>
        <v>0.37152777777777779</v>
      </c>
      <c r="M41">
        <v>106</v>
      </c>
      <c r="N41" s="30">
        <f t="shared" si="2"/>
        <v>0.36805555555555558</v>
      </c>
      <c r="O41">
        <v>75</v>
      </c>
      <c r="P41" s="30">
        <f t="shared" si="3"/>
        <v>0.26041666666666669</v>
      </c>
    </row>
    <row r="42" spans="1:16" x14ac:dyDescent="0.2">
      <c r="A42" s="1">
        <v>41553</v>
      </c>
      <c r="B42" s="1">
        <f t="shared" si="0"/>
        <v>41189</v>
      </c>
      <c r="C42">
        <v>289</v>
      </c>
      <c r="D42" s="2">
        <f>MATCH(B42,raw[Date],0)</f>
        <v>197</v>
      </c>
      <c r="E42" s="2">
        <f>MATCH(A42+7,raw[Date],0)-1</f>
        <v>485</v>
      </c>
      <c r="F42">
        <v>131</v>
      </c>
      <c r="G42">
        <v>70</v>
      </c>
      <c r="H42" s="14">
        <v>2.2061068702290076</v>
      </c>
      <c r="I42" s="14">
        <f>AVERAGEIF(raw[Date],'Rolling 12 Months'!A42,raw[FI])</f>
        <v>3</v>
      </c>
      <c r="J42" s="14">
        <f>AVERAGEIFS(raw[FI],raw[Date],CONCATENATE("&gt;=",'Rolling 12 Months'!$B42),raw[Date],CONCATENATE("&lt;=",'Rolling 12 Months'!$A42))</f>
        <v>1.8875432525951557</v>
      </c>
      <c r="K42">
        <v>107</v>
      </c>
      <c r="L42" s="30">
        <f t="shared" si="1"/>
        <v>0.37024221453287198</v>
      </c>
      <c r="M42">
        <v>107</v>
      </c>
      <c r="N42" s="30">
        <f t="shared" si="2"/>
        <v>0.37024221453287198</v>
      </c>
      <c r="O42">
        <v>75</v>
      </c>
      <c r="P42" s="30">
        <f t="shared" si="3"/>
        <v>0.25951557093425603</v>
      </c>
    </row>
    <row r="43" spans="1:16" x14ac:dyDescent="0.2">
      <c r="A43" s="1">
        <v>41560</v>
      </c>
      <c r="B43" s="1">
        <f t="shared" si="0"/>
        <v>41196</v>
      </c>
      <c r="C43">
        <v>290</v>
      </c>
      <c r="D43" s="2">
        <f>MATCH(B43,raw[Date],0)</f>
        <v>202</v>
      </c>
      <c r="E43" s="2">
        <f>MATCH(A43+7,raw[Date],0)-1</f>
        <v>491</v>
      </c>
      <c r="F43">
        <v>131</v>
      </c>
      <c r="G43">
        <v>70</v>
      </c>
      <c r="H43" s="14">
        <v>2.2137404580152671</v>
      </c>
      <c r="I43" s="14">
        <f>AVERAGEIF(raw[Date],'Rolling 12 Months'!A43,raw[FI])</f>
        <v>2.5416666666666665</v>
      </c>
      <c r="J43" s="14">
        <f>AVERAGEIFS(raw[FI],raw[Date],CONCATENATE("&gt;=",'Rolling 12 Months'!$B43),raw[Date],CONCATENATE("&lt;=",'Rolling 12 Months'!$A43))</f>
        <v>1.9094827586206897</v>
      </c>
      <c r="K43">
        <v>106</v>
      </c>
      <c r="L43" s="30">
        <f t="shared" si="1"/>
        <v>0.36551724137931035</v>
      </c>
      <c r="M43">
        <v>108</v>
      </c>
      <c r="N43" s="30">
        <f t="shared" si="2"/>
        <v>0.3724137931034483</v>
      </c>
      <c r="O43">
        <v>76</v>
      </c>
      <c r="P43" s="30">
        <f t="shared" si="3"/>
        <v>0.2620689655172414</v>
      </c>
    </row>
    <row r="44" spans="1:16" x14ac:dyDescent="0.2">
      <c r="A44" s="1">
        <v>41567</v>
      </c>
      <c r="B44" s="1">
        <f t="shared" si="0"/>
        <v>41203</v>
      </c>
      <c r="C44">
        <v>291</v>
      </c>
      <c r="D44" s="2">
        <f>MATCH(B44,raw[Date],0)</f>
        <v>207</v>
      </c>
      <c r="E44" s="2">
        <f>MATCH(A44+7,raw[Date],0)-1</f>
        <v>497</v>
      </c>
      <c r="F44">
        <v>134</v>
      </c>
      <c r="G44">
        <v>68</v>
      </c>
      <c r="H44" s="14">
        <v>2.1716417910447761</v>
      </c>
      <c r="I44" s="14">
        <f>AVERAGEIF(raw[Date],'Rolling 12 Months'!A44,raw[FI])</f>
        <v>1.2916666666666667</v>
      </c>
      <c r="J44" s="14">
        <f>AVERAGEIFS(raw[FI],raw[Date],CONCATENATE("&gt;=",'Rolling 12 Months'!$B44),raw[Date],CONCATENATE("&lt;=",'Rolling 12 Months'!$A44))</f>
        <v>1.9054982817869415</v>
      </c>
      <c r="K44">
        <v>105</v>
      </c>
      <c r="L44" s="30">
        <f t="shared" si="1"/>
        <v>0.36082474226804123</v>
      </c>
      <c r="M44">
        <v>109</v>
      </c>
      <c r="N44" s="30">
        <f t="shared" si="2"/>
        <v>0.37457044673539519</v>
      </c>
      <c r="O44">
        <v>77</v>
      </c>
      <c r="P44" s="30">
        <f t="shared" si="3"/>
        <v>0.26460481099656358</v>
      </c>
    </row>
    <row r="45" spans="1:16" x14ac:dyDescent="0.2">
      <c r="A45" s="1">
        <v>41574</v>
      </c>
      <c r="B45" s="1">
        <f t="shared" si="0"/>
        <v>41210</v>
      </c>
      <c r="C45">
        <v>291</v>
      </c>
      <c r="D45" s="2">
        <f>MATCH(B45,raw[Date],0)</f>
        <v>213</v>
      </c>
      <c r="E45" s="2">
        <f>MATCH(A45+7,raw[Date],0)-1</f>
        <v>503</v>
      </c>
      <c r="F45">
        <v>133</v>
      </c>
      <c r="G45">
        <v>67</v>
      </c>
      <c r="H45" s="14">
        <v>2.1879699248120299</v>
      </c>
      <c r="I45" s="14">
        <f>AVERAGEIF(raw[Date],'Rolling 12 Months'!A45,raw[FI])</f>
        <v>2.2916666666666665</v>
      </c>
      <c r="J45" s="14">
        <f>AVERAGEIFS(raw[FI],raw[Date],CONCATENATE("&gt;=",'Rolling 12 Months'!$B45),raw[Date],CONCATENATE("&lt;=",'Rolling 12 Months'!$A45))</f>
        <v>1.9252577319587629</v>
      </c>
      <c r="K45">
        <v>106</v>
      </c>
      <c r="L45" s="30">
        <f t="shared" si="1"/>
        <v>0.36426116838487971</v>
      </c>
      <c r="M45">
        <v>108</v>
      </c>
      <c r="N45" s="30">
        <f t="shared" si="2"/>
        <v>0.37113402061855671</v>
      </c>
      <c r="O45">
        <v>77</v>
      </c>
      <c r="P45" s="30">
        <f t="shared" si="3"/>
        <v>0.26460481099656358</v>
      </c>
    </row>
    <row r="46" spans="1:16" x14ac:dyDescent="0.2">
      <c r="A46" s="1">
        <v>41581</v>
      </c>
      <c r="B46" s="1">
        <f t="shared" si="0"/>
        <v>41217</v>
      </c>
      <c r="C46">
        <v>291</v>
      </c>
      <c r="D46" s="2">
        <f>MATCH(B46,raw[Date],0)</f>
        <v>218</v>
      </c>
      <c r="E46" s="2">
        <f>MATCH(A46+7,raw[Date],0)-1</f>
        <v>508</v>
      </c>
      <c r="F46">
        <v>135</v>
      </c>
      <c r="G46">
        <v>65</v>
      </c>
      <c r="H46" s="14">
        <v>2.1555555555555554</v>
      </c>
      <c r="I46" s="14">
        <f>AVERAGEIF(raw[Date],'Rolling 12 Months'!A46,raw[FI])</f>
        <v>1.9</v>
      </c>
      <c r="J46" s="14">
        <f>AVERAGEIFS(raw[FI],raw[Date],CONCATENATE("&gt;=",'Rolling 12 Months'!$B46),raw[Date],CONCATENATE("&lt;=",'Rolling 12 Months'!$A46))</f>
        <v>1.9269759450171822</v>
      </c>
      <c r="K46">
        <v>106</v>
      </c>
      <c r="L46" s="30">
        <f t="shared" si="1"/>
        <v>0.36426116838487971</v>
      </c>
      <c r="M46">
        <v>108</v>
      </c>
      <c r="N46" s="30">
        <f t="shared" si="2"/>
        <v>0.37113402061855671</v>
      </c>
      <c r="O46">
        <v>77</v>
      </c>
      <c r="P46" s="30">
        <f t="shared" si="3"/>
        <v>0.26460481099656358</v>
      </c>
    </row>
    <row r="47" spans="1:16" x14ac:dyDescent="0.2">
      <c r="A47" s="1">
        <v>41588</v>
      </c>
      <c r="B47" s="1">
        <f t="shared" si="0"/>
        <v>41224</v>
      </c>
      <c r="C47">
        <v>292</v>
      </c>
      <c r="D47" s="2">
        <f>MATCH(B47,raw[Date],0)</f>
        <v>223</v>
      </c>
      <c r="E47" s="2">
        <f>MATCH(A47+7,raw[Date],0)-1</f>
        <v>514</v>
      </c>
      <c r="F47">
        <v>136</v>
      </c>
      <c r="G47">
        <v>66</v>
      </c>
      <c r="H47" s="14">
        <v>2.1470588235294117</v>
      </c>
      <c r="I47" s="14">
        <f>AVERAGEIF(raw[Date],'Rolling 12 Months'!A47,raw[FI])</f>
        <v>2.25</v>
      </c>
      <c r="J47" s="14">
        <f>AVERAGEIFS(raw[FI],raw[Date],CONCATENATE("&gt;=",'Rolling 12 Months'!$B47),raw[Date],CONCATENATE("&lt;=",'Rolling 12 Months'!$A47))</f>
        <v>1.9392123287671232</v>
      </c>
      <c r="K47">
        <v>107</v>
      </c>
      <c r="L47" s="30">
        <f t="shared" si="1"/>
        <v>0.36643835616438358</v>
      </c>
      <c r="M47">
        <v>109</v>
      </c>
      <c r="N47" s="30">
        <f t="shared" si="2"/>
        <v>0.37328767123287671</v>
      </c>
      <c r="O47">
        <v>76</v>
      </c>
      <c r="P47" s="30">
        <f t="shared" si="3"/>
        <v>0.26027397260273971</v>
      </c>
    </row>
    <row r="48" spans="1:16" x14ac:dyDescent="0.2">
      <c r="A48" s="1">
        <v>41595</v>
      </c>
      <c r="B48" s="1">
        <f t="shared" si="0"/>
        <v>41231</v>
      </c>
      <c r="C48">
        <v>293</v>
      </c>
      <c r="D48" s="2">
        <f>MATCH(B48,raw[Date],0)</f>
        <v>228</v>
      </c>
      <c r="E48" s="2">
        <f>MATCH(A48+7,raw[Date],0)-1</f>
        <v>520</v>
      </c>
      <c r="F48">
        <v>137</v>
      </c>
      <c r="G48">
        <v>67</v>
      </c>
      <c r="H48" s="14">
        <v>2.1386861313868613</v>
      </c>
      <c r="I48" s="14">
        <f>AVERAGEIF(raw[Date],'Rolling 12 Months'!A48,raw[FI])</f>
        <v>3.0416666666666665</v>
      </c>
      <c r="J48" s="14">
        <f>AVERAGEIFS(raw[FI],raw[Date],CONCATENATE("&gt;=",'Rolling 12 Months'!$B48),raw[Date],CONCATENATE("&lt;=",'Rolling 12 Months'!$A48))</f>
        <v>1.9607508532423208</v>
      </c>
      <c r="K48">
        <v>108</v>
      </c>
      <c r="L48" s="30">
        <f t="shared" si="1"/>
        <v>0.36860068259385664</v>
      </c>
      <c r="M48">
        <v>109</v>
      </c>
      <c r="N48" s="30">
        <f t="shared" si="2"/>
        <v>0.37201365187713309</v>
      </c>
      <c r="O48">
        <v>76</v>
      </c>
      <c r="P48" s="30">
        <f t="shared" si="3"/>
        <v>0.25938566552901021</v>
      </c>
    </row>
    <row r="49" spans="1:16" x14ac:dyDescent="0.2">
      <c r="A49" s="1">
        <v>41602</v>
      </c>
      <c r="B49" s="1">
        <f t="shared" si="0"/>
        <v>41238</v>
      </c>
      <c r="C49">
        <v>294</v>
      </c>
      <c r="D49" s="2">
        <f>MATCH(B49,raw[Date],0)</f>
        <v>233</v>
      </c>
      <c r="E49" s="2">
        <f>MATCH(A49+7,raw[Date],0)-1</f>
        <v>526</v>
      </c>
      <c r="F49">
        <v>136</v>
      </c>
      <c r="G49">
        <v>65</v>
      </c>
      <c r="H49" s="14">
        <v>2.1617647058823528</v>
      </c>
      <c r="I49" s="14">
        <f>AVERAGEIF(raw[Date],'Rolling 12 Months'!A49,raw[FI])</f>
        <v>3.2916666666666665</v>
      </c>
      <c r="J49" s="14">
        <f>AVERAGEIFS(raw[FI],raw[Date],CONCATENATE("&gt;=",'Rolling 12 Months'!$B49),raw[Date],CONCATENATE("&lt;=",'Rolling 12 Months'!$A49))</f>
        <v>2.0008503401360542</v>
      </c>
      <c r="K49">
        <v>108</v>
      </c>
      <c r="L49" s="30">
        <f t="shared" si="1"/>
        <v>0.36734693877551022</v>
      </c>
      <c r="M49">
        <v>109</v>
      </c>
      <c r="N49" s="30">
        <f t="shared" si="2"/>
        <v>0.37074829931972791</v>
      </c>
      <c r="O49">
        <v>77</v>
      </c>
      <c r="P49" s="30">
        <f t="shared" si="3"/>
        <v>0.26190476190476192</v>
      </c>
    </row>
    <row r="50" spans="1:16" x14ac:dyDescent="0.2">
      <c r="A50" s="1">
        <v>41609</v>
      </c>
      <c r="B50" s="1">
        <f t="shared" si="0"/>
        <v>41245</v>
      </c>
      <c r="C50">
        <v>296</v>
      </c>
      <c r="D50" s="2">
        <f>MATCH(B50,raw[Date],0)</f>
        <v>238</v>
      </c>
      <c r="E50" s="2">
        <f>MATCH(A50+7,raw[Date],0)-1</f>
        <v>533</v>
      </c>
      <c r="F50">
        <v>136</v>
      </c>
      <c r="G50">
        <v>62</v>
      </c>
      <c r="H50" s="14">
        <v>2.1764705882352939</v>
      </c>
      <c r="I50" s="14">
        <f>AVERAGEIF(raw[Date],'Rolling 12 Months'!A50,raw[FI])</f>
        <v>2.3571428571428572</v>
      </c>
      <c r="J50" s="14">
        <f>AVERAGEIFS(raw[FI],raw[Date],CONCATENATE("&gt;=",'Rolling 12 Months'!$B50),raw[Date],CONCATENATE("&lt;=",'Rolling 12 Months'!$A50))</f>
        <v>2.0194256756756759</v>
      </c>
      <c r="K50">
        <v>109</v>
      </c>
      <c r="L50" s="30">
        <f t="shared" si="1"/>
        <v>0.36824324324324326</v>
      </c>
      <c r="M50">
        <v>110</v>
      </c>
      <c r="N50" s="30">
        <f t="shared" si="2"/>
        <v>0.3716216216216216</v>
      </c>
      <c r="O50">
        <v>77</v>
      </c>
      <c r="P50" s="30">
        <f t="shared" si="3"/>
        <v>0.26013513513513514</v>
      </c>
    </row>
    <row r="51" spans="1:16" x14ac:dyDescent="0.2">
      <c r="A51" s="1">
        <v>41616</v>
      </c>
      <c r="B51" s="1">
        <f t="shared" si="0"/>
        <v>41252</v>
      </c>
      <c r="C51">
        <v>297</v>
      </c>
      <c r="D51" s="2">
        <f>MATCH(B51,raw[Date],0)</f>
        <v>243</v>
      </c>
      <c r="E51" s="2">
        <f>MATCH(A51+7,raw[Date],0)-1</f>
        <v>539</v>
      </c>
      <c r="F51">
        <v>137</v>
      </c>
      <c r="G51">
        <v>60</v>
      </c>
      <c r="H51" s="14">
        <v>2.167883211678832</v>
      </c>
      <c r="I51" s="14">
        <f>AVERAGEIF(raw[Date],'Rolling 12 Months'!A51,raw[FI])</f>
        <v>1.375</v>
      </c>
      <c r="J51" s="14">
        <f>AVERAGEIFS(raw[FI],raw[Date],CONCATENATE("&gt;=",'Rolling 12 Months'!$B51),raw[Date],CONCATENATE("&lt;=",'Rolling 12 Months'!$A51))</f>
        <v>2.0202020202020203</v>
      </c>
      <c r="K51">
        <v>111</v>
      </c>
      <c r="L51" s="30">
        <f t="shared" si="1"/>
        <v>0.37373737373737376</v>
      </c>
      <c r="M51">
        <v>111</v>
      </c>
      <c r="N51" s="30">
        <f t="shared" si="2"/>
        <v>0.37373737373737376</v>
      </c>
      <c r="O51">
        <v>75</v>
      </c>
      <c r="P51" s="30">
        <f t="shared" si="3"/>
        <v>0.25252525252525254</v>
      </c>
    </row>
    <row r="52" spans="1:16" x14ac:dyDescent="0.2">
      <c r="A52" s="1">
        <v>41623</v>
      </c>
      <c r="B52" s="1">
        <f t="shared" si="0"/>
        <v>41259</v>
      </c>
      <c r="C52">
        <v>298</v>
      </c>
      <c r="D52" s="2">
        <f>MATCH(B52,raw[Date],0)</f>
        <v>248</v>
      </c>
      <c r="E52" s="2">
        <f>MATCH(A52+7,raw[Date],0)-1</f>
        <v>545</v>
      </c>
      <c r="F52">
        <v>137</v>
      </c>
      <c r="G52">
        <v>59</v>
      </c>
      <c r="H52" s="14">
        <v>2.1751824817518246</v>
      </c>
      <c r="I52" s="14">
        <f>AVERAGEIF(raw[Date],'Rolling 12 Months'!A52,raw[FI])</f>
        <v>3.125</v>
      </c>
      <c r="J52" s="14">
        <f>AVERAGEIFS(raw[FI],raw[Date],CONCATENATE("&gt;=",'Rolling 12 Months'!$B52),raw[Date],CONCATENATE("&lt;=",'Rolling 12 Months'!$A52))</f>
        <v>2.0629194630872485</v>
      </c>
      <c r="K52">
        <v>111</v>
      </c>
      <c r="L52" s="30">
        <f t="shared" si="1"/>
        <v>0.37248322147651008</v>
      </c>
      <c r="M52">
        <v>111</v>
      </c>
      <c r="N52" s="30">
        <f t="shared" si="2"/>
        <v>0.37248322147651008</v>
      </c>
      <c r="O52">
        <v>76</v>
      </c>
      <c r="P52" s="30">
        <f t="shared" si="3"/>
        <v>0.25503355704697989</v>
      </c>
    </row>
    <row r="53" spans="1:16" x14ac:dyDescent="0.2">
      <c r="A53" s="1">
        <v>41630</v>
      </c>
      <c r="B53" s="1">
        <f t="shared" si="0"/>
        <v>41266</v>
      </c>
      <c r="C53">
        <v>299</v>
      </c>
      <c r="D53" s="2">
        <f>MATCH(B53,raw[Date],0)</f>
        <v>253</v>
      </c>
      <c r="E53" s="2">
        <f>MATCH(A53+7,raw[Date],0)-1</f>
        <v>557</v>
      </c>
      <c r="F53">
        <v>139</v>
      </c>
      <c r="G53">
        <v>59</v>
      </c>
      <c r="H53" s="14">
        <v>2.1510791366906474</v>
      </c>
      <c r="I53" s="14">
        <f>AVERAGEIF(raw[Date],'Rolling 12 Months'!A53,raw[FI])</f>
        <v>2.625</v>
      </c>
      <c r="J53" s="14">
        <f>AVERAGEIFS(raw[FI],raw[Date],CONCATENATE("&gt;=",'Rolling 12 Months'!$B53),raw[Date],CONCATENATE("&lt;=",'Rolling 12 Months'!$A53))</f>
        <v>2.0752508361204014</v>
      </c>
      <c r="K53">
        <v>111</v>
      </c>
      <c r="L53" s="30">
        <f t="shared" si="1"/>
        <v>0.37123745819397991</v>
      </c>
      <c r="M53">
        <v>111</v>
      </c>
      <c r="N53" s="30">
        <f t="shared" si="2"/>
        <v>0.37123745819397991</v>
      </c>
      <c r="O53">
        <v>77</v>
      </c>
      <c r="P53" s="30">
        <f t="shared" si="3"/>
        <v>0.25752508361204013</v>
      </c>
    </row>
    <row r="54" spans="1:16" x14ac:dyDescent="0.2">
      <c r="A54" s="1">
        <v>41637</v>
      </c>
      <c r="B54" s="1">
        <f t="shared" si="0"/>
        <v>41273</v>
      </c>
      <c r="C54">
        <v>298</v>
      </c>
      <c r="D54" s="2">
        <f>MATCH(B54,raw[Date],0)</f>
        <v>266</v>
      </c>
      <c r="E54" s="2">
        <f>MATCH(A54+7,raw[Date],0)-1</f>
        <v>563</v>
      </c>
      <c r="F54">
        <v>137</v>
      </c>
      <c r="G54">
        <v>53</v>
      </c>
      <c r="H54" s="14">
        <v>2.1751824817518246</v>
      </c>
      <c r="I54" s="14">
        <f>AVERAGEIF(raw[Date],'Rolling 12 Months'!A54,raw[FI])</f>
        <v>2.375</v>
      </c>
      <c r="J54" s="14">
        <f>AVERAGEIFS(raw[FI],raw[Date],CONCATENATE("&gt;=",'Rolling 12 Months'!$B54),raw[Date],CONCATENATE("&lt;=",'Rolling 12 Months'!$A54))</f>
        <v>2.1342281879194629</v>
      </c>
      <c r="K54">
        <v>110</v>
      </c>
      <c r="L54" s="30">
        <f t="shared" si="1"/>
        <v>0.36912751677852351</v>
      </c>
      <c r="M54">
        <v>114</v>
      </c>
      <c r="N54" s="30">
        <f t="shared" si="2"/>
        <v>0.3825503355704698</v>
      </c>
      <c r="O54">
        <v>74</v>
      </c>
      <c r="P54" s="30">
        <f t="shared" si="3"/>
        <v>0.24832214765100671</v>
      </c>
    </row>
    <row r="55" spans="1:16" x14ac:dyDescent="0.2">
      <c r="A55" s="1">
        <v>41644</v>
      </c>
      <c r="B55" s="1">
        <f t="shared" si="0"/>
        <v>41280</v>
      </c>
      <c r="C55">
        <v>299</v>
      </c>
      <c r="D55" s="2">
        <f>MATCH(B55,raw[Date],0)</f>
        <v>271</v>
      </c>
      <c r="E55" s="2">
        <f>MATCH(A55+7,raw[Date],0)-1</f>
        <v>569</v>
      </c>
      <c r="F55">
        <v>136</v>
      </c>
      <c r="G55">
        <v>53</v>
      </c>
      <c r="H55" s="14">
        <v>2.1985294117647061</v>
      </c>
      <c r="I55" s="14">
        <f>AVERAGEIF(raw[Date],'Rolling 12 Months'!A55,raw[FI])</f>
        <v>1.5416666666666667</v>
      </c>
      <c r="J55" s="14">
        <f>AVERAGEIFS(raw[FI],raw[Date],CONCATENATE("&gt;=",'Rolling 12 Months'!$B55),raw[Date],CONCATENATE("&lt;=",'Rolling 12 Months'!$A55))</f>
        <v>2.1078595317725752</v>
      </c>
      <c r="K55">
        <v>111</v>
      </c>
      <c r="L55" s="30">
        <f t="shared" si="1"/>
        <v>0.37123745819397991</v>
      </c>
      <c r="M55">
        <v>114</v>
      </c>
      <c r="N55" s="30">
        <f t="shared" si="2"/>
        <v>0.38127090301003347</v>
      </c>
      <c r="O55">
        <v>74</v>
      </c>
      <c r="P55" s="30">
        <f t="shared" si="3"/>
        <v>0.24749163879598662</v>
      </c>
    </row>
    <row r="56" spans="1:16" x14ac:dyDescent="0.2">
      <c r="A56" s="1">
        <v>41651</v>
      </c>
      <c r="B56" s="1">
        <f t="shared" si="0"/>
        <v>41287</v>
      </c>
      <c r="C56">
        <v>300</v>
      </c>
      <c r="D56" s="2">
        <f>MATCH(B56,raw[Date],0)</f>
        <v>276</v>
      </c>
      <c r="E56" s="2">
        <f>MATCH(A56+7,raw[Date],0)-1</f>
        <v>575</v>
      </c>
      <c r="F56">
        <v>136</v>
      </c>
      <c r="G56">
        <v>52</v>
      </c>
      <c r="H56" s="14">
        <v>2.2058823529411766</v>
      </c>
      <c r="I56" s="14">
        <f>AVERAGEIF(raw[Date],'Rolling 12 Months'!A56,raw[FI])</f>
        <v>2.375</v>
      </c>
      <c r="J56" s="14">
        <f>AVERAGEIFS(raw[FI],raw[Date],CONCATENATE("&gt;=",'Rolling 12 Months'!$B56),raw[Date],CONCATENATE("&lt;=",'Rolling 12 Months'!$A56))</f>
        <v>2.105</v>
      </c>
      <c r="K56">
        <v>111</v>
      </c>
      <c r="L56" s="30">
        <f t="shared" si="1"/>
        <v>0.37</v>
      </c>
      <c r="M56">
        <v>114</v>
      </c>
      <c r="N56" s="30">
        <f t="shared" si="2"/>
        <v>0.38</v>
      </c>
      <c r="O56">
        <v>75</v>
      </c>
      <c r="P56" s="30">
        <f t="shared" si="3"/>
        <v>0.25</v>
      </c>
    </row>
    <row r="57" spans="1:16" x14ac:dyDescent="0.2">
      <c r="A57" s="1">
        <v>41658</v>
      </c>
      <c r="B57" s="1">
        <f t="shared" si="0"/>
        <v>41294</v>
      </c>
      <c r="C57">
        <v>301</v>
      </c>
      <c r="D57" s="2">
        <f>MATCH(B57,raw[Date],0)</f>
        <v>281</v>
      </c>
      <c r="E57" s="2">
        <f>MATCH(A57+7,raw[Date],0)-1</f>
        <v>581</v>
      </c>
      <c r="F57">
        <v>134</v>
      </c>
      <c r="G57">
        <v>50</v>
      </c>
      <c r="H57" s="14">
        <v>2.2462686567164178</v>
      </c>
      <c r="I57" s="14">
        <f>AVERAGEIF(raw[Date],'Rolling 12 Months'!A57,raw[FI])</f>
        <v>2.7916666666666665</v>
      </c>
      <c r="J57" s="14">
        <f>AVERAGEIFS(raw[FI],raw[Date],CONCATENATE("&gt;=",'Rolling 12 Months'!$B57),raw[Date],CONCATENATE("&lt;=",'Rolling 12 Months'!$A57))</f>
        <v>2.1237541528239201</v>
      </c>
      <c r="K57">
        <v>110</v>
      </c>
      <c r="L57" s="30">
        <f t="shared" si="1"/>
        <v>0.36544850498338871</v>
      </c>
      <c r="M57">
        <v>113</v>
      </c>
      <c r="N57" s="30">
        <f t="shared" si="2"/>
        <v>0.37541528239202659</v>
      </c>
      <c r="O57">
        <v>78</v>
      </c>
      <c r="P57" s="30">
        <f t="shared" si="3"/>
        <v>0.25913621262458469</v>
      </c>
    </row>
    <row r="58" spans="1:16" x14ac:dyDescent="0.2">
      <c r="A58" s="1">
        <v>41665</v>
      </c>
      <c r="B58" s="1">
        <f t="shared" si="0"/>
        <v>41301</v>
      </c>
      <c r="C58">
        <v>302</v>
      </c>
      <c r="D58" s="2">
        <f>MATCH(B58,raw[Date],0)</f>
        <v>286</v>
      </c>
      <c r="E58" s="2">
        <f>MATCH(A58+7,raw[Date],0)-1</f>
        <v>587</v>
      </c>
      <c r="F58">
        <v>133</v>
      </c>
      <c r="G58">
        <v>47</v>
      </c>
      <c r="H58" s="14">
        <v>2.2706766917293235</v>
      </c>
      <c r="I58" s="14">
        <f>AVERAGEIF(raw[Date],'Rolling 12 Months'!A58,raw[FI])</f>
        <v>2.5</v>
      </c>
      <c r="J58" s="14">
        <f>AVERAGEIFS(raw[FI],raw[Date],CONCATENATE("&gt;=",'Rolling 12 Months'!$B58),raw[Date],CONCATENATE("&lt;=",'Rolling 12 Months'!$A58))</f>
        <v>2.1399006622516556</v>
      </c>
      <c r="K58">
        <v>111</v>
      </c>
      <c r="L58" s="30">
        <f t="shared" si="1"/>
        <v>0.36754966887417218</v>
      </c>
      <c r="M58">
        <v>112</v>
      </c>
      <c r="N58" s="30">
        <f t="shared" si="2"/>
        <v>0.37086092715231789</v>
      </c>
      <c r="O58">
        <v>79</v>
      </c>
      <c r="P58" s="30">
        <f t="shared" si="3"/>
        <v>0.26158940397350994</v>
      </c>
    </row>
    <row r="59" spans="1:16" x14ac:dyDescent="0.2">
      <c r="A59" s="1">
        <v>41672</v>
      </c>
      <c r="B59" s="1">
        <f t="shared" si="0"/>
        <v>41308</v>
      </c>
      <c r="C59">
        <v>303</v>
      </c>
      <c r="D59" s="2">
        <f>MATCH(B59,raw[Date],0)</f>
        <v>291</v>
      </c>
      <c r="E59" s="2">
        <f>MATCH(A59+7,raw[Date],0)-1</f>
        <v>593</v>
      </c>
      <c r="F59">
        <v>133</v>
      </c>
      <c r="G59">
        <v>47</v>
      </c>
      <c r="H59" s="14">
        <v>2.2781954887218046</v>
      </c>
      <c r="I59" s="14">
        <f>AVERAGEIF(raw[Date],'Rolling 12 Months'!A59,raw[FI])</f>
        <v>2.2083333333333335</v>
      </c>
      <c r="J59" s="14">
        <f>AVERAGEIFS(raw[FI],raw[Date],CONCATENATE("&gt;=",'Rolling 12 Months'!$B59),raw[Date],CONCATENATE("&lt;=",'Rolling 12 Months'!$A59))</f>
        <v>2.1534653465346536</v>
      </c>
      <c r="K59">
        <v>110</v>
      </c>
      <c r="L59" s="30">
        <f t="shared" si="1"/>
        <v>0.36303630363036304</v>
      </c>
      <c r="M59">
        <v>113</v>
      </c>
      <c r="N59" s="30">
        <f t="shared" si="2"/>
        <v>0.37293729372937295</v>
      </c>
      <c r="O59">
        <v>80</v>
      </c>
      <c r="P59" s="30">
        <f t="shared" si="3"/>
        <v>0.264026402640264</v>
      </c>
    </row>
    <row r="60" spans="1:16" x14ac:dyDescent="0.2">
      <c r="A60" s="1">
        <v>41679</v>
      </c>
      <c r="B60" s="1">
        <f t="shared" si="0"/>
        <v>41315</v>
      </c>
      <c r="C60">
        <v>304</v>
      </c>
      <c r="D60" s="2">
        <f>MATCH(B60,raw[Date],0)</f>
        <v>296</v>
      </c>
      <c r="E60" s="2">
        <f>MATCH(A60+7,raw[Date],0)-1</f>
        <v>599</v>
      </c>
      <c r="F60">
        <v>134</v>
      </c>
      <c r="G60">
        <v>47</v>
      </c>
      <c r="H60" s="14">
        <v>2.2686567164179103</v>
      </c>
      <c r="I60" s="14">
        <f>AVERAGEIF(raw[Date],'Rolling 12 Months'!A60,raw[FI])</f>
        <v>2.1666666666666665</v>
      </c>
      <c r="J60" s="14">
        <f>AVERAGEIFS(raw[FI],raw[Date],CONCATENATE("&gt;=",'Rolling 12 Months'!$B60),raw[Date],CONCATENATE("&lt;=",'Rolling 12 Months'!$A60))</f>
        <v>2.158717105263158</v>
      </c>
      <c r="K60">
        <v>112</v>
      </c>
      <c r="L60" s="30">
        <f t="shared" si="1"/>
        <v>0.36842105263157893</v>
      </c>
      <c r="M60">
        <v>114</v>
      </c>
      <c r="N60" s="30">
        <f t="shared" si="2"/>
        <v>0.375</v>
      </c>
      <c r="O60">
        <v>78</v>
      </c>
      <c r="P60" s="30">
        <f t="shared" si="3"/>
        <v>0.25657894736842107</v>
      </c>
    </row>
    <row r="61" spans="1:16" x14ac:dyDescent="0.2">
      <c r="A61" s="1">
        <v>41686</v>
      </c>
      <c r="B61" s="1">
        <f t="shared" si="0"/>
        <v>41322</v>
      </c>
      <c r="C61">
        <v>305</v>
      </c>
      <c r="D61" s="2">
        <f>MATCH(B61,raw[Date],0)</f>
        <v>301</v>
      </c>
      <c r="E61" s="2">
        <f>MATCH(A61+7,raw[Date],0)-1</f>
        <v>605</v>
      </c>
      <c r="F61">
        <v>132</v>
      </c>
      <c r="G61">
        <v>46</v>
      </c>
      <c r="H61" s="14">
        <v>2.3106060606060606</v>
      </c>
      <c r="I61" s="14">
        <f>AVERAGEIF(raw[Date],'Rolling 12 Months'!A61,raw[FI])</f>
        <v>3.25</v>
      </c>
      <c r="J61" s="14">
        <f>AVERAGEIFS(raw[FI],raw[Date],CONCATENATE("&gt;=",'Rolling 12 Months'!$B61),raw[Date],CONCATENATE("&lt;=",'Rolling 12 Months'!$A61))</f>
        <v>2.1696721311475411</v>
      </c>
      <c r="K61">
        <v>113</v>
      </c>
      <c r="L61" s="30">
        <f t="shared" si="1"/>
        <v>0.37049180327868853</v>
      </c>
      <c r="M61">
        <v>114</v>
      </c>
      <c r="N61" s="30">
        <f t="shared" si="2"/>
        <v>0.3737704918032787</v>
      </c>
      <c r="O61">
        <v>78</v>
      </c>
      <c r="P61" s="30">
        <f t="shared" si="3"/>
        <v>0.25573770491803277</v>
      </c>
    </row>
    <row r="62" spans="1:16" x14ac:dyDescent="0.2">
      <c r="A62" s="1">
        <v>41693</v>
      </c>
      <c r="B62" s="1">
        <f t="shared" si="0"/>
        <v>41329</v>
      </c>
      <c r="C62">
        <v>306</v>
      </c>
      <c r="D62" s="2">
        <f>MATCH(B62,raw[Date],0)</f>
        <v>306</v>
      </c>
      <c r="E62" s="2">
        <f>MATCH(A62+7,raw[Date],0)-1</f>
        <v>611</v>
      </c>
      <c r="F62">
        <v>133</v>
      </c>
      <c r="G62">
        <v>44</v>
      </c>
      <c r="H62" s="14">
        <v>2.3007518796992481</v>
      </c>
      <c r="I62" s="14">
        <f>AVERAGEIF(raw[Date],'Rolling 12 Months'!A62,raw[FI])</f>
        <v>3.4583333333333335</v>
      </c>
      <c r="J62" s="14">
        <f>AVERAGEIFS(raw[FI],raw[Date],CONCATENATE("&gt;=",'Rolling 12 Months'!$B62),raw[Date],CONCATENATE("&lt;=",'Rolling 12 Months'!$A62))</f>
        <v>2.2075163398692812</v>
      </c>
      <c r="K62">
        <v>112</v>
      </c>
      <c r="L62" s="30">
        <f t="shared" si="1"/>
        <v>0.36601307189542481</v>
      </c>
      <c r="M62">
        <v>114</v>
      </c>
      <c r="N62" s="30">
        <f t="shared" si="2"/>
        <v>0.37254901960784315</v>
      </c>
      <c r="O62">
        <v>80</v>
      </c>
      <c r="P62" s="30">
        <f t="shared" si="3"/>
        <v>0.26143790849673204</v>
      </c>
    </row>
    <row r="63" spans="1:16" x14ac:dyDescent="0.2">
      <c r="A63" s="1">
        <v>41700</v>
      </c>
      <c r="B63" s="1">
        <f t="shared" si="0"/>
        <v>41336</v>
      </c>
      <c r="C63">
        <v>307</v>
      </c>
      <c r="D63" s="2">
        <f>MATCH(B63,raw[Date],0)</f>
        <v>311</v>
      </c>
      <c r="E63" s="2">
        <f>MATCH(A63+7,raw[Date],0)-1</f>
        <v>617</v>
      </c>
      <c r="F63">
        <v>133</v>
      </c>
      <c r="G63">
        <v>42</v>
      </c>
      <c r="H63" s="14">
        <v>2.3082706766917291</v>
      </c>
      <c r="I63" s="14">
        <f>AVERAGEIF(raw[Date],'Rolling 12 Months'!A63,raw[FI])</f>
        <v>2.5833333333333335</v>
      </c>
      <c r="J63" s="14">
        <f>AVERAGEIFS(raw[FI],raw[Date],CONCATENATE("&gt;=",'Rolling 12 Months'!$B63),raw[Date],CONCATENATE("&lt;=",'Rolling 12 Months'!$A63))</f>
        <v>2.2377850162866451</v>
      </c>
      <c r="K63">
        <v>114</v>
      </c>
      <c r="L63" s="30">
        <f t="shared" si="1"/>
        <v>0.37133550488599348</v>
      </c>
      <c r="M63">
        <v>115</v>
      </c>
      <c r="N63" s="30">
        <f t="shared" si="2"/>
        <v>0.3745928338762215</v>
      </c>
      <c r="O63">
        <v>78</v>
      </c>
      <c r="P63" s="30">
        <f t="shared" si="3"/>
        <v>0.25407166123778502</v>
      </c>
    </row>
    <row r="64" spans="1:16" x14ac:dyDescent="0.2">
      <c r="A64" s="1">
        <v>41707</v>
      </c>
      <c r="B64" s="1">
        <f t="shared" si="0"/>
        <v>41343</v>
      </c>
      <c r="C64">
        <v>308</v>
      </c>
      <c r="D64" s="2">
        <f>MATCH(B64,raw[Date],0)</f>
        <v>316</v>
      </c>
      <c r="E64" s="2">
        <f>MATCH(A64+7,raw[Date],0)-1</f>
        <v>623</v>
      </c>
      <c r="F64">
        <v>132</v>
      </c>
      <c r="G64">
        <v>39</v>
      </c>
      <c r="H64" s="14">
        <v>2.3333333333333335</v>
      </c>
      <c r="I64" s="14">
        <f>AVERAGEIF(raw[Date],'Rolling 12 Months'!A64,raw[FI])</f>
        <v>3.375</v>
      </c>
      <c r="J64" s="14">
        <f>AVERAGEIFS(raw[FI],raw[Date],CONCATENATE("&gt;=",'Rolling 12 Months'!$B64),raw[Date],CONCATENATE("&lt;=",'Rolling 12 Months'!$A64))</f>
        <v>2.2735389610389611</v>
      </c>
      <c r="K64">
        <v>114</v>
      </c>
      <c r="L64" s="30">
        <f t="shared" si="1"/>
        <v>0.37012987012987014</v>
      </c>
      <c r="M64">
        <v>116</v>
      </c>
      <c r="N64" s="30">
        <f t="shared" si="2"/>
        <v>0.37662337662337664</v>
      </c>
      <c r="O64">
        <v>78</v>
      </c>
      <c r="P64" s="30">
        <f t="shared" si="3"/>
        <v>0.25324675324675322</v>
      </c>
    </row>
    <row r="65" spans="1:16" x14ac:dyDescent="0.2">
      <c r="A65" s="1">
        <v>41714</v>
      </c>
      <c r="B65" s="1">
        <f t="shared" si="0"/>
        <v>41350</v>
      </c>
      <c r="C65">
        <v>309</v>
      </c>
      <c r="D65" s="2">
        <f>MATCH(B65,raw[Date],0)</f>
        <v>321</v>
      </c>
      <c r="E65" s="2">
        <f>MATCH(A65+7,raw[Date],0)-1</f>
        <v>629</v>
      </c>
      <c r="F65">
        <v>133</v>
      </c>
      <c r="G65">
        <v>38</v>
      </c>
      <c r="H65" s="14">
        <v>2.3233082706766917</v>
      </c>
      <c r="I65" s="14">
        <f>AVERAGEIF(raw[Date],'Rolling 12 Months'!A65,raw[FI])</f>
        <v>2.4166666666666665</v>
      </c>
      <c r="J65" s="14">
        <f>AVERAGEIFS(raw[FI],raw[Date],CONCATENATE("&gt;=",'Rolling 12 Months'!$B65),raw[Date],CONCATENATE("&lt;=",'Rolling 12 Months'!$A65))</f>
        <v>2.2920711974110031</v>
      </c>
      <c r="K65">
        <v>115</v>
      </c>
      <c r="L65" s="30">
        <f t="shared" si="1"/>
        <v>0.37216828478964403</v>
      </c>
      <c r="M65">
        <v>115</v>
      </c>
      <c r="N65" s="30">
        <f t="shared" si="2"/>
        <v>0.37216828478964403</v>
      </c>
      <c r="O65">
        <v>79</v>
      </c>
      <c r="P65" s="30">
        <f t="shared" si="3"/>
        <v>0.25566343042071199</v>
      </c>
    </row>
    <row r="66" spans="1:16" x14ac:dyDescent="0.2">
      <c r="A66" s="1">
        <v>41721</v>
      </c>
      <c r="B66" s="1">
        <f t="shared" si="0"/>
        <v>41357</v>
      </c>
      <c r="C66">
        <v>310</v>
      </c>
      <c r="D66" s="2">
        <f>MATCH(B66,raw[Date],0)</f>
        <v>326</v>
      </c>
      <c r="E66" s="2">
        <f>MATCH(A66+7,raw[Date],0)-1</f>
        <v>635</v>
      </c>
      <c r="F66">
        <v>135</v>
      </c>
      <c r="G66">
        <v>41</v>
      </c>
      <c r="H66" s="14">
        <v>2.2962962962962963</v>
      </c>
      <c r="I66" s="14">
        <f>AVERAGEIF(raw[Date],'Rolling 12 Months'!A66,raw[FI])</f>
        <v>1.75</v>
      </c>
      <c r="J66" s="14">
        <f>AVERAGEIFS(raw[FI],raw[Date],CONCATENATE("&gt;=",'Rolling 12 Months'!$B66),raw[Date],CONCATENATE("&lt;=",'Rolling 12 Months'!$A66))</f>
        <v>2.2967741935483872</v>
      </c>
      <c r="K66">
        <v>115</v>
      </c>
      <c r="L66" s="30">
        <f t="shared" si="1"/>
        <v>0.37096774193548387</v>
      </c>
      <c r="M66">
        <v>115</v>
      </c>
      <c r="N66" s="30">
        <f t="shared" si="2"/>
        <v>0.37096774193548387</v>
      </c>
      <c r="O66">
        <v>80</v>
      </c>
      <c r="P66" s="30">
        <f t="shared" si="3"/>
        <v>0.25806451612903225</v>
      </c>
    </row>
    <row r="67" spans="1:16" x14ac:dyDescent="0.2">
      <c r="A67" s="1">
        <v>41728</v>
      </c>
      <c r="B67" s="1">
        <f t="shared" si="0"/>
        <v>41364</v>
      </c>
      <c r="C67">
        <v>311</v>
      </c>
      <c r="D67" s="2">
        <f>MATCH(B67,raw[Date],0)</f>
        <v>331</v>
      </c>
      <c r="E67" s="2">
        <f>MATCH(A67+7,raw[Date],0)-1</f>
        <v>641</v>
      </c>
      <c r="F67">
        <v>136</v>
      </c>
      <c r="G67">
        <v>40</v>
      </c>
      <c r="H67" s="14">
        <v>2.2867647058823528</v>
      </c>
      <c r="I67" s="14">
        <f>AVERAGEIF(raw[Date],'Rolling 12 Months'!A67,raw[FI])</f>
        <v>3.9166666666666665</v>
      </c>
      <c r="J67" s="14">
        <f>AVERAGEIFS(raw[FI],raw[Date],CONCATENATE("&gt;=",'Rolling 12 Months'!$B67),raw[Date],CONCATENATE("&lt;=",'Rolling 12 Months'!$A67))</f>
        <v>2.3384244372990355</v>
      </c>
      <c r="K67">
        <v>116</v>
      </c>
      <c r="L67" s="30">
        <f t="shared" si="1"/>
        <v>0.37299035369774919</v>
      </c>
      <c r="M67">
        <v>116</v>
      </c>
      <c r="N67" s="30">
        <f t="shared" si="2"/>
        <v>0.37299035369774919</v>
      </c>
      <c r="O67">
        <v>79</v>
      </c>
      <c r="P67" s="30">
        <f t="shared" si="3"/>
        <v>0.25401929260450162</v>
      </c>
    </row>
    <row r="68" spans="1:16" x14ac:dyDescent="0.2">
      <c r="A68" s="1">
        <v>41735</v>
      </c>
      <c r="B68" s="1">
        <f t="shared" ref="B68:B131" si="4">A68-7*52</f>
        <v>41371</v>
      </c>
      <c r="C68">
        <v>312</v>
      </c>
      <c r="D68" s="2">
        <f>MATCH(B68,raw[Date],0)</f>
        <v>336</v>
      </c>
      <c r="E68" s="2">
        <f>MATCH(A68+7,raw[Date],0)-1</f>
        <v>647</v>
      </c>
      <c r="F68">
        <v>135</v>
      </c>
      <c r="G68">
        <v>39</v>
      </c>
      <c r="H68" s="14">
        <v>2.3111111111111109</v>
      </c>
      <c r="I68" s="14">
        <f>AVERAGEIF(raw[Date],'Rolling 12 Months'!A68,raw[FI])</f>
        <v>1.625</v>
      </c>
      <c r="J68" s="14">
        <f>AVERAGEIFS(raw[FI],raw[Date],CONCATENATE("&gt;=",'Rolling 12 Months'!$B68),raw[Date],CONCATENATE("&lt;=",'Rolling 12 Months'!$A68))</f>
        <v>2.3301282051282053</v>
      </c>
      <c r="K68">
        <v>116</v>
      </c>
      <c r="L68" s="30">
        <f t="shared" ref="L68:L131" si="5">K68/$C68</f>
        <v>0.37179487179487181</v>
      </c>
      <c r="M68">
        <v>116</v>
      </c>
      <c r="N68" s="30">
        <f t="shared" ref="N68:N131" si="6">M68/$C68</f>
        <v>0.37179487179487181</v>
      </c>
      <c r="O68">
        <v>80</v>
      </c>
      <c r="P68" s="30">
        <f t="shared" ref="P68:P131" si="7">O68/$C68</f>
        <v>0.25641025641025639</v>
      </c>
    </row>
    <row r="69" spans="1:16" x14ac:dyDescent="0.2">
      <c r="A69" s="1">
        <v>41742</v>
      </c>
      <c r="B69" s="1">
        <f t="shared" si="4"/>
        <v>41378</v>
      </c>
      <c r="C69">
        <v>312</v>
      </c>
      <c r="D69" s="2">
        <f>MATCH(B69,raw[Date],0)</f>
        <v>342</v>
      </c>
      <c r="E69" s="2">
        <f>MATCH(A69+7,raw[Date],0)-1</f>
        <v>653</v>
      </c>
      <c r="F69">
        <v>136</v>
      </c>
      <c r="G69">
        <v>39</v>
      </c>
      <c r="H69" s="14">
        <v>2.2941176470588234</v>
      </c>
      <c r="I69" s="14">
        <f>AVERAGEIF(raw[Date],'Rolling 12 Months'!A69,raw[FI])</f>
        <v>1.9583333333333333</v>
      </c>
      <c r="J69" s="14">
        <f>AVERAGEIFS(raw[FI],raw[Date],CONCATENATE("&gt;=",'Rolling 12 Months'!$B69),raw[Date],CONCATENATE("&lt;=",'Rolling 12 Months'!$A69))</f>
        <v>2.3349358974358974</v>
      </c>
      <c r="K69">
        <v>115</v>
      </c>
      <c r="L69" s="30">
        <f t="shared" si="5"/>
        <v>0.36858974358974361</v>
      </c>
      <c r="M69">
        <v>116</v>
      </c>
      <c r="N69" s="30">
        <f t="shared" si="6"/>
        <v>0.37179487179487181</v>
      </c>
      <c r="O69">
        <v>81</v>
      </c>
      <c r="P69" s="30">
        <f t="shared" si="7"/>
        <v>0.25961538461538464</v>
      </c>
    </row>
    <row r="70" spans="1:16" x14ac:dyDescent="0.2">
      <c r="A70" s="1">
        <v>41749</v>
      </c>
      <c r="B70" s="1">
        <f t="shared" si="4"/>
        <v>41385</v>
      </c>
      <c r="C70">
        <v>313</v>
      </c>
      <c r="D70" s="2">
        <f>MATCH(B70,raw[Date],0)</f>
        <v>347</v>
      </c>
      <c r="E70" s="2">
        <f>MATCH(A70+7,raw[Date],0)-1</f>
        <v>659</v>
      </c>
      <c r="F70">
        <v>136</v>
      </c>
      <c r="G70">
        <v>37</v>
      </c>
      <c r="H70" s="14">
        <v>2.3014705882352939</v>
      </c>
      <c r="I70" s="14">
        <f>AVERAGEIF(raw[Date],'Rolling 12 Months'!A70,raw[FI])</f>
        <v>3</v>
      </c>
      <c r="J70" s="14">
        <f>AVERAGEIFS(raw[FI],raw[Date],CONCATENATE("&gt;=",'Rolling 12 Months'!$B70),raw[Date],CONCATENATE("&lt;=",'Rolling 12 Months'!$A70))</f>
        <v>2.3562300319488818</v>
      </c>
      <c r="K70">
        <v>115</v>
      </c>
      <c r="L70" s="30">
        <f t="shared" si="5"/>
        <v>0.36741214057507987</v>
      </c>
      <c r="M70">
        <v>116</v>
      </c>
      <c r="N70" s="30">
        <f t="shared" si="6"/>
        <v>0.37060702875399359</v>
      </c>
      <c r="O70">
        <v>82</v>
      </c>
      <c r="P70" s="30">
        <f t="shared" si="7"/>
        <v>0.26198083067092653</v>
      </c>
    </row>
    <row r="71" spans="1:16" x14ac:dyDescent="0.2">
      <c r="A71" s="1">
        <v>41756</v>
      </c>
      <c r="B71" s="1">
        <f t="shared" si="4"/>
        <v>41392</v>
      </c>
      <c r="C71">
        <v>314</v>
      </c>
      <c r="D71" s="2">
        <f>MATCH(B71,raw[Date],0)</f>
        <v>352</v>
      </c>
      <c r="E71" s="2">
        <f>MATCH(A71+7,raw[Date],0)-1</f>
        <v>665</v>
      </c>
      <c r="F71">
        <v>137</v>
      </c>
      <c r="G71">
        <v>37</v>
      </c>
      <c r="H71" s="14">
        <v>2.2919708029197081</v>
      </c>
      <c r="I71" s="14">
        <f>AVERAGEIF(raw[Date],'Rolling 12 Months'!A71,raw[FI])</f>
        <v>2.2083333333333335</v>
      </c>
      <c r="J71" s="14">
        <f>AVERAGEIFS(raw[FI],raw[Date],CONCATENATE("&gt;=",'Rolling 12 Months'!$B71),raw[Date],CONCATENATE("&lt;=",'Rolling 12 Months'!$A71))</f>
        <v>2.3734076433121021</v>
      </c>
      <c r="K71">
        <v>116</v>
      </c>
      <c r="L71" s="30">
        <f t="shared" si="5"/>
        <v>0.36942675159235666</v>
      </c>
      <c r="M71">
        <v>116</v>
      </c>
      <c r="N71" s="30">
        <f t="shared" si="6"/>
        <v>0.36942675159235666</v>
      </c>
      <c r="O71">
        <v>82</v>
      </c>
      <c r="P71" s="30">
        <f t="shared" si="7"/>
        <v>0.26114649681528662</v>
      </c>
    </row>
    <row r="72" spans="1:16" x14ac:dyDescent="0.2">
      <c r="A72" s="1">
        <v>41763</v>
      </c>
      <c r="B72" s="1">
        <f t="shared" si="4"/>
        <v>41399</v>
      </c>
      <c r="C72">
        <v>315</v>
      </c>
      <c r="D72" s="2">
        <f>MATCH(B72,raw[Date],0)</f>
        <v>357</v>
      </c>
      <c r="E72" s="2">
        <f>MATCH(A72+7,raw[Date],0)-1</f>
        <v>671</v>
      </c>
      <c r="F72">
        <v>136</v>
      </c>
      <c r="G72">
        <v>36</v>
      </c>
      <c r="H72" s="14">
        <v>2.3161764705882355</v>
      </c>
      <c r="I72" s="14">
        <f>AVERAGEIF(raw[Date],'Rolling 12 Months'!A72,raw[FI])</f>
        <v>1.8333333333333333</v>
      </c>
      <c r="J72" s="14">
        <f>AVERAGEIFS(raw[FI],raw[Date],CONCATENATE("&gt;=",'Rolling 12 Months'!$B72),raw[Date],CONCATENATE("&lt;=",'Rolling 12 Months'!$A72))</f>
        <v>2.373015873015873</v>
      </c>
      <c r="K72">
        <v>117</v>
      </c>
      <c r="L72" s="30">
        <f t="shared" si="5"/>
        <v>0.37142857142857144</v>
      </c>
      <c r="M72">
        <v>116</v>
      </c>
      <c r="N72" s="30">
        <f t="shared" si="6"/>
        <v>0.36825396825396828</v>
      </c>
      <c r="O72">
        <v>82</v>
      </c>
      <c r="P72" s="30">
        <f t="shared" si="7"/>
        <v>0.26031746031746034</v>
      </c>
    </row>
    <row r="73" spans="1:16" x14ac:dyDescent="0.2">
      <c r="A73" s="1">
        <v>41770</v>
      </c>
      <c r="B73" s="1">
        <f t="shared" si="4"/>
        <v>41406</v>
      </c>
      <c r="C73">
        <v>316</v>
      </c>
      <c r="D73" s="2">
        <f>MATCH(B73,raw[Date],0)</f>
        <v>362</v>
      </c>
      <c r="E73" s="2">
        <f>MATCH(A73+7,raw[Date],0)-1</f>
        <v>677</v>
      </c>
      <c r="F73">
        <v>137</v>
      </c>
      <c r="G73">
        <v>36</v>
      </c>
      <c r="H73" s="14">
        <v>2.3065693430656933</v>
      </c>
      <c r="I73" s="14">
        <f>AVERAGEIF(raw[Date],'Rolling 12 Months'!A73,raw[FI])</f>
        <v>2.75</v>
      </c>
      <c r="J73" s="14">
        <f>AVERAGEIFS(raw[FI],raw[Date],CONCATENATE("&gt;=",'Rolling 12 Months'!$B73),raw[Date],CONCATENATE("&lt;=",'Rolling 12 Months'!$A73))</f>
        <v>2.3821202531645569</v>
      </c>
      <c r="K73">
        <v>117</v>
      </c>
      <c r="L73" s="30">
        <f t="shared" si="5"/>
        <v>0.370253164556962</v>
      </c>
      <c r="M73">
        <v>116</v>
      </c>
      <c r="N73" s="30">
        <f t="shared" si="6"/>
        <v>0.36708860759493672</v>
      </c>
      <c r="O73">
        <v>83</v>
      </c>
      <c r="P73" s="30">
        <f t="shared" si="7"/>
        <v>0.26265822784810128</v>
      </c>
    </row>
    <row r="74" spans="1:16" x14ac:dyDescent="0.2">
      <c r="A74" s="1">
        <v>41777</v>
      </c>
      <c r="B74" s="1">
        <f t="shared" si="4"/>
        <v>41413</v>
      </c>
      <c r="C74">
        <v>317</v>
      </c>
      <c r="D74" s="2">
        <f>MATCH(B74,raw[Date],0)</f>
        <v>367</v>
      </c>
      <c r="E74" s="2">
        <f>MATCH(A74+7,raw[Date],0)-1</f>
        <v>683</v>
      </c>
      <c r="F74">
        <v>138</v>
      </c>
      <c r="G74">
        <v>36</v>
      </c>
      <c r="H74" s="14">
        <v>2.2971014492753623</v>
      </c>
      <c r="I74" s="14">
        <f>AVERAGEIF(raw[Date],'Rolling 12 Months'!A74,raw[FI])</f>
        <v>1.6666666666666667</v>
      </c>
      <c r="J74" s="14">
        <f>AVERAGEIFS(raw[FI],raw[Date],CONCATENATE("&gt;=",'Rolling 12 Months'!$B74),raw[Date],CONCATENATE("&lt;=",'Rolling 12 Months'!$A74))</f>
        <v>2.3856466876971609</v>
      </c>
      <c r="K74">
        <v>118</v>
      </c>
      <c r="L74" s="30">
        <f t="shared" si="5"/>
        <v>0.37223974763406942</v>
      </c>
      <c r="M74">
        <v>116</v>
      </c>
      <c r="N74" s="30">
        <f t="shared" si="6"/>
        <v>0.36593059936908517</v>
      </c>
      <c r="O74">
        <v>83</v>
      </c>
      <c r="P74" s="30">
        <f t="shared" si="7"/>
        <v>0.26182965299684541</v>
      </c>
    </row>
    <row r="75" spans="1:16" x14ac:dyDescent="0.2">
      <c r="A75" s="1">
        <v>41784</v>
      </c>
      <c r="B75" s="1">
        <f t="shared" si="4"/>
        <v>41420</v>
      </c>
      <c r="C75">
        <v>318</v>
      </c>
      <c r="D75" s="2">
        <f>MATCH(B75,raw[Date],0)</f>
        <v>372</v>
      </c>
      <c r="E75" s="2">
        <f>MATCH(A75+7,raw[Date],0)-1</f>
        <v>689</v>
      </c>
      <c r="F75">
        <v>137</v>
      </c>
      <c r="G75">
        <v>36</v>
      </c>
      <c r="H75" s="14">
        <v>2.3211678832116789</v>
      </c>
      <c r="I75" s="14">
        <f>AVERAGEIF(raw[Date],'Rolling 12 Months'!A75,raw[FI])</f>
        <v>3.3333333333333335</v>
      </c>
      <c r="J75" s="14">
        <f>AVERAGEIFS(raw[FI],raw[Date],CONCATENATE("&gt;=",'Rolling 12 Months'!$B75),raw[Date],CONCATENATE("&lt;=",'Rolling 12 Months'!$A75))</f>
        <v>2.4040880503144653</v>
      </c>
      <c r="K75">
        <v>117</v>
      </c>
      <c r="L75" s="30">
        <f t="shared" si="5"/>
        <v>0.36792452830188677</v>
      </c>
      <c r="M75">
        <v>117</v>
      </c>
      <c r="N75" s="30">
        <f t="shared" si="6"/>
        <v>0.36792452830188677</v>
      </c>
      <c r="O75">
        <v>84</v>
      </c>
      <c r="P75" s="30">
        <f t="shared" si="7"/>
        <v>0.26415094339622641</v>
      </c>
    </row>
    <row r="76" spans="1:16" x14ac:dyDescent="0.2">
      <c r="A76" s="1">
        <v>41791</v>
      </c>
      <c r="B76" s="1">
        <f t="shared" si="4"/>
        <v>41427</v>
      </c>
      <c r="C76">
        <v>319</v>
      </c>
      <c r="D76" s="2">
        <f>MATCH(B76,raw[Date],0)</f>
        <v>377</v>
      </c>
      <c r="E76" s="2">
        <f>MATCH(A76+7,raw[Date],0)-1</f>
        <v>695</v>
      </c>
      <c r="F76">
        <v>138</v>
      </c>
      <c r="G76">
        <v>35</v>
      </c>
      <c r="H76" s="14">
        <v>2.3115942028985508</v>
      </c>
      <c r="I76" s="14">
        <f>AVERAGEIF(raw[Date],'Rolling 12 Months'!A76,raw[FI])</f>
        <v>2.0833333333333335</v>
      </c>
      <c r="J76" s="14">
        <f>AVERAGEIFS(raw[FI],raw[Date],CONCATENATE("&gt;=",'Rolling 12 Months'!$B76),raw[Date],CONCATENATE("&lt;=",'Rolling 12 Months'!$A76))</f>
        <v>2.3981191222570533</v>
      </c>
      <c r="K76">
        <v>118</v>
      </c>
      <c r="L76" s="30">
        <f t="shared" si="5"/>
        <v>0.36990595611285265</v>
      </c>
      <c r="M76">
        <v>118</v>
      </c>
      <c r="N76" s="30">
        <f t="shared" si="6"/>
        <v>0.36990595611285265</v>
      </c>
      <c r="O76">
        <v>83</v>
      </c>
      <c r="P76" s="30">
        <f t="shared" si="7"/>
        <v>0.2601880877742947</v>
      </c>
    </row>
    <row r="77" spans="1:16" x14ac:dyDescent="0.2">
      <c r="A77" s="1">
        <v>41798</v>
      </c>
      <c r="B77" s="1">
        <f t="shared" si="4"/>
        <v>41434</v>
      </c>
      <c r="C77">
        <v>320</v>
      </c>
      <c r="D77" s="2">
        <f>MATCH(B77,raw[Date],0)</f>
        <v>382</v>
      </c>
      <c r="E77" s="2">
        <f>MATCH(A77+7,raw[Date],0)-1</f>
        <v>701</v>
      </c>
      <c r="F77">
        <v>136</v>
      </c>
      <c r="G77">
        <v>36</v>
      </c>
      <c r="H77" s="14">
        <v>2.3529411764705883</v>
      </c>
      <c r="I77" s="14">
        <f>AVERAGEIF(raw[Date],'Rolling 12 Months'!A77,raw[FI])</f>
        <v>1.5416666666666667</v>
      </c>
      <c r="J77" s="14">
        <f>AVERAGEIFS(raw[FI],raw[Date],CONCATENATE("&gt;=",'Rolling 12 Months'!$B77),raw[Date],CONCATENATE("&lt;=",'Rolling 12 Months'!$A77))</f>
        <v>2.3734375000000001</v>
      </c>
      <c r="K77">
        <v>117</v>
      </c>
      <c r="L77" s="30">
        <f t="shared" si="5"/>
        <v>0.36562499999999998</v>
      </c>
      <c r="M77">
        <v>118</v>
      </c>
      <c r="N77" s="30">
        <f t="shared" si="6"/>
        <v>0.36875000000000002</v>
      </c>
      <c r="O77">
        <v>85</v>
      </c>
      <c r="P77" s="30">
        <f t="shared" si="7"/>
        <v>0.265625</v>
      </c>
    </row>
    <row r="78" spans="1:16" x14ac:dyDescent="0.2">
      <c r="A78" s="1">
        <v>41805</v>
      </c>
      <c r="B78" s="1">
        <f t="shared" si="4"/>
        <v>41441</v>
      </c>
      <c r="C78">
        <v>320</v>
      </c>
      <c r="D78" s="2">
        <f>MATCH(B78,raw[Date],0)</f>
        <v>388</v>
      </c>
      <c r="E78" s="2">
        <f>MATCH(A78+7,raw[Date],0)-1</f>
        <v>707</v>
      </c>
      <c r="F78">
        <v>139</v>
      </c>
      <c r="G78">
        <v>36</v>
      </c>
      <c r="H78" s="14">
        <v>2.3021582733812949</v>
      </c>
      <c r="I78" s="14">
        <f>AVERAGEIF(raw[Date],'Rolling 12 Months'!A78,raw[FI])</f>
        <v>0.95833333333333337</v>
      </c>
      <c r="J78" s="14">
        <f>AVERAGEIFS(raw[FI],raw[Date],CONCATENATE("&gt;=",'Rolling 12 Months'!$B78),raw[Date],CONCATENATE("&lt;=",'Rolling 12 Months'!$A78))</f>
        <v>2.3507812499999998</v>
      </c>
      <c r="K78">
        <v>116</v>
      </c>
      <c r="L78" s="30">
        <f t="shared" si="5"/>
        <v>0.36249999999999999</v>
      </c>
      <c r="M78">
        <v>119</v>
      </c>
      <c r="N78" s="30">
        <f t="shared" si="6"/>
        <v>0.37187500000000001</v>
      </c>
      <c r="O78">
        <v>85</v>
      </c>
      <c r="P78" s="30">
        <f t="shared" si="7"/>
        <v>0.265625</v>
      </c>
    </row>
    <row r="79" spans="1:16" x14ac:dyDescent="0.2">
      <c r="A79" s="1">
        <v>41812</v>
      </c>
      <c r="B79" s="1">
        <f t="shared" si="4"/>
        <v>41448</v>
      </c>
      <c r="C79">
        <v>320</v>
      </c>
      <c r="D79" s="2">
        <f>MATCH(B79,raw[Date],0)</f>
        <v>393</v>
      </c>
      <c r="E79" s="2">
        <f>MATCH(A79+7,raw[Date],0)-1</f>
        <v>712</v>
      </c>
      <c r="F79">
        <v>139</v>
      </c>
      <c r="G79">
        <v>36</v>
      </c>
      <c r="H79" s="14">
        <v>2.3021582733812949</v>
      </c>
      <c r="I79" s="14">
        <f>AVERAGEIF(raw[Date],'Rolling 12 Months'!A79,raw[FI])</f>
        <v>1.85</v>
      </c>
      <c r="J79" s="14">
        <f>AVERAGEIFS(raw[FI],raw[Date],CONCATENATE("&gt;=",'Rolling 12 Months'!$B79),raw[Date],CONCATENATE("&lt;=",'Rolling 12 Months'!$A79))</f>
        <v>2.3367187500000002</v>
      </c>
      <c r="K79">
        <v>117</v>
      </c>
      <c r="L79" s="30">
        <f t="shared" si="5"/>
        <v>0.36562499999999998</v>
      </c>
      <c r="M79">
        <v>120</v>
      </c>
      <c r="N79" s="30">
        <f t="shared" si="6"/>
        <v>0.375</v>
      </c>
      <c r="O79">
        <v>83</v>
      </c>
      <c r="P79" s="30">
        <f t="shared" si="7"/>
        <v>0.25937500000000002</v>
      </c>
    </row>
    <row r="80" spans="1:16" x14ac:dyDescent="0.2">
      <c r="A80" s="1">
        <v>41819</v>
      </c>
      <c r="B80" s="1">
        <f t="shared" si="4"/>
        <v>41455</v>
      </c>
      <c r="C80">
        <v>319</v>
      </c>
      <c r="D80" s="2">
        <f>MATCH(B80,raw[Date],0)</f>
        <v>399</v>
      </c>
      <c r="E80" s="2">
        <f>MATCH(A80+7,raw[Date],0)-1</f>
        <v>717</v>
      </c>
      <c r="F80">
        <v>140</v>
      </c>
      <c r="G80">
        <v>36</v>
      </c>
      <c r="H80" s="14">
        <v>2.2785714285714285</v>
      </c>
      <c r="I80" s="14">
        <f>AVERAGEIF(raw[Date],'Rolling 12 Months'!A80,raw[FI])</f>
        <v>1.7</v>
      </c>
      <c r="J80" s="14">
        <f>AVERAGEIFS(raw[FI],raw[Date],CONCATENATE("&gt;=",'Rolling 12 Months'!$B80),raw[Date],CONCATENATE("&lt;=",'Rolling 12 Months'!$A80))</f>
        <v>2.3479623824451412</v>
      </c>
      <c r="K80">
        <v>117</v>
      </c>
      <c r="L80" s="30">
        <f t="shared" si="5"/>
        <v>0.36677115987460818</v>
      </c>
      <c r="M80">
        <v>120</v>
      </c>
      <c r="N80" s="30">
        <f t="shared" si="6"/>
        <v>0.37617554858934171</v>
      </c>
      <c r="O80">
        <v>82</v>
      </c>
      <c r="P80" s="30">
        <f t="shared" si="7"/>
        <v>0.25705329153605017</v>
      </c>
    </row>
    <row r="81" spans="1:16" x14ac:dyDescent="0.2">
      <c r="A81" s="1">
        <v>41826</v>
      </c>
      <c r="B81" s="1">
        <f t="shared" si="4"/>
        <v>41462</v>
      </c>
      <c r="C81">
        <v>320</v>
      </c>
      <c r="D81" s="2">
        <f>MATCH(B81,raw[Date],0)</f>
        <v>404</v>
      </c>
      <c r="E81" s="2">
        <f>MATCH(A81+7,raw[Date],0)-1</f>
        <v>723</v>
      </c>
      <c r="F81">
        <v>142</v>
      </c>
      <c r="G81">
        <v>38</v>
      </c>
      <c r="H81" s="14">
        <v>2.2535211267605635</v>
      </c>
      <c r="I81" s="14">
        <f>AVERAGEIF(raw[Date],'Rolling 12 Months'!A81,raw[FI])</f>
        <v>0.95833333333333337</v>
      </c>
      <c r="J81" s="14">
        <f>AVERAGEIFS(raw[FI],raw[Date],CONCATENATE("&gt;=",'Rolling 12 Months'!$B81),raw[Date],CONCATENATE("&lt;=",'Rolling 12 Months'!$A81))</f>
        <v>2.3328125000000002</v>
      </c>
      <c r="K81">
        <v>118</v>
      </c>
      <c r="L81" s="30">
        <f t="shared" si="5"/>
        <v>0.36875000000000002</v>
      </c>
      <c r="M81">
        <v>121</v>
      </c>
      <c r="N81" s="30">
        <f t="shared" si="6"/>
        <v>0.37812499999999999</v>
      </c>
      <c r="O81">
        <v>81</v>
      </c>
      <c r="P81" s="30">
        <f t="shared" si="7"/>
        <v>0.25312499999999999</v>
      </c>
    </row>
    <row r="82" spans="1:16" x14ac:dyDescent="0.2">
      <c r="A82" s="1">
        <v>41833</v>
      </c>
      <c r="B82" s="1">
        <f t="shared" si="4"/>
        <v>41469</v>
      </c>
      <c r="C82">
        <v>320</v>
      </c>
      <c r="D82" s="2">
        <f>MATCH(B82,raw[Date],0)</f>
        <v>410</v>
      </c>
      <c r="E82" s="2">
        <f>MATCH(A82+7,raw[Date],0)-1</f>
        <v>729</v>
      </c>
      <c r="F82">
        <v>142</v>
      </c>
      <c r="G82">
        <v>39</v>
      </c>
      <c r="H82" s="14">
        <v>2.2535211267605635</v>
      </c>
      <c r="I82" s="14">
        <f>AVERAGEIF(raw[Date],'Rolling 12 Months'!A82,raw[FI])</f>
        <v>1.9583333333333333</v>
      </c>
      <c r="J82" s="14">
        <f>AVERAGEIFS(raw[FI],raw[Date],CONCATENATE("&gt;=",'Rolling 12 Months'!$B82),raw[Date],CONCATENATE("&lt;=",'Rolling 12 Months'!$A82))</f>
        <v>2.33203125</v>
      </c>
      <c r="K82">
        <v>117</v>
      </c>
      <c r="L82" s="30">
        <f t="shared" si="5"/>
        <v>0.36562499999999998</v>
      </c>
      <c r="M82">
        <v>120</v>
      </c>
      <c r="N82" s="30">
        <f t="shared" si="6"/>
        <v>0.375</v>
      </c>
      <c r="O82">
        <v>83</v>
      </c>
      <c r="P82" s="30">
        <f t="shared" si="7"/>
        <v>0.25937500000000002</v>
      </c>
    </row>
    <row r="83" spans="1:16" x14ac:dyDescent="0.2">
      <c r="A83" s="1">
        <v>41840</v>
      </c>
      <c r="B83" s="1">
        <f t="shared" si="4"/>
        <v>41476</v>
      </c>
      <c r="C83">
        <v>320</v>
      </c>
      <c r="D83" s="2">
        <f>MATCH(B83,raw[Date],0)</f>
        <v>416</v>
      </c>
      <c r="E83" s="2">
        <f>MATCH(A83+7,raw[Date],0)-1</f>
        <v>735</v>
      </c>
      <c r="F83">
        <v>142</v>
      </c>
      <c r="G83">
        <v>39</v>
      </c>
      <c r="H83" s="14">
        <v>2.2535211267605635</v>
      </c>
      <c r="I83" s="14">
        <f>AVERAGEIF(raw[Date],'Rolling 12 Months'!A83,raw[FI])</f>
        <v>2.125</v>
      </c>
      <c r="J83" s="14">
        <f>AVERAGEIFS(raw[FI],raw[Date],CONCATENATE("&gt;=",'Rolling 12 Months'!$B83),raw[Date],CONCATENATE("&lt;=",'Rolling 12 Months'!$A83))</f>
        <v>2.328125</v>
      </c>
      <c r="K83">
        <v>117</v>
      </c>
      <c r="L83" s="30">
        <f t="shared" si="5"/>
        <v>0.36562499999999998</v>
      </c>
      <c r="M83">
        <v>121</v>
      </c>
      <c r="N83" s="30">
        <f t="shared" si="6"/>
        <v>0.37812499999999999</v>
      </c>
      <c r="O83">
        <v>82</v>
      </c>
      <c r="P83" s="30">
        <f t="shared" si="7"/>
        <v>0.25624999999999998</v>
      </c>
    </row>
    <row r="84" spans="1:16" x14ac:dyDescent="0.2">
      <c r="A84" s="1">
        <v>41847</v>
      </c>
      <c r="B84" s="1">
        <f t="shared" si="4"/>
        <v>41483</v>
      </c>
      <c r="C84">
        <v>320</v>
      </c>
      <c r="D84" s="2">
        <f>MATCH(B84,raw[Date],0)</f>
        <v>422</v>
      </c>
      <c r="E84" s="2">
        <f>MATCH(A84+7,raw[Date],0)-1</f>
        <v>741</v>
      </c>
      <c r="F84">
        <v>143</v>
      </c>
      <c r="G84">
        <v>40</v>
      </c>
      <c r="H84" s="14">
        <v>2.2377622377622379</v>
      </c>
      <c r="I84" s="14">
        <f>AVERAGEIF(raw[Date],'Rolling 12 Months'!A84,raw[FI])</f>
        <v>2</v>
      </c>
      <c r="J84" s="14">
        <f>AVERAGEIFS(raw[FI],raw[Date],CONCATENATE("&gt;=",'Rolling 12 Months'!$B84),raw[Date],CONCATENATE("&lt;=",'Rolling 12 Months'!$A84))</f>
        <v>2.3125</v>
      </c>
      <c r="K84">
        <v>117</v>
      </c>
      <c r="L84" s="30">
        <f t="shared" si="5"/>
        <v>0.36562499999999998</v>
      </c>
      <c r="M84">
        <v>119</v>
      </c>
      <c r="N84" s="30">
        <f t="shared" si="6"/>
        <v>0.37187500000000001</v>
      </c>
      <c r="O84">
        <v>84</v>
      </c>
      <c r="P84" s="30">
        <f t="shared" si="7"/>
        <v>0.26250000000000001</v>
      </c>
    </row>
    <row r="85" spans="1:16" x14ac:dyDescent="0.2">
      <c r="A85" s="1">
        <v>41854</v>
      </c>
      <c r="B85" s="1">
        <f t="shared" si="4"/>
        <v>41490</v>
      </c>
      <c r="C85">
        <v>320</v>
      </c>
      <c r="D85" s="2">
        <f>MATCH(B85,raw[Date],0)</f>
        <v>428</v>
      </c>
      <c r="E85" s="2">
        <f>MATCH(A85+7,raw[Date],0)-1</f>
        <v>747</v>
      </c>
      <c r="F85">
        <v>143</v>
      </c>
      <c r="G85">
        <v>39</v>
      </c>
      <c r="H85" s="14">
        <v>2.2377622377622379</v>
      </c>
      <c r="I85" s="14">
        <f>AVERAGEIF(raw[Date],'Rolling 12 Months'!A85,raw[FI])</f>
        <v>3</v>
      </c>
      <c r="J85" s="14">
        <f>AVERAGEIFS(raw[FI],raw[Date],CONCATENATE("&gt;=",'Rolling 12 Months'!$B85),raw[Date],CONCATENATE("&lt;=",'Rolling 12 Months'!$A85))</f>
        <v>2.3273437499999998</v>
      </c>
      <c r="K85">
        <v>116</v>
      </c>
      <c r="L85" s="30">
        <f t="shared" si="5"/>
        <v>0.36249999999999999</v>
      </c>
      <c r="M85">
        <v>118</v>
      </c>
      <c r="N85" s="30">
        <f t="shared" si="6"/>
        <v>0.36875000000000002</v>
      </c>
      <c r="O85">
        <v>86</v>
      </c>
      <c r="P85" s="30">
        <f t="shared" si="7"/>
        <v>0.26874999999999999</v>
      </c>
    </row>
    <row r="86" spans="1:16" x14ac:dyDescent="0.2">
      <c r="A86" s="1">
        <v>41861</v>
      </c>
      <c r="B86" s="1">
        <f t="shared" si="4"/>
        <v>41497</v>
      </c>
      <c r="C86">
        <v>320</v>
      </c>
      <c r="D86" s="2">
        <f>MATCH(B86,raw[Date],0)</f>
        <v>434</v>
      </c>
      <c r="E86" s="2">
        <f>MATCH(A86+7,raw[Date],0)-1</f>
        <v>753</v>
      </c>
      <c r="F86">
        <v>144</v>
      </c>
      <c r="G86">
        <v>38</v>
      </c>
      <c r="H86" s="14">
        <v>2.2222222222222223</v>
      </c>
      <c r="I86" s="14">
        <f>AVERAGEIF(raw[Date],'Rolling 12 Months'!A86,raw[FI])</f>
        <v>2.0833333333333335</v>
      </c>
      <c r="J86" s="14">
        <f>AVERAGEIFS(raw[FI],raw[Date],CONCATENATE("&gt;=",'Rolling 12 Months'!$B86),raw[Date],CONCATENATE("&lt;=",'Rolling 12 Months'!$A86))</f>
        <v>2.3148437500000001</v>
      </c>
      <c r="K86">
        <v>116</v>
      </c>
      <c r="L86" s="30">
        <f t="shared" si="5"/>
        <v>0.36249999999999999</v>
      </c>
      <c r="M86">
        <v>118</v>
      </c>
      <c r="N86" s="30">
        <f t="shared" si="6"/>
        <v>0.36875000000000002</v>
      </c>
      <c r="O86">
        <v>86</v>
      </c>
      <c r="P86" s="30">
        <f t="shared" si="7"/>
        <v>0.26874999999999999</v>
      </c>
    </row>
    <row r="87" spans="1:16" x14ac:dyDescent="0.2">
      <c r="A87" s="1">
        <v>41868</v>
      </c>
      <c r="B87" s="1">
        <f t="shared" si="4"/>
        <v>41504</v>
      </c>
      <c r="C87">
        <v>320</v>
      </c>
      <c r="D87" s="2">
        <f>MATCH(B87,raw[Date],0)</f>
        <v>440</v>
      </c>
      <c r="E87" s="2">
        <f>MATCH(A87+7,raw[Date],0)-1</f>
        <v>759</v>
      </c>
      <c r="F87">
        <v>143</v>
      </c>
      <c r="G87">
        <v>38</v>
      </c>
      <c r="H87" s="14">
        <v>2.2377622377622379</v>
      </c>
      <c r="I87" s="14">
        <f>AVERAGEIF(raw[Date],'Rolling 12 Months'!A87,raw[FI])</f>
        <v>3.875</v>
      </c>
      <c r="J87" s="14">
        <f>AVERAGEIFS(raw[FI],raw[Date],CONCATENATE("&gt;=",'Rolling 12 Months'!$B87),raw[Date],CONCATENATE("&lt;=",'Rolling 12 Months'!$A87))</f>
        <v>2.3546874999999998</v>
      </c>
      <c r="K87">
        <v>117</v>
      </c>
      <c r="L87" s="30">
        <f t="shared" si="5"/>
        <v>0.36562499999999998</v>
      </c>
      <c r="M87">
        <v>117</v>
      </c>
      <c r="N87" s="30">
        <f t="shared" si="6"/>
        <v>0.36562499999999998</v>
      </c>
      <c r="O87">
        <v>86</v>
      </c>
      <c r="P87" s="30">
        <f t="shared" si="7"/>
        <v>0.26874999999999999</v>
      </c>
    </row>
    <row r="88" spans="1:16" x14ac:dyDescent="0.2">
      <c r="A88" s="1">
        <v>41875</v>
      </c>
      <c r="B88" s="1">
        <f t="shared" si="4"/>
        <v>41511</v>
      </c>
      <c r="C88">
        <v>320</v>
      </c>
      <c r="D88" s="2">
        <f>MATCH(B88,raw[Date],0)</f>
        <v>446</v>
      </c>
      <c r="E88" s="2">
        <f>MATCH(A88+7,raw[Date],0)-1</f>
        <v>765</v>
      </c>
      <c r="F88">
        <v>143</v>
      </c>
      <c r="G88">
        <v>37</v>
      </c>
      <c r="H88" s="14">
        <v>2.2377622377622379</v>
      </c>
      <c r="I88" s="14">
        <f>AVERAGEIF(raw[Date],'Rolling 12 Months'!A88,raw[FI])</f>
        <v>3.8333333333333335</v>
      </c>
      <c r="J88" s="14">
        <f>AVERAGEIFS(raw[FI],raw[Date],CONCATENATE("&gt;=",'Rolling 12 Months'!$B88),raw[Date],CONCATENATE("&lt;=",'Rolling 12 Months'!$A88))</f>
        <v>2.3835937500000002</v>
      </c>
      <c r="K88">
        <v>117</v>
      </c>
      <c r="L88" s="30">
        <f t="shared" si="5"/>
        <v>0.36562499999999998</v>
      </c>
      <c r="M88">
        <v>117</v>
      </c>
      <c r="N88" s="30">
        <f t="shared" si="6"/>
        <v>0.36562499999999998</v>
      </c>
      <c r="O88">
        <v>86</v>
      </c>
      <c r="P88" s="30">
        <f t="shared" si="7"/>
        <v>0.26874999999999999</v>
      </c>
    </row>
    <row r="89" spans="1:16" x14ac:dyDescent="0.2">
      <c r="A89" s="1">
        <v>41882</v>
      </c>
      <c r="B89" s="1">
        <f t="shared" si="4"/>
        <v>41518</v>
      </c>
      <c r="C89">
        <v>321</v>
      </c>
      <c r="D89" s="2">
        <f>MATCH(B89,raw[Date],0)</f>
        <v>451</v>
      </c>
      <c r="E89" s="2">
        <f>MATCH(A89+7,raw[Date],0)-1</f>
        <v>771</v>
      </c>
      <c r="F89">
        <v>143</v>
      </c>
      <c r="G89">
        <v>37</v>
      </c>
      <c r="H89" s="14">
        <v>2.2447552447552446</v>
      </c>
      <c r="I89" s="14">
        <f>AVERAGEIF(raw[Date],'Rolling 12 Months'!A89,raw[FI])</f>
        <v>2.4583333333333335</v>
      </c>
      <c r="J89" s="14">
        <f>AVERAGEIFS(raw[FI],raw[Date],CONCATENATE("&gt;=",'Rolling 12 Months'!$B89),raw[Date],CONCATENATE("&lt;=",'Rolling 12 Months'!$A89))</f>
        <v>2.3738317757009346</v>
      </c>
      <c r="K89">
        <v>118</v>
      </c>
      <c r="L89" s="30">
        <f t="shared" si="5"/>
        <v>0.36760124610591899</v>
      </c>
      <c r="M89">
        <v>117</v>
      </c>
      <c r="N89" s="30">
        <f t="shared" si="6"/>
        <v>0.3644859813084112</v>
      </c>
      <c r="O89">
        <v>86</v>
      </c>
      <c r="P89" s="30">
        <f t="shared" si="7"/>
        <v>0.26791277258566976</v>
      </c>
    </row>
    <row r="90" spans="1:16" x14ac:dyDescent="0.2">
      <c r="A90" s="1">
        <v>41889</v>
      </c>
      <c r="B90" s="1">
        <f t="shared" si="4"/>
        <v>41525</v>
      </c>
      <c r="C90">
        <v>321</v>
      </c>
      <c r="D90" s="2">
        <f>MATCH(B90,raw[Date],0)</f>
        <v>457</v>
      </c>
      <c r="E90" s="2">
        <f>MATCH(A90+7,raw[Date],0)-1</f>
        <v>777</v>
      </c>
      <c r="F90">
        <v>143</v>
      </c>
      <c r="G90">
        <v>37</v>
      </c>
      <c r="H90" s="14">
        <v>2.2447552447552446</v>
      </c>
      <c r="I90" s="14">
        <f>AVERAGEIF(raw[Date],'Rolling 12 Months'!A90,raw[FI])</f>
        <v>2.7916666666666665</v>
      </c>
      <c r="J90" s="14">
        <f>AVERAGEIFS(raw[FI],raw[Date],CONCATENATE("&gt;=",'Rolling 12 Months'!$B90),raw[Date],CONCATENATE("&lt;=",'Rolling 12 Months'!$A90))</f>
        <v>2.3785046728971961</v>
      </c>
      <c r="K90">
        <v>118</v>
      </c>
      <c r="L90" s="30">
        <f t="shared" si="5"/>
        <v>0.36760124610591899</v>
      </c>
      <c r="M90">
        <v>116</v>
      </c>
      <c r="N90" s="30">
        <f t="shared" si="6"/>
        <v>0.36137071651090341</v>
      </c>
      <c r="O90">
        <v>87</v>
      </c>
      <c r="P90" s="30">
        <f t="shared" si="7"/>
        <v>0.27102803738317754</v>
      </c>
    </row>
    <row r="91" spans="1:16" x14ac:dyDescent="0.2">
      <c r="A91" s="1">
        <v>41896</v>
      </c>
      <c r="B91" s="1">
        <f t="shared" si="4"/>
        <v>41532</v>
      </c>
      <c r="C91">
        <v>321</v>
      </c>
      <c r="D91" s="2">
        <f>MATCH(B91,raw[Date],0)</f>
        <v>463</v>
      </c>
      <c r="E91" s="2">
        <f>MATCH(A91+7,raw[Date],0)-1</f>
        <v>783</v>
      </c>
      <c r="F91">
        <v>143</v>
      </c>
      <c r="G91">
        <v>37</v>
      </c>
      <c r="H91" s="14">
        <v>2.2447552447552446</v>
      </c>
      <c r="I91" s="14">
        <f>AVERAGEIF(raw[Date],'Rolling 12 Months'!A91,raw[FI])</f>
        <v>2.375</v>
      </c>
      <c r="J91" s="14">
        <f>AVERAGEIFS(raw[FI],raw[Date],CONCATENATE("&gt;=",'Rolling 12 Months'!$B91),raw[Date],CONCATENATE("&lt;=",'Rolling 12 Months'!$A91))</f>
        <v>2.3722741433021808</v>
      </c>
      <c r="K91">
        <v>119</v>
      </c>
      <c r="L91" s="30">
        <f t="shared" si="5"/>
        <v>0.37071651090342678</v>
      </c>
      <c r="M91">
        <v>116</v>
      </c>
      <c r="N91" s="30">
        <f t="shared" si="6"/>
        <v>0.36137071651090341</v>
      </c>
      <c r="O91">
        <v>86</v>
      </c>
      <c r="P91" s="30">
        <f t="shared" si="7"/>
        <v>0.26791277258566976</v>
      </c>
    </row>
    <row r="92" spans="1:16" x14ac:dyDescent="0.2">
      <c r="A92" s="1">
        <v>41903</v>
      </c>
      <c r="B92" s="1">
        <f t="shared" si="4"/>
        <v>41539</v>
      </c>
      <c r="C92">
        <v>321</v>
      </c>
      <c r="D92" s="2">
        <f>MATCH(B92,raw[Date],0)</f>
        <v>469</v>
      </c>
      <c r="E92" s="2">
        <f>MATCH(A92+7,raw[Date],0)-1</f>
        <v>789</v>
      </c>
      <c r="F92">
        <v>143</v>
      </c>
      <c r="G92">
        <v>36</v>
      </c>
      <c r="H92" s="14">
        <v>2.2447552447552446</v>
      </c>
      <c r="I92" s="14">
        <f>AVERAGEIF(raw[Date],'Rolling 12 Months'!A92,raw[FI])</f>
        <v>2.5833333333333335</v>
      </c>
      <c r="J92" s="14">
        <f>AVERAGEIFS(raw[FI],raw[Date],CONCATENATE("&gt;=",'Rolling 12 Months'!$B92),raw[Date],CONCATENATE("&lt;=",'Rolling 12 Months'!$A92))</f>
        <v>2.3940809968847354</v>
      </c>
      <c r="K92">
        <v>119</v>
      </c>
      <c r="L92" s="30">
        <f t="shared" si="5"/>
        <v>0.37071651090342678</v>
      </c>
      <c r="M92">
        <v>116</v>
      </c>
      <c r="N92" s="30">
        <f t="shared" si="6"/>
        <v>0.36137071651090341</v>
      </c>
      <c r="O92">
        <v>86</v>
      </c>
      <c r="P92" s="30">
        <f t="shared" si="7"/>
        <v>0.26791277258566976</v>
      </c>
    </row>
    <row r="93" spans="1:16" x14ac:dyDescent="0.2">
      <c r="A93" s="1">
        <v>41910</v>
      </c>
      <c r="B93" s="1">
        <f t="shared" si="4"/>
        <v>41546</v>
      </c>
      <c r="C93">
        <v>321</v>
      </c>
      <c r="D93" s="2">
        <f>MATCH(B93,raw[Date],0)</f>
        <v>475</v>
      </c>
      <c r="E93" s="2">
        <f>MATCH(A93+7,raw[Date],0)-1</f>
        <v>795</v>
      </c>
      <c r="F93">
        <v>142</v>
      </c>
      <c r="G93">
        <v>36</v>
      </c>
      <c r="H93" s="14">
        <v>2.26056338028169</v>
      </c>
      <c r="I93" s="14">
        <f>AVERAGEIF(raw[Date],'Rolling 12 Months'!A93,raw[FI])</f>
        <v>2.7083333333333335</v>
      </c>
      <c r="J93" s="14">
        <f>AVERAGEIFS(raw[FI],raw[Date],CONCATENATE("&gt;=",'Rolling 12 Months'!$B93),raw[Date],CONCATENATE("&lt;=",'Rolling 12 Months'!$A93))</f>
        <v>2.3855140186915889</v>
      </c>
      <c r="K93">
        <v>119</v>
      </c>
      <c r="L93" s="30">
        <f t="shared" si="5"/>
        <v>0.37071651090342678</v>
      </c>
      <c r="M93">
        <v>116</v>
      </c>
      <c r="N93" s="30">
        <f t="shared" si="6"/>
        <v>0.36137071651090341</v>
      </c>
      <c r="O93">
        <v>86</v>
      </c>
      <c r="P93" s="30">
        <f t="shared" si="7"/>
        <v>0.26791277258566976</v>
      </c>
    </row>
    <row r="94" spans="1:16" x14ac:dyDescent="0.2">
      <c r="A94" s="1">
        <v>41917</v>
      </c>
      <c r="B94" s="1">
        <f t="shared" si="4"/>
        <v>41553</v>
      </c>
      <c r="C94">
        <v>322</v>
      </c>
      <c r="D94" s="2">
        <f>MATCH(B94,raw[Date],0)</f>
        <v>480</v>
      </c>
      <c r="E94" s="2">
        <f>MATCH(A94+7,raw[Date],0)-1</f>
        <v>801</v>
      </c>
      <c r="F94">
        <v>142</v>
      </c>
      <c r="G94">
        <v>37</v>
      </c>
      <c r="H94" s="14">
        <v>2.267605633802817</v>
      </c>
      <c r="I94" s="14">
        <f>AVERAGEIF(raw[Date],'Rolling 12 Months'!A94,raw[FI])</f>
        <v>1.875</v>
      </c>
      <c r="J94" s="14">
        <f>AVERAGEIFS(raw[FI],raw[Date],CONCATENATE("&gt;=",'Rolling 12 Months'!$B94),raw[Date],CONCATENATE("&lt;=",'Rolling 12 Months'!$A94))</f>
        <v>2.387422360248447</v>
      </c>
      <c r="K94">
        <v>120</v>
      </c>
      <c r="L94" s="30">
        <f t="shared" si="5"/>
        <v>0.37267080745341613</v>
      </c>
      <c r="M94">
        <v>117</v>
      </c>
      <c r="N94" s="30">
        <f t="shared" si="6"/>
        <v>0.36335403726708076</v>
      </c>
      <c r="O94">
        <v>85</v>
      </c>
      <c r="P94" s="30">
        <f t="shared" si="7"/>
        <v>0.2639751552795031</v>
      </c>
    </row>
    <row r="95" spans="1:16" x14ac:dyDescent="0.2">
      <c r="A95" s="1">
        <v>41924</v>
      </c>
      <c r="B95" s="1">
        <f t="shared" si="4"/>
        <v>41560</v>
      </c>
      <c r="C95">
        <v>322</v>
      </c>
      <c r="D95" s="2">
        <f>MATCH(B95,raw[Date],0)</f>
        <v>486</v>
      </c>
      <c r="E95" s="2">
        <f>MATCH(A95+7,raw[Date],0)-1</f>
        <v>807</v>
      </c>
      <c r="F95">
        <v>144</v>
      </c>
      <c r="G95">
        <v>35</v>
      </c>
      <c r="H95" s="14">
        <v>2.2361111111111112</v>
      </c>
      <c r="I95" s="14">
        <f>AVERAGEIF(raw[Date],'Rolling 12 Months'!A95,raw[FI])</f>
        <v>2.1666666666666665</v>
      </c>
      <c r="J95" s="14">
        <f>AVERAGEIFS(raw[FI],raw[Date],CONCATENATE("&gt;=",'Rolling 12 Months'!$B95),raw[Date],CONCATENATE("&lt;=",'Rolling 12 Months'!$A95))</f>
        <v>2.3718944099378882</v>
      </c>
      <c r="K95">
        <v>119</v>
      </c>
      <c r="L95" s="30">
        <f t="shared" si="5"/>
        <v>0.36956521739130432</v>
      </c>
      <c r="M95">
        <v>117</v>
      </c>
      <c r="N95" s="30">
        <f t="shared" si="6"/>
        <v>0.36335403726708076</v>
      </c>
      <c r="O95">
        <v>86</v>
      </c>
      <c r="P95" s="30">
        <f t="shared" si="7"/>
        <v>0.26708074534161491</v>
      </c>
    </row>
    <row r="96" spans="1:16" x14ac:dyDescent="0.2">
      <c r="A96" s="1">
        <v>41931</v>
      </c>
      <c r="B96" s="1">
        <f t="shared" si="4"/>
        <v>41567</v>
      </c>
      <c r="C96">
        <v>322</v>
      </c>
      <c r="D96" s="2">
        <f>MATCH(B96,raw[Date],0)</f>
        <v>492</v>
      </c>
      <c r="E96" s="2">
        <f>MATCH(A96+7,raw[Date],0)-1</f>
        <v>813</v>
      </c>
      <c r="F96">
        <v>146</v>
      </c>
      <c r="G96">
        <v>36</v>
      </c>
      <c r="H96" s="14">
        <v>2.2054794520547945</v>
      </c>
      <c r="I96" s="14">
        <f>AVERAGEIF(raw[Date],'Rolling 12 Months'!A96,raw[FI])</f>
        <v>1.375</v>
      </c>
      <c r="J96" s="14">
        <f>AVERAGEIFS(raw[FI],raw[Date],CONCATENATE("&gt;=",'Rolling 12 Months'!$B96),raw[Date],CONCATENATE("&lt;=",'Rolling 12 Months'!$A96))</f>
        <v>2.3501552795031055</v>
      </c>
      <c r="K96">
        <v>120</v>
      </c>
      <c r="L96" s="30">
        <f t="shared" si="5"/>
        <v>0.37267080745341613</v>
      </c>
      <c r="M96">
        <v>117</v>
      </c>
      <c r="N96" s="30">
        <f t="shared" si="6"/>
        <v>0.36335403726708076</v>
      </c>
      <c r="O96">
        <v>85</v>
      </c>
      <c r="P96" s="30">
        <f t="shared" si="7"/>
        <v>0.2639751552795031</v>
      </c>
    </row>
    <row r="97" spans="1:16" x14ac:dyDescent="0.2">
      <c r="A97" s="1">
        <v>41938</v>
      </c>
      <c r="B97" s="1">
        <f t="shared" si="4"/>
        <v>41574</v>
      </c>
      <c r="C97">
        <v>322</v>
      </c>
      <c r="D97" s="2">
        <f>MATCH(B97,raw[Date],0)</f>
        <v>498</v>
      </c>
      <c r="E97" s="2">
        <f>MATCH(A97+7,raw[Date],0)-1</f>
        <v>819</v>
      </c>
      <c r="F97">
        <v>146</v>
      </c>
      <c r="G97">
        <v>38</v>
      </c>
      <c r="H97" s="14">
        <v>2.2054794520547945</v>
      </c>
      <c r="I97" s="14">
        <f>AVERAGEIF(raw[Date],'Rolling 12 Months'!A97,raw[FI])</f>
        <v>2.4166666666666665</v>
      </c>
      <c r="J97" s="14">
        <f>AVERAGEIFS(raw[FI],raw[Date],CONCATENATE("&gt;=",'Rolling 12 Months'!$B97),raw[Date],CONCATENATE("&lt;=",'Rolling 12 Months'!$A97))</f>
        <v>2.3711180124223601</v>
      </c>
      <c r="K97">
        <v>120</v>
      </c>
      <c r="L97" s="30">
        <f t="shared" si="5"/>
        <v>0.37267080745341613</v>
      </c>
      <c r="M97">
        <v>117</v>
      </c>
      <c r="N97" s="30">
        <f t="shared" si="6"/>
        <v>0.36335403726708076</v>
      </c>
      <c r="O97">
        <v>85</v>
      </c>
      <c r="P97" s="30">
        <f t="shared" si="7"/>
        <v>0.2639751552795031</v>
      </c>
    </row>
    <row r="98" spans="1:16" x14ac:dyDescent="0.2">
      <c r="A98" s="1">
        <v>41945</v>
      </c>
      <c r="B98" s="1">
        <f t="shared" si="4"/>
        <v>41581</v>
      </c>
      <c r="C98">
        <v>322</v>
      </c>
      <c r="D98" s="2">
        <f>MATCH(B98,raw[Date],0)</f>
        <v>504</v>
      </c>
      <c r="E98" s="2">
        <f>MATCH(A98+7,raw[Date],0)-1</f>
        <v>825</v>
      </c>
      <c r="F98">
        <v>145</v>
      </c>
      <c r="G98">
        <v>37</v>
      </c>
      <c r="H98" s="14">
        <v>2.2206896551724138</v>
      </c>
      <c r="I98" s="14">
        <f>AVERAGEIF(raw[Date],'Rolling 12 Months'!A98,raw[FI])</f>
        <v>2.2083333333333335</v>
      </c>
      <c r="J98" s="14">
        <f>AVERAGEIFS(raw[FI],raw[Date],CONCATENATE("&gt;=",'Rolling 12 Months'!$B98),raw[Date],CONCATENATE("&lt;=",'Rolling 12 Months'!$A98))</f>
        <v>2.3695652173913042</v>
      </c>
      <c r="K98">
        <v>118</v>
      </c>
      <c r="L98" s="30">
        <f t="shared" si="5"/>
        <v>0.36645962732919257</v>
      </c>
      <c r="M98">
        <v>117</v>
      </c>
      <c r="N98" s="30">
        <f t="shared" si="6"/>
        <v>0.36335403726708076</v>
      </c>
      <c r="O98">
        <v>87</v>
      </c>
      <c r="P98" s="30">
        <f t="shared" si="7"/>
        <v>0.27018633540372672</v>
      </c>
    </row>
    <row r="99" spans="1:16" x14ac:dyDescent="0.2">
      <c r="A99" s="1">
        <v>41952</v>
      </c>
      <c r="B99" s="1">
        <f t="shared" si="4"/>
        <v>41588</v>
      </c>
      <c r="C99">
        <v>323</v>
      </c>
      <c r="D99" s="2">
        <f>MATCH(B99,raw[Date],0)</f>
        <v>509</v>
      </c>
      <c r="E99" s="2">
        <f>MATCH(A99+7,raw[Date],0)-1</f>
        <v>831</v>
      </c>
      <c r="F99">
        <v>145</v>
      </c>
      <c r="G99">
        <v>37</v>
      </c>
      <c r="H99" s="14">
        <v>2.2275862068965515</v>
      </c>
      <c r="I99" s="14">
        <f>AVERAGEIF(raw[Date],'Rolling 12 Months'!A99,raw[FI])</f>
        <v>3.125</v>
      </c>
      <c r="J99" s="14">
        <f>AVERAGEIFS(raw[FI],raw[Date],CONCATENATE("&gt;=",'Rolling 12 Months'!$B99),raw[Date],CONCATENATE("&lt;=",'Rolling 12 Months'!$A99))</f>
        <v>2.3908668730650153</v>
      </c>
      <c r="K99">
        <v>118</v>
      </c>
      <c r="L99" s="30">
        <f t="shared" si="5"/>
        <v>0.3653250773993808</v>
      </c>
      <c r="M99">
        <v>118</v>
      </c>
      <c r="N99" s="30">
        <f t="shared" si="6"/>
        <v>0.3653250773993808</v>
      </c>
      <c r="O99">
        <v>87</v>
      </c>
      <c r="P99" s="30">
        <f t="shared" si="7"/>
        <v>0.26934984520123839</v>
      </c>
    </row>
    <row r="100" spans="1:16" x14ac:dyDescent="0.2">
      <c r="A100" s="1">
        <v>41959</v>
      </c>
      <c r="B100" s="1">
        <f t="shared" si="4"/>
        <v>41595</v>
      </c>
      <c r="C100">
        <v>323</v>
      </c>
      <c r="D100" s="2">
        <f>MATCH(B100,raw[Date],0)</f>
        <v>515</v>
      </c>
      <c r="E100" s="2">
        <f>MATCH(A100+7,raw[Date],0)-1</f>
        <v>837</v>
      </c>
      <c r="F100">
        <v>146</v>
      </c>
      <c r="G100">
        <v>37</v>
      </c>
      <c r="H100" s="14">
        <v>2.2123287671232879</v>
      </c>
      <c r="I100" s="14">
        <f>AVERAGEIF(raw[Date],'Rolling 12 Months'!A100,raw[FI])</f>
        <v>1.7916666666666667</v>
      </c>
      <c r="J100" s="14">
        <f>AVERAGEIFS(raw[FI],raw[Date],CONCATENATE("&gt;=",'Rolling 12 Months'!$B100),raw[Date],CONCATENATE("&lt;=",'Rolling 12 Months'!$A100))</f>
        <v>2.3823529411764706</v>
      </c>
      <c r="K100">
        <v>118</v>
      </c>
      <c r="L100" s="30">
        <f t="shared" si="5"/>
        <v>0.3653250773993808</v>
      </c>
      <c r="M100">
        <v>117</v>
      </c>
      <c r="N100" s="30">
        <f t="shared" si="6"/>
        <v>0.36222910216718268</v>
      </c>
      <c r="O100">
        <v>88</v>
      </c>
      <c r="P100" s="30">
        <f t="shared" si="7"/>
        <v>0.27244582043343651</v>
      </c>
    </row>
    <row r="101" spans="1:16" x14ac:dyDescent="0.2">
      <c r="A101" s="1">
        <v>41966</v>
      </c>
      <c r="B101" s="1">
        <f t="shared" si="4"/>
        <v>41602</v>
      </c>
      <c r="C101">
        <v>323</v>
      </c>
      <c r="D101" s="2">
        <f>MATCH(B101,raw[Date],0)</f>
        <v>521</v>
      </c>
      <c r="E101" s="2">
        <f>MATCH(A101+7,raw[Date],0)-1</f>
        <v>843</v>
      </c>
      <c r="F101">
        <v>144</v>
      </c>
      <c r="G101">
        <v>36</v>
      </c>
      <c r="H101" s="14">
        <v>2.2430555555555554</v>
      </c>
      <c r="I101" s="14">
        <f>AVERAGEIF(raw[Date],'Rolling 12 Months'!A101,raw[FI])</f>
        <v>4</v>
      </c>
      <c r="J101" s="14">
        <f>AVERAGEIFS(raw[FI],raw[Date],CONCATENATE("&gt;=",'Rolling 12 Months'!$B101),raw[Date],CONCATENATE("&lt;=",'Rolling 12 Months'!$A101))</f>
        <v>2.4001547987616099</v>
      </c>
      <c r="K101">
        <v>117</v>
      </c>
      <c r="L101" s="30">
        <f t="shared" si="5"/>
        <v>0.36222910216718268</v>
      </c>
      <c r="M101">
        <v>116</v>
      </c>
      <c r="N101" s="30">
        <f t="shared" si="6"/>
        <v>0.3591331269349845</v>
      </c>
      <c r="O101">
        <v>90</v>
      </c>
      <c r="P101" s="30">
        <f t="shared" si="7"/>
        <v>0.27863777089783281</v>
      </c>
    </row>
    <row r="102" spans="1:16" x14ac:dyDescent="0.2">
      <c r="A102" s="1">
        <v>41973</v>
      </c>
      <c r="B102" s="1">
        <f t="shared" si="4"/>
        <v>41609</v>
      </c>
      <c r="C102">
        <v>323</v>
      </c>
      <c r="D102" s="2">
        <f>MATCH(B102,raw[Date],0)</f>
        <v>527</v>
      </c>
      <c r="E102" s="2">
        <f>MATCH(A102+7,raw[Date],0)-1</f>
        <v>849</v>
      </c>
      <c r="F102">
        <v>145</v>
      </c>
      <c r="G102">
        <v>35</v>
      </c>
      <c r="H102" s="14">
        <v>2.2275862068965515</v>
      </c>
      <c r="I102" s="14">
        <f>AVERAGEIF(raw[Date],'Rolling 12 Months'!A102,raw[FI])</f>
        <v>3.25</v>
      </c>
      <c r="J102" s="14">
        <f>AVERAGEIFS(raw[FI],raw[Date],CONCATENATE("&gt;=",'Rolling 12 Months'!$B102),raw[Date],CONCATENATE("&lt;=",'Rolling 12 Months'!$A102))</f>
        <v>2.3993808049535605</v>
      </c>
      <c r="K102">
        <v>117</v>
      </c>
      <c r="L102" s="30">
        <f t="shared" si="5"/>
        <v>0.36222910216718268</v>
      </c>
      <c r="M102">
        <v>115</v>
      </c>
      <c r="N102" s="30">
        <f t="shared" si="6"/>
        <v>0.35603715170278638</v>
      </c>
      <c r="O102">
        <v>91</v>
      </c>
      <c r="P102" s="30">
        <f t="shared" si="7"/>
        <v>0.28173374613003094</v>
      </c>
    </row>
    <row r="103" spans="1:16" x14ac:dyDescent="0.2">
      <c r="A103" s="1">
        <v>41980</v>
      </c>
      <c r="B103" s="1">
        <f t="shared" si="4"/>
        <v>41616</v>
      </c>
      <c r="C103">
        <v>322</v>
      </c>
      <c r="D103" s="2">
        <f>MATCH(B103,raw[Date],0)</f>
        <v>534</v>
      </c>
      <c r="E103" s="2">
        <f>MATCH(A103+7,raw[Date],0)-1</f>
        <v>855</v>
      </c>
      <c r="F103">
        <v>146</v>
      </c>
      <c r="G103">
        <v>36</v>
      </c>
      <c r="H103" s="14">
        <v>2.2054794520547945</v>
      </c>
      <c r="I103" s="14">
        <f>AVERAGEIF(raw[Date],'Rolling 12 Months'!A103,raw[FI])</f>
        <v>1.625</v>
      </c>
      <c r="J103" s="14">
        <f>AVERAGEIFS(raw[FI],raw[Date],CONCATENATE("&gt;=",'Rolling 12 Months'!$B103),raw[Date],CONCATENATE("&lt;=",'Rolling 12 Months'!$A103))</f>
        <v>2.3858695652173911</v>
      </c>
      <c r="K103">
        <v>117</v>
      </c>
      <c r="L103" s="30">
        <f t="shared" si="5"/>
        <v>0.36335403726708076</v>
      </c>
      <c r="M103">
        <v>116</v>
      </c>
      <c r="N103" s="30">
        <f t="shared" si="6"/>
        <v>0.36024844720496896</v>
      </c>
      <c r="O103">
        <v>89</v>
      </c>
      <c r="P103" s="30">
        <f t="shared" si="7"/>
        <v>0.27639751552795033</v>
      </c>
    </row>
    <row r="104" spans="1:16" x14ac:dyDescent="0.2">
      <c r="A104" s="1">
        <v>41987</v>
      </c>
      <c r="B104" s="1">
        <f t="shared" si="4"/>
        <v>41623</v>
      </c>
      <c r="C104">
        <v>322</v>
      </c>
      <c r="D104" s="2">
        <f>MATCH(B104,raw[Date],0)</f>
        <v>540</v>
      </c>
      <c r="E104" s="2">
        <f>MATCH(A104+7,raw[Date],0)-1</f>
        <v>861</v>
      </c>
      <c r="F104">
        <v>145</v>
      </c>
      <c r="G104">
        <v>35</v>
      </c>
      <c r="H104" s="14">
        <v>2.2206896551724138</v>
      </c>
      <c r="I104" s="14">
        <f>AVERAGEIF(raw[Date],'Rolling 12 Months'!A104,raw[FI])</f>
        <v>2.4583333333333335</v>
      </c>
      <c r="J104" s="14">
        <f>AVERAGEIFS(raw[FI],raw[Date],CONCATENATE("&gt;=",'Rolling 12 Months'!$B104),raw[Date],CONCATENATE("&lt;=",'Rolling 12 Months'!$A104))</f>
        <v>2.406055900621118</v>
      </c>
      <c r="K104">
        <v>115</v>
      </c>
      <c r="L104" s="30">
        <f t="shared" si="5"/>
        <v>0.35714285714285715</v>
      </c>
      <c r="M104">
        <v>115</v>
      </c>
      <c r="N104" s="30">
        <f t="shared" si="6"/>
        <v>0.35714285714285715</v>
      </c>
      <c r="O104">
        <v>92</v>
      </c>
      <c r="P104" s="30">
        <f t="shared" si="7"/>
        <v>0.2857142857142857</v>
      </c>
    </row>
    <row r="105" spans="1:16" x14ac:dyDescent="0.2">
      <c r="A105" s="1">
        <v>41994</v>
      </c>
      <c r="B105" s="1">
        <f t="shared" si="4"/>
        <v>41630</v>
      </c>
      <c r="C105">
        <v>322</v>
      </c>
      <c r="D105" s="2">
        <f>MATCH(B105,raw[Date],0)</f>
        <v>546</v>
      </c>
      <c r="E105" s="2">
        <f>MATCH(A105+7,raw[Date],0)-1</f>
        <v>871</v>
      </c>
      <c r="F105">
        <v>147</v>
      </c>
      <c r="G105">
        <v>36</v>
      </c>
      <c r="H105" s="14">
        <v>2.1904761904761907</v>
      </c>
      <c r="I105" s="14">
        <f>AVERAGEIF(raw[Date],'Rolling 12 Months'!A105,raw[FI])</f>
        <v>1.9583333333333333</v>
      </c>
      <c r="J105" s="14">
        <f>AVERAGEIFS(raw[FI],raw[Date],CONCATENATE("&gt;=",'Rolling 12 Months'!$B105),raw[Date],CONCATENATE("&lt;=",'Rolling 12 Months'!$A105))</f>
        <v>2.3843167701863353</v>
      </c>
      <c r="K105">
        <v>115</v>
      </c>
      <c r="L105" s="30">
        <f t="shared" si="5"/>
        <v>0.35714285714285715</v>
      </c>
      <c r="M105">
        <v>114</v>
      </c>
      <c r="N105" s="30">
        <f t="shared" si="6"/>
        <v>0.35403726708074534</v>
      </c>
      <c r="O105">
        <v>93</v>
      </c>
      <c r="P105" s="30">
        <f t="shared" si="7"/>
        <v>0.28881987577639751</v>
      </c>
    </row>
    <row r="106" spans="1:16" x14ac:dyDescent="0.2">
      <c r="A106" s="1">
        <v>42001</v>
      </c>
      <c r="B106" s="1">
        <f t="shared" si="4"/>
        <v>41637</v>
      </c>
      <c r="C106">
        <v>320</v>
      </c>
      <c r="D106" s="2">
        <f>MATCH(B106,raw[Date],0)</f>
        <v>558</v>
      </c>
      <c r="E106" s="2">
        <f>MATCH(A106+7,raw[Date],0)-1</f>
        <v>877</v>
      </c>
      <c r="F106">
        <v>146</v>
      </c>
      <c r="G106">
        <v>36</v>
      </c>
      <c r="H106" s="14">
        <v>2.1917808219178081</v>
      </c>
      <c r="I106" s="14">
        <f>AVERAGEIF(raw[Date],'Rolling 12 Months'!A106,raw[FI])</f>
        <v>2.5833333333333335</v>
      </c>
      <c r="J106" s="14">
        <f>AVERAGEIFS(raw[FI],raw[Date],CONCATENATE("&gt;=",'Rolling 12 Months'!$B106),raw[Date],CONCATENATE("&lt;=",'Rolling 12 Months'!$A106))</f>
        <v>2.3812500000000001</v>
      </c>
      <c r="K106">
        <v>116</v>
      </c>
      <c r="L106" s="30">
        <f t="shared" si="5"/>
        <v>0.36249999999999999</v>
      </c>
      <c r="M106">
        <v>113</v>
      </c>
      <c r="N106" s="30">
        <f t="shared" si="6"/>
        <v>0.35312500000000002</v>
      </c>
      <c r="O106">
        <v>91</v>
      </c>
      <c r="P106" s="30">
        <f t="shared" si="7"/>
        <v>0.28437499999999999</v>
      </c>
    </row>
    <row r="107" spans="1:16" x14ac:dyDescent="0.2">
      <c r="A107" s="1">
        <v>42008</v>
      </c>
      <c r="B107" s="1">
        <f t="shared" si="4"/>
        <v>41644</v>
      </c>
      <c r="C107">
        <v>320</v>
      </c>
      <c r="D107" s="2">
        <f>MATCH(B107,raw[Date],0)</f>
        <v>564</v>
      </c>
      <c r="E107" s="2">
        <f>MATCH(A107+7,raw[Date],0)-1</f>
        <v>883</v>
      </c>
      <c r="F107">
        <v>146</v>
      </c>
      <c r="G107">
        <v>36</v>
      </c>
      <c r="H107" s="14">
        <v>2.1917808219178081</v>
      </c>
      <c r="I107" s="14">
        <f>AVERAGEIF(raw[Date],'Rolling 12 Months'!A107,raw[FI])</f>
        <v>3.25</v>
      </c>
      <c r="J107" s="14">
        <f>AVERAGEIFS(raw[FI],raw[Date],CONCATENATE("&gt;=",'Rolling 12 Months'!$B107),raw[Date],CONCATENATE("&lt;=",'Rolling 12 Months'!$A107))</f>
        <v>2.3976562499999998</v>
      </c>
      <c r="K107">
        <v>119</v>
      </c>
      <c r="L107" s="30">
        <f t="shared" si="5"/>
        <v>0.37187500000000001</v>
      </c>
      <c r="M107">
        <v>114</v>
      </c>
      <c r="N107" s="30">
        <f t="shared" si="6"/>
        <v>0.35625000000000001</v>
      </c>
      <c r="O107">
        <v>87</v>
      </c>
      <c r="P107" s="30">
        <f t="shared" si="7"/>
        <v>0.27187499999999998</v>
      </c>
    </row>
    <row r="108" spans="1:16" x14ac:dyDescent="0.2">
      <c r="A108" s="1">
        <v>42015</v>
      </c>
      <c r="B108" s="1">
        <f t="shared" si="4"/>
        <v>41651</v>
      </c>
      <c r="C108">
        <v>320</v>
      </c>
      <c r="D108" s="2">
        <f>MATCH(B108,raw[Date],0)</f>
        <v>570</v>
      </c>
      <c r="E108" s="2">
        <f>MATCH(A108+7,raw[Date],0)-1</f>
        <v>889</v>
      </c>
      <c r="F108">
        <v>143</v>
      </c>
      <c r="G108">
        <v>36</v>
      </c>
      <c r="H108" s="14">
        <v>2.2377622377622379</v>
      </c>
      <c r="I108" s="14">
        <f>AVERAGEIF(raw[Date],'Rolling 12 Months'!A108,raw[FI])</f>
        <v>2.3333333333333335</v>
      </c>
      <c r="J108" s="14">
        <f>AVERAGEIFS(raw[FI],raw[Date],CONCATENATE("&gt;=",'Rolling 12 Months'!$B108),raw[Date],CONCATENATE("&lt;=",'Rolling 12 Months'!$A108))</f>
        <v>2.4125000000000001</v>
      </c>
      <c r="K108">
        <v>119</v>
      </c>
      <c r="L108" s="30">
        <f t="shared" si="5"/>
        <v>0.37187500000000001</v>
      </c>
      <c r="M108">
        <v>113</v>
      </c>
      <c r="N108" s="30">
        <f t="shared" si="6"/>
        <v>0.35312500000000002</v>
      </c>
      <c r="O108">
        <v>88</v>
      </c>
      <c r="P108" s="30">
        <f t="shared" si="7"/>
        <v>0.27500000000000002</v>
      </c>
    </row>
    <row r="109" spans="1:16" x14ac:dyDescent="0.2">
      <c r="A109" s="1">
        <v>42022</v>
      </c>
      <c r="B109" s="1">
        <f t="shared" si="4"/>
        <v>41658</v>
      </c>
      <c r="C109">
        <v>320</v>
      </c>
      <c r="D109" s="2">
        <f>MATCH(B109,raw[Date],0)</f>
        <v>576</v>
      </c>
      <c r="E109" s="2">
        <f>MATCH(A109+7,raw[Date],0)-1</f>
        <v>895</v>
      </c>
      <c r="F109">
        <v>140</v>
      </c>
      <c r="G109">
        <v>36</v>
      </c>
      <c r="H109" s="14">
        <v>2.2857142857142856</v>
      </c>
      <c r="I109" s="14">
        <f>AVERAGEIF(raw[Date],'Rolling 12 Months'!A109,raw[FI])</f>
        <v>3.7916666666666665</v>
      </c>
      <c r="J109" s="14">
        <f>AVERAGEIFS(raw[FI],raw[Date],CONCATENATE("&gt;=",'Rolling 12 Months'!$B109),raw[Date],CONCATENATE("&lt;=",'Rolling 12 Months'!$A109))</f>
        <v>2.4390624999999999</v>
      </c>
      <c r="K109">
        <v>119</v>
      </c>
      <c r="L109" s="30">
        <f t="shared" si="5"/>
        <v>0.37187500000000001</v>
      </c>
      <c r="M109">
        <v>113</v>
      </c>
      <c r="N109" s="30">
        <f t="shared" si="6"/>
        <v>0.35312500000000002</v>
      </c>
      <c r="O109">
        <v>88</v>
      </c>
      <c r="P109" s="30">
        <f t="shared" si="7"/>
        <v>0.27500000000000002</v>
      </c>
    </row>
    <row r="110" spans="1:16" x14ac:dyDescent="0.2">
      <c r="A110" s="1">
        <v>42029</v>
      </c>
      <c r="B110" s="1">
        <f t="shared" si="4"/>
        <v>41665</v>
      </c>
      <c r="C110">
        <v>320</v>
      </c>
      <c r="D110" s="2">
        <f>MATCH(B110,raw[Date],0)</f>
        <v>582</v>
      </c>
      <c r="E110" s="2">
        <f>MATCH(A110+7,raw[Date],0)-1</f>
        <v>901</v>
      </c>
      <c r="F110">
        <v>143</v>
      </c>
      <c r="G110">
        <v>38</v>
      </c>
      <c r="H110" s="14">
        <v>2.2377622377622379</v>
      </c>
      <c r="I110" s="14">
        <f>AVERAGEIF(raw[Date],'Rolling 12 Months'!A110,raw[FI])</f>
        <v>2.2916666666666665</v>
      </c>
      <c r="J110" s="14">
        <f>AVERAGEIFS(raw[FI],raw[Date],CONCATENATE("&gt;=",'Rolling 12 Months'!$B110),raw[Date],CONCATENATE("&lt;=",'Rolling 12 Months'!$A110))</f>
        <v>2.4296875</v>
      </c>
      <c r="K110">
        <v>120</v>
      </c>
      <c r="L110" s="30">
        <f t="shared" si="5"/>
        <v>0.375</v>
      </c>
      <c r="M110">
        <v>114</v>
      </c>
      <c r="N110" s="30">
        <f t="shared" si="6"/>
        <v>0.35625000000000001</v>
      </c>
      <c r="O110">
        <v>86</v>
      </c>
      <c r="P110" s="30">
        <f t="shared" si="7"/>
        <v>0.26874999999999999</v>
      </c>
    </row>
    <row r="111" spans="1:16" x14ac:dyDescent="0.2">
      <c r="A111" s="1">
        <v>42036</v>
      </c>
      <c r="B111" s="1">
        <f t="shared" si="4"/>
        <v>41672</v>
      </c>
      <c r="C111">
        <v>320</v>
      </c>
      <c r="D111" s="2">
        <f>MATCH(B111,raw[Date],0)</f>
        <v>588</v>
      </c>
      <c r="E111" s="2">
        <f>MATCH(A111+7,raw[Date],0)-1</f>
        <v>907</v>
      </c>
      <c r="F111">
        <v>143</v>
      </c>
      <c r="G111">
        <v>39</v>
      </c>
      <c r="H111" s="14">
        <v>2.2377622377622379</v>
      </c>
      <c r="I111" s="14">
        <f>AVERAGEIF(raw[Date],'Rolling 12 Months'!A111,raw[FI])</f>
        <v>3</v>
      </c>
      <c r="J111" s="14">
        <f>AVERAGEIFS(raw[FI],raw[Date],CONCATENATE("&gt;=",'Rolling 12 Months'!$B111),raw[Date],CONCATENATE("&lt;=",'Rolling 12 Months'!$A111))</f>
        <v>2.4390624999999999</v>
      </c>
      <c r="K111">
        <v>120</v>
      </c>
      <c r="L111" s="30">
        <f t="shared" si="5"/>
        <v>0.375</v>
      </c>
      <c r="M111">
        <v>114</v>
      </c>
      <c r="N111" s="30">
        <f t="shared" si="6"/>
        <v>0.35625000000000001</v>
      </c>
      <c r="O111">
        <v>86</v>
      </c>
      <c r="P111" s="30">
        <f t="shared" si="7"/>
        <v>0.26874999999999999</v>
      </c>
    </row>
    <row r="112" spans="1:16" x14ac:dyDescent="0.2">
      <c r="A112" s="1">
        <v>42043</v>
      </c>
      <c r="B112" s="1">
        <f t="shared" si="4"/>
        <v>41679</v>
      </c>
      <c r="C112">
        <v>320</v>
      </c>
      <c r="D112" s="2">
        <f>MATCH(B112,raw[Date],0)</f>
        <v>594</v>
      </c>
      <c r="E112" s="2">
        <f>MATCH(A112+7,raw[Date],0)-1</f>
        <v>913</v>
      </c>
      <c r="F112">
        <v>140</v>
      </c>
      <c r="G112">
        <v>38</v>
      </c>
      <c r="H112" s="14">
        <v>2.2857142857142856</v>
      </c>
      <c r="I112" s="14">
        <f>AVERAGEIF(raw[Date],'Rolling 12 Months'!A112,raw[FI])</f>
        <v>1.5</v>
      </c>
      <c r="J112" s="14">
        <f>AVERAGEIFS(raw[FI],raw[Date],CONCATENATE("&gt;=",'Rolling 12 Months'!$B112),raw[Date],CONCATENATE("&lt;=",'Rolling 12 Months'!$A112))</f>
        <v>2.42578125</v>
      </c>
      <c r="K112">
        <v>122</v>
      </c>
      <c r="L112" s="30">
        <f t="shared" si="5"/>
        <v>0.38124999999999998</v>
      </c>
      <c r="M112">
        <v>113</v>
      </c>
      <c r="N112" s="30">
        <f t="shared" si="6"/>
        <v>0.35312500000000002</v>
      </c>
      <c r="O112">
        <v>85</v>
      </c>
      <c r="P112" s="30">
        <f t="shared" si="7"/>
        <v>0.265625</v>
      </c>
    </row>
    <row r="113" spans="1:16" x14ac:dyDescent="0.2">
      <c r="A113" s="1">
        <v>42050</v>
      </c>
      <c r="B113" s="1">
        <f t="shared" si="4"/>
        <v>41686</v>
      </c>
      <c r="C113">
        <v>320</v>
      </c>
      <c r="D113" s="2">
        <f>MATCH(B113,raw[Date],0)</f>
        <v>600</v>
      </c>
      <c r="E113" s="2">
        <f>MATCH(A113+7,raw[Date],0)-1</f>
        <v>919</v>
      </c>
      <c r="F113">
        <v>139</v>
      </c>
      <c r="G113">
        <v>37</v>
      </c>
      <c r="H113" s="14">
        <v>2.3021582733812949</v>
      </c>
      <c r="I113" s="14">
        <f>AVERAGEIF(raw[Date],'Rolling 12 Months'!A113,raw[FI])</f>
        <v>2.6666666666666665</v>
      </c>
      <c r="J113" s="14">
        <f>AVERAGEIFS(raw[FI],raw[Date],CONCATENATE("&gt;=",'Rolling 12 Months'!$B113),raw[Date],CONCATENATE("&lt;=",'Rolling 12 Months'!$A113))</f>
        <v>2.4351562499999999</v>
      </c>
      <c r="K113">
        <v>123</v>
      </c>
      <c r="L113" s="30">
        <f t="shared" si="5"/>
        <v>0.38437500000000002</v>
      </c>
      <c r="M113">
        <v>114</v>
      </c>
      <c r="N113" s="30">
        <f t="shared" si="6"/>
        <v>0.35625000000000001</v>
      </c>
      <c r="O113">
        <v>83</v>
      </c>
      <c r="P113" s="30">
        <f t="shared" si="7"/>
        <v>0.25937500000000002</v>
      </c>
    </row>
    <row r="114" spans="1:16" x14ac:dyDescent="0.2">
      <c r="A114" s="1">
        <v>42057</v>
      </c>
      <c r="B114" s="1">
        <f t="shared" si="4"/>
        <v>41693</v>
      </c>
      <c r="C114">
        <v>320</v>
      </c>
      <c r="D114" s="2">
        <f>MATCH(B114,raw[Date],0)</f>
        <v>606</v>
      </c>
      <c r="E114" s="2">
        <f>MATCH(A114+7,raw[Date],0)-1</f>
        <v>925</v>
      </c>
      <c r="F114">
        <v>138</v>
      </c>
      <c r="G114">
        <v>37</v>
      </c>
      <c r="H114" s="14">
        <v>2.318840579710145</v>
      </c>
      <c r="I114" s="14">
        <f>AVERAGEIF(raw[Date],'Rolling 12 Months'!A114,raw[FI])</f>
        <v>2.5</v>
      </c>
      <c r="J114" s="14">
        <f>AVERAGEIFS(raw[FI],raw[Date],CONCATENATE("&gt;=",'Rolling 12 Months'!$B114),raw[Date],CONCATENATE("&lt;=",'Rolling 12 Months'!$A114))</f>
        <v>2.4210937499999998</v>
      </c>
      <c r="K114">
        <v>123</v>
      </c>
      <c r="L114" s="30">
        <f t="shared" si="5"/>
        <v>0.38437500000000002</v>
      </c>
      <c r="M114">
        <v>114</v>
      </c>
      <c r="N114" s="30">
        <f t="shared" si="6"/>
        <v>0.35625000000000001</v>
      </c>
      <c r="O114">
        <v>83</v>
      </c>
      <c r="P114" s="30">
        <f t="shared" si="7"/>
        <v>0.25937500000000002</v>
      </c>
    </row>
    <row r="115" spans="1:16" x14ac:dyDescent="0.2">
      <c r="A115" s="1">
        <v>42064</v>
      </c>
      <c r="B115" s="1">
        <f t="shared" si="4"/>
        <v>41700</v>
      </c>
      <c r="C115">
        <v>320</v>
      </c>
      <c r="D115" s="2">
        <f>MATCH(B115,raw[Date],0)</f>
        <v>612</v>
      </c>
      <c r="E115" s="2">
        <f>MATCH(A115+7,raw[Date],0)-1</f>
        <v>931</v>
      </c>
      <c r="F115">
        <v>138</v>
      </c>
      <c r="G115">
        <v>36</v>
      </c>
      <c r="H115" s="14">
        <v>2.318840579710145</v>
      </c>
      <c r="I115" s="14">
        <f>AVERAGEIF(raw[Date],'Rolling 12 Months'!A115,raw[FI])</f>
        <v>2.5416666666666665</v>
      </c>
      <c r="J115" s="14">
        <f>AVERAGEIFS(raw[FI],raw[Date],CONCATENATE("&gt;=",'Rolling 12 Months'!$B115),raw[Date],CONCATENATE("&lt;=",'Rolling 12 Months'!$A115))</f>
        <v>2.4039062499999999</v>
      </c>
      <c r="K115">
        <v>124</v>
      </c>
      <c r="L115" s="30">
        <f t="shared" si="5"/>
        <v>0.38750000000000001</v>
      </c>
      <c r="M115">
        <v>114</v>
      </c>
      <c r="N115" s="30">
        <f t="shared" si="6"/>
        <v>0.35625000000000001</v>
      </c>
      <c r="O115">
        <v>82</v>
      </c>
      <c r="P115" s="30">
        <f t="shared" si="7"/>
        <v>0.25624999999999998</v>
      </c>
    </row>
    <row r="116" spans="1:16" x14ac:dyDescent="0.2">
      <c r="A116" s="1">
        <v>42071</v>
      </c>
      <c r="B116" s="1">
        <f t="shared" si="4"/>
        <v>41707</v>
      </c>
      <c r="C116">
        <v>320</v>
      </c>
      <c r="D116" s="2">
        <f>MATCH(B116,raw[Date],0)</f>
        <v>618</v>
      </c>
      <c r="E116" s="2">
        <f>MATCH(A116+7,raw[Date],0)-1</f>
        <v>937</v>
      </c>
      <c r="F116">
        <v>141</v>
      </c>
      <c r="G116">
        <v>37</v>
      </c>
      <c r="H116" s="14">
        <v>2.2695035460992909</v>
      </c>
      <c r="I116" s="14">
        <f>AVERAGEIF(raw[Date],'Rolling 12 Months'!A116,raw[FI])</f>
        <v>0.45833333333333331</v>
      </c>
      <c r="J116" s="14">
        <f>AVERAGEIFS(raw[FI],raw[Date],CONCATENATE("&gt;=",'Rolling 12 Months'!$B116),raw[Date],CONCATENATE("&lt;=",'Rolling 12 Months'!$A116))</f>
        <v>2.3640625000000002</v>
      </c>
      <c r="K116">
        <v>124</v>
      </c>
      <c r="L116" s="30">
        <f t="shared" si="5"/>
        <v>0.38750000000000001</v>
      </c>
      <c r="M116">
        <v>113</v>
      </c>
      <c r="N116" s="30">
        <f t="shared" si="6"/>
        <v>0.35312500000000002</v>
      </c>
      <c r="O116">
        <v>83</v>
      </c>
      <c r="P116" s="30">
        <f t="shared" si="7"/>
        <v>0.25937500000000002</v>
      </c>
    </row>
    <row r="117" spans="1:16" x14ac:dyDescent="0.2">
      <c r="A117" s="1">
        <v>42078</v>
      </c>
      <c r="B117" s="1">
        <f t="shared" si="4"/>
        <v>41714</v>
      </c>
      <c r="C117">
        <v>320</v>
      </c>
      <c r="D117" s="2">
        <f>MATCH(B117,raw[Date],0)</f>
        <v>624</v>
      </c>
      <c r="E117" s="2">
        <f>MATCH(A117+7,raw[Date],0)-1</f>
        <v>943</v>
      </c>
      <c r="F117">
        <v>142</v>
      </c>
      <c r="G117">
        <v>37</v>
      </c>
      <c r="H117" s="14">
        <v>2.2535211267605635</v>
      </c>
      <c r="I117" s="14">
        <f>AVERAGEIF(raw[Date],'Rolling 12 Months'!A117,raw[FI])</f>
        <v>1.6666666666666667</v>
      </c>
      <c r="J117" s="14">
        <f>AVERAGEIFS(raw[FI],raw[Date],CONCATENATE("&gt;=",'Rolling 12 Months'!$B117),raw[Date],CONCATENATE("&lt;=",'Rolling 12 Months'!$A117))</f>
        <v>2.33203125</v>
      </c>
      <c r="K117">
        <v>126</v>
      </c>
      <c r="L117" s="30">
        <f t="shared" si="5"/>
        <v>0.39374999999999999</v>
      </c>
      <c r="M117">
        <v>114</v>
      </c>
      <c r="N117" s="30">
        <f t="shared" si="6"/>
        <v>0.35625000000000001</v>
      </c>
      <c r="O117">
        <v>80</v>
      </c>
      <c r="P117" s="30">
        <f t="shared" si="7"/>
        <v>0.25</v>
      </c>
    </row>
    <row r="118" spans="1:16" x14ac:dyDescent="0.2">
      <c r="A118" s="1">
        <v>42085</v>
      </c>
      <c r="B118" s="1">
        <f t="shared" si="4"/>
        <v>41721</v>
      </c>
      <c r="C118">
        <v>320</v>
      </c>
      <c r="D118" s="2">
        <f>MATCH(B118,raw[Date],0)</f>
        <v>630</v>
      </c>
      <c r="E118" s="2">
        <f>MATCH(A118+7,raw[Date],0)-1</f>
        <v>949</v>
      </c>
      <c r="F118">
        <v>143</v>
      </c>
      <c r="G118">
        <v>38</v>
      </c>
      <c r="H118" s="14">
        <v>2.2377622377622379</v>
      </c>
      <c r="I118" s="14">
        <f>AVERAGEIF(raw[Date],'Rolling 12 Months'!A118,raw[FI])</f>
        <v>2.125</v>
      </c>
      <c r="J118" s="14">
        <f>AVERAGEIFS(raw[FI],raw[Date],CONCATENATE("&gt;=",'Rolling 12 Months'!$B118),raw[Date],CONCATENATE("&lt;=",'Rolling 12 Months'!$A118))</f>
        <v>2.3265625000000001</v>
      </c>
      <c r="K118">
        <v>126</v>
      </c>
      <c r="L118" s="30">
        <f t="shared" si="5"/>
        <v>0.39374999999999999</v>
      </c>
      <c r="M118">
        <v>114</v>
      </c>
      <c r="N118" s="30">
        <f t="shared" si="6"/>
        <v>0.35625000000000001</v>
      </c>
      <c r="O118">
        <v>80</v>
      </c>
      <c r="P118" s="30">
        <f t="shared" si="7"/>
        <v>0.25</v>
      </c>
    </row>
    <row r="119" spans="1:16" x14ac:dyDescent="0.2">
      <c r="A119" s="1">
        <v>42092</v>
      </c>
      <c r="B119" s="1">
        <f t="shared" si="4"/>
        <v>41728</v>
      </c>
      <c r="C119">
        <v>320</v>
      </c>
      <c r="D119" s="2">
        <f>MATCH(B119,raw[Date],0)</f>
        <v>636</v>
      </c>
      <c r="E119" s="2">
        <f>MATCH(A119+7,raw[Date],0)-1</f>
        <v>964</v>
      </c>
      <c r="F119">
        <v>146</v>
      </c>
      <c r="G119">
        <v>36</v>
      </c>
      <c r="H119" s="14">
        <v>2.1917808219178081</v>
      </c>
      <c r="I119" s="14">
        <f>AVERAGEIF(raw[Date],'Rolling 12 Months'!A119,raw[FI])</f>
        <v>2.9166666666666665</v>
      </c>
      <c r="J119" s="14">
        <f>AVERAGEIFS(raw[FI],raw[Date],CONCATENATE("&gt;=",'Rolling 12 Months'!$B119),raw[Date],CONCATENATE("&lt;=",'Rolling 12 Months'!$A119))</f>
        <v>2.3484375000000002</v>
      </c>
      <c r="K119">
        <v>125</v>
      </c>
      <c r="L119" s="30">
        <f t="shared" si="5"/>
        <v>0.390625</v>
      </c>
      <c r="M119">
        <v>115</v>
      </c>
      <c r="N119" s="30">
        <f t="shared" si="6"/>
        <v>0.359375</v>
      </c>
      <c r="O119">
        <v>80</v>
      </c>
      <c r="P119" s="30">
        <f t="shared" si="7"/>
        <v>0.25</v>
      </c>
    </row>
    <row r="120" spans="1:16" x14ac:dyDescent="0.2">
      <c r="A120" s="1">
        <v>42099</v>
      </c>
      <c r="B120" s="1">
        <f t="shared" si="4"/>
        <v>41735</v>
      </c>
      <c r="C120">
        <v>325</v>
      </c>
      <c r="D120" s="2">
        <f>MATCH(B120,raw[Date],0)</f>
        <v>642</v>
      </c>
      <c r="E120" s="2">
        <f>MATCH(A120+7,raw[Date],0)-1</f>
        <v>966</v>
      </c>
      <c r="F120">
        <v>145</v>
      </c>
      <c r="G120">
        <v>37</v>
      </c>
      <c r="H120" s="14">
        <v>2.2413793103448274</v>
      </c>
      <c r="I120" s="14">
        <f>AVERAGEIF(raw[Date],'Rolling 12 Months'!A120,raw[FI])</f>
        <v>4</v>
      </c>
      <c r="J120" s="14">
        <f>AVERAGEIFS(raw[FI],raw[Date],CONCATENATE("&gt;=",'Rolling 12 Months'!$B120),raw[Date],CONCATENATE("&lt;=",'Rolling 12 Months'!$A120))</f>
        <v>2.3346153846153848</v>
      </c>
      <c r="K120">
        <v>128</v>
      </c>
      <c r="L120" s="30">
        <f t="shared" si="5"/>
        <v>0.39384615384615385</v>
      </c>
      <c r="M120">
        <v>117</v>
      </c>
      <c r="N120" s="30">
        <f t="shared" si="6"/>
        <v>0.36</v>
      </c>
      <c r="O120">
        <v>80</v>
      </c>
      <c r="P120" s="30">
        <f t="shared" si="7"/>
        <v>0.24615384615384617</v>
      </c>
    </row>
    <row r="121" spans="1:16" x14ac:dyDescent="0.2">
      <c r="A121" s="1">
        <v>42106</v>
      </c>
      <c r="B121" s="1">
        <f t="shared" si="4"/>
        <v>41742</v>
      </c>
      <c r="C121">
        <v>325</v>
      </c>
      <c r="D121" s="2">
        <f>MATCH(B121,raw[Date],0)</f>
        <v>648</v>
      </c>
      <c r="E121" s="2">
        <f>MATCH(A121+7,raw[Date],0)-1</f>
        <v>972</v>
      </c>
      <c r="F121">
        <v>144</v>
      </c>
      <c r="G121">
        <v>37</v>
      </c>
      <c r="H121" s="14">
        <v>2.2569444444444446</v>
      </c>
      <c r="I121" s="14">
        <f>AVERAGEIF(raw[Date],'Rolling 12 Months'!A121,raw[FI])</f>
        <v>1.9166666666666667</v>
      </c>
      <c r="J121" s="14">
        <f>AVERAGEIFS(raw[FI],raw[Date],CONCATENATE("&gt;=",'Rolling 12 Months'!$B121),raw[Date],CONCATENATE("&lt;=",'Rolling 12 Months'!$A121))</f>
        <v>2.34</v>
      </c>
      <c r="K121">
        <v>127</v>
      </c>
      <c r="L121" s="30">
        <f t="shared" si="5"/>
        <v>0.39076923076923076</v>
      </c>
      <c r="M121">
        <v>117</v>
      </c>
      <c r="N121" s="30">
        <f t="shared" si="6"/>
        <v>0.36</v>
      </c>
      <c r="O121">
        <v>81</v>
      </c>
      <c r="P121" s="30">
        <f t="shared" si="7"/>
        <v>0.24923076923076923</v>
      </c>
    </row>
    <row r="122" spans="1:16" x14ac:dyDescent="0.2">
      <c r="A122" s="1">
        <v>42113</v>
      </c>
      <c r="B122" s="1">
        <f t="shared" si="4"/>
        <v>41749</v>
      </c>
      <c r="C122">
        <v>325</v>
      </c>
      <c r="D122" s="2">
        <f>MATCH(B122,raw[Date],0)</f>
        <v>654</v>
      </c>
      <c r="E122" s="2">
        <f>MATCH(A122+7,raw[Date],0)-1</f>
        <v>978</v>
      </c>
      <c r="F122">
        <v>144</v>
      </c>
      <c r="G122">
        <v>35</v>
      </c>
      <c r="H122" s="14">
        <v>2.2569444444444446</v>
      </c>
      <c r="I122" s="14">
        <f>AVERAGEIF(raw[Date],'Rolling 12 Months'!A122,raw[FI])</f>
        <v>2.3333333333333335</v>
      </c>
      <c r="J122" s="14">
        <f>AVERAGEIFS(raw[FI],raw[Date],CONCATENATE("&gt;=",'Rolling 12 Months'!$B122),raw[Date],CONCATENATE("&lt;=",'Rolling 12 Months'!$A122))</f>
        <v>2.3469230769230771</v>
      </c>
      <c r="K122">
        <v>128</v>
      </c>
      <c r="L122" s="30">
        <f t="shared" si="5"/>
        <v>0.39384615384615385</v>
      </c>
      <c r="M122">
        <v>117</v>
      </c>
      <c r="N122" s="30">
        <f t="shared" si="6"/>
        <v>0.36</v>
      </c>
      <c r="O122">
        <v>80</v>
      </c>
      <c r="P122" s="30">
        <f t="shared" si="7"/>
        <v>0.24615384615384617</v>
      </c>
    </row>
    <row r="123" spans="1:16" x14ac:dyDescent="0.2">
      <c r="A123" s="1">
        <v>42120</v>
      </c>
      <c r="B123" s="1">
        <f t="shared" si="4"/>
        <v>41756</v>
      </c>
      <c r="C123">
        <v>325</v>
      </c>
      <c r="D123" s="2">
        <f>MATCH(B123,raw[Date],0)</f>
        <v>660</v>
      </c>
      <c r="E123" s="2">
        <f>MATCH(A123+7,raw[Date],0)-1</f>
        <v>984</v>
      </c>
      <c r="F123">
        <v>144</v>
      </c>
      <c r="G123">
        <v>35</v>
      </c>
      <c r="H123" s="14">
        <v>2.2569444444444446</v>
      </c>
      <c r="I123" s="14">
        <f>AVERAGEIF(raw[Date],'Rolling 12 Months'!A123,raw[FI])</f>
        <v>4.333333333333333</v>
      </c>
      <c r="J123" s="14">
        <f>AVERAGEIFS(raw[FI],raw[Date],CONCATENATE("&gt;=",'Rolling 12 Months'!$B123),raw[Date],CONCATENATE("&lt;=",'Rolling 12 Months'!$A123))</f>
        <v>2.3715384615384614</v>
      </c>
      <c r="K123">
        <v>128</v>
      </c>
      <c r="L123" s="30">
        <f t="shared" si="5"/>
        <v>0.39384615384615385</v>
      </c>
      <c r="M123">
        <v>117</v>
      </c>
      <c r="N123" s="30">
        <f t="shared" si="6"/>
        <v>0.36</v>
      </c>
      <c r="O123">
        <v>80</v>
      </c>
      <c r="P123" s="30">
        <f t="shared" si="7"/>
        <v>0.24615384615384617</v>
      </c>
    </row>
    <row r="124" spans="1:16" x14ac:dyDescent="0.2">
      <c r="A124" s="1">
        <v>42127</v>
      </c>
      <c r="B124" s="1">
        <f t="shared" si="4"/>
        <v>41763</v>
      </c>
      <c r="C124">
        <v>325</v>
      </c>
      <c r="D124" s="2">
        <f>MATCH(B124,raw[Date],0)</f>
        <v>666</v>
      </c>
      <c r="E124" s="2">
        <f>MATCH(A124+7,raw[Date],0)-1</f>
        <v>990</v>
      </c>
      <c r="F124">
        <v>143</v>
      </c>
      <c r="G124">
        <v>34</v>
      </c>
      <c r="H124" s="14">
        <v>2.2727272727272729</v>
      </c>
      <c r="I124" s="14">
        <f>AVERAGEIF(raw[Date],'Rolling 12 Months'!A124,raw[FI])</f>
        <v>2.0416666666666665</v>
      </c>
      <c r="J124" s="14">
        <f>AVERAGEIFS(raw[FI],raw[Date],CONCATENATE("&gt;=",'Rolling 12 Months'!$B124),raw[Date],CONCATENATE("&lt;=",'Rolling 12 Months'!$A124))</f>
        <v>2.3684615384615384</v>
      </c>
      <c r="K124">
        <v>129</v>
      </c>
      <c r="L124" s="30">
        <f t="shared" si="5"/>
        <v>0.39692307692307693</v>
      </c>
      <c r="M124">
        <v>118</v>
      </c>
      <c r="N124" s="30">
        <f t="shared" si="6"/>
        <v>0.36307692307692307</v>
      </c>
      <c r="O124">
        <v>78</v>
      </c>
      <c r="P124" s="30">
        <f t="shared" si="7"/>
        <v>0.24</v>
      </c>
    </row>
    <row r="125" spans="1:16" x14ac:dyDescent="0.2">
      <c r="A125" s="1">
        <v>42134</v>
      </c>
      <c r="B125" s="1">
        <f t="shared" si="4"/>
        <v>41770</v>
      </c>
      <c r="C125">
        <v>325</v>
      </c>
      <c r="D125" s="2">
        <f>MATCH(B125,raw[Date],0)</f>
        <v>672</v>
      </c>
      <c r="E125" s="2">
        <f>MATCH(A125+7,raw[Date],0)-1</f>
        <v>996</v>
      </c>
      <c r="F125">
        <v>143</v>
      </c>
      <c r="G125">
        <v>34</v>
      </c>
      <c r="H125" s="14">
        <v>2.2727272727272729</v>
      </c>
      <c r="I125" s="14">
        <f>AVERAGEIF(raw[Date],'Rolling 12 Months'!A125,raw[FI])</f>
        <v>2.6666666666666665</v>
      </c>
      <c r="J125" s="14">
        <f>AVERAGEIFS(raw[FI],raw[Date],CONCATENATE("&gt;=",'Rolling 12 Months'!$B125),raw[Date],CONCATENATE("&lt;=",'Rolling 12 Months'!$A125))</f>
        <v>2.3838461538461537</v>
      </c>
      <c r="K125">
        <v>129</v>
      </c>
      <c r="L125" s="30">
        <f t="shared" si="5"/>
        <v>0.39692307692307693</v>
      </c>
      <c r="M125">
        <v>118</v>
      </c>
      <c r="N125" s="30">
        <f t="shared" si="6"/>
        <v>0.36307692307692307</v>
      </c>
      <c r="O125">
        <v>78</v>
      </c>
      <c r="P125" s="30">
        <f t="shared" si="7"/>
        <v>0.24</v>
      </c>
    </row>
    <row r="126" spans="1:16" x14ac:dyDescent="0.2">
      <c r="A126" s="1">
        <v>42141</v>
      </c>
      <c r="B126" s="1">
        <f t="shared" si="4"/>
        <v>41777</v>
      </c>
      <c r="C126">
        <v>325</v>
      </c>
      <c r="D126" s="2">
        <f>MATCH(B126,raw[Date],0)</f>
        <v>678</v>
      </c>
      <c r="E126" s="2">
        <f>MATCH(A126+7,raw[Date],0)-1</f>
        <v>1002</v>
      </c>
      <c r="F126">
        <v>143</v>
      </c>
      <c r="G126">
        <v>33</v>
      </c>
      <c r="H126" s="14">
        <v>2.2727272727272729</v>
      </c>
      <c r="I126" s="14">
        <f>AVERAGEIF(raw[Date],'Rolling 12 Months'!A126,raw[FI])</f>
        <v>3.125</v>
      </c>
      <c r="J126" s="14">
        <f>AVERAGEIFS(raw[FI],raw[Date],CONCATENATE("&gt;=",'Rolling 12 Months'!$B126),raw[Date],CONCATENATE("&lt;=",'Rolling 12 Months'!$A126))</f>
        <v>2.390769230769231</v>
      </c>
      <c r="K126">
        <v>130</v>
      </c>
      <c r="L126" s="30">
        <f t="shared" si="5"/>
        <v>0.4</v>
      </c>
      <c r="M126">
        <v>119</v>
      </c>
      <c r="N126" s="30">
        <f t="shared" si="6"/>
        <v>0.36615384615384616</v>
      </c>
      <c r="O126">
        <v>76</v>
      </c>
      <c r="P126" s="30">
        <f t="shared" si="7"/>
        <v>0.23384615384615384</v>
      </c>
    </row>
    <row r="127" spans="1:16" x14ac:dyDescent="0.2">
      <c r="A127" s="1">
        <v>42148</v>
      </c>
      <c r="B127" s="1">
        <f t="shared" si="4"/>
        <v>41784</v>
      </c>
      <c r="C127">
        <v>325</v>
      </c>
      <c r="D127" s="2">
        <f>MATCH(B127,raw[Date],0)</f>
        <v>684</v>
      </c>
      <c r="E127" s="2">
        <f>MATCH(A127+7,raw[Date],0)-1</f>
        <v>1008</v>
      </c>
      <c r="F127">
        <v>142</v>
      </c>
      <c r="G127">
        <v>31</v>
      </c>
      <c r="H127" s="14">
        <v>2.288732394366197</v>
      </c>
      <c r="I127" s="14">
        <f>AVERAGEIF(raw[Date],'Rolling 12 Months'!A127,raw[FI])</f>
        <v>5.083333333333333</v>
      </c>
      <c r="J127" s="14">
        <f>AVERAGEIFS(raw[FI],raw[Date],CONCATENATE("&gt;=",'Rolling 12 Months'!$B127),raw[Date],CONCATENATE("&lt;=",'Rolling 12 Months'!$A127))</f>
        <v>2.453846153846154</v>
      </c>
      <c r="K127">
        <v>129</v>
      </c>
      <c r="L127" s="30">
        <f t="shared" si="5"/>
        <v>0.39692307692307693</v>
      </c>
      <c r="M127">
        <v>119</v>
      </c>
      <c r="N127" s="30">
        <f t="shared" si="6"/>
        <v>0.36615384615384616</v>
      </c>
      <c r="O127">
        <v>77</v>
      </c>
      <c r="P127" s="30">
        <f t="shared" si="7"/>
        <v>0.23692307692307693</v>
      </c>
    </row>
    <row r="128" spans="1:16" x14ac:dyDescent="0.2">
      <c r="A128" s="1">
        <v>42155</v>
      </c>
      <c r="B128" s="1">
        <f t="shared" si="4"/>
        <v>41791</v>
      </c>
      <c r="C128">
        <v>325</v>
      </c>
      <c r="D128" s="2">
        <f>MATCH(B128,raw[Date],0)</f>
        <v>690</v>
      </c>
      <c r="E128" s="2">
        <f>MATCH(A128+7,raw[Date],0)-1</f>
        <v>1014</v>
      </c>
      <c r="F128">
        <v>143</v>
      </c>
      <c r="G128">
        <v>32</v>
      </c>
      <c r="H128" s="14">
        <v>2.2727272727272729</v>
      </c>
      <c r="I128" s="14">
        <f>AVERAGEIF(raw[Date],'Rolling 12 Months'!A128,raw[FI])</f>
        <v>2.7083333333333335</v>
      </c>
      <c r="J128" s="14">
        <f>AVERAGEIFS(raw[FI],raw[Date],CONCATENATE("&gt;=",'Rolling 12 Months'!$B128),raw[Date],CONCATENATE("&lt;=",'Rolling 12 Months'!$A128))</f>
        <v>2.4423076923076925</v>
      </c>
      <c r="K128">
        <v>131</v>
      </c>
      <c r="L128" s="30">
        <f t="shared" si="5"/>
        <v>0.40307692307692305</v>
      </c>
      <c r="M128">
        <v>118</v>
      </c>
      <c r="N128" s="30">
        <f t="shared" si="6"/>
        <v>0.36307692307692307</v>
      </c>
      <c r="O128">
        <v>76</v>
      </c>
      <c r="P128" s="30">
        <f t="shared" si="7"/>
        <v>0.23384615384615384</v>
      </c>
    </row>
    <row r="129" spans="1:16" x14ac:dyDescent="0.2">
      <c r="A129" s="1">
        <v>42162</v>
      </c>
      <c r="B129" s="1">
        <f t="shared" si="4"/>
        <v>41798</v>
      </c>
      <c r="C129">
        <v>325</v>
      </c>
      <c r="D129" s="2">
        <f>MATCH(B129,raw[Date],0)</f>
        <v>696</v>
      </c>
      <c r="E129" s="2">
        <f>MATCH(A129+7,raw[Date],0)-1</f>
        <v>1020</v>
      </c>
      <c r="F129">
        <v>142</v>
      </c>
      <c r="G129">
        <v>32</v>
      </c>
      <c r="H129" s="14">
        <v>2.288732394366197</v>
      </c>
      <c r="I129" s="14">
        <f>AVERAGEIF(raw[Date],'Rolling 12 Months'!A129,raw[FI])</f>
        <v>2.7083333333333335</v>
      </c>
      <c r="J129" s="14">
        <f>AVERAGEIFS(raw[FI],raw[Date],CONCATENATE("&gt;=",'Rolling 12 Months'!$B129),raw[Date],CONCATENATE("&lt;=",'Rolling 12 Months'!$A129))</f>
        <v>2.453846153846154</v>
      </c>
      <c r="K129">
        <v>130</v>
      </c>
      <c r="L129" s="30">
        <f t="shared" si="5"/>
        <v>0.4</v>
      </c>
      <c r="M129">
        <v>116</v>
      </c>
      <c r="N129" s="30">
        <f t="shared" si="6"/>
        <v>0.3569230769230769</v>
      </c>
      <c r="O129">
        <v>79</v>
      </c>
      <c r="P129" s="30">
        <f t="shared" si="7"/>
        <v>0.24307692307692308</v>
      </c>
    </row>
    <row r="130" spans="1:16" x14ac:dyDescent="0.2">
      <c r="A130" s="1">
        <v>42169</v>
      </c>
      <c r="B130" s="1">
        <f t="shared" si="4"/>
        <v>41805</v>
      </c>
      <c r="C130">
        <v>325</v>
      </c>
      <c r="D130" s="2">
        <f>MATCH(B130,raw[Date],0)</f>
        <v>702</v>
      </c>
      <c r="E130" s="2">
        <f>MATCH(A130+7,raw[Date],0)-1</f>
        <v>1026</v>
      </c>
      <c r="F130">
        <v>142</v>
      </c>
      <c r="G130">
        <v>31</v>
      </c>
      <c r="H130" s="14">
        <v>2.288732394366197</v>
      </c>
      <c r="I130" s="14">
        <f>AVERAGEIF(raw[Date],'Rolling 12 Months'!A130,raw[FI])</f>
        <v>2.625</v>
      </c>
      <c r="J130" s="14">
        <f>AVERAGEIFS(raw[FI],raw[Date],CONCATENATE("&gt;=",'Rolling 12 Months'!$B130),raw[Date],CONCATENATE("&lt;=",'Rolling 12 Months'!$A130))</f>
        <v>2.473846153846154</v>
      </c>
      <c r="K130">
        <v>131</v>
      </c>
      <c r="L130" s="30">
        <f t="shared" si="5"/>
        <v>0.40307692307692305</v>
      </c>
      <c r="M130">
        <v>117</v>
      </c>
      <c r="N130" s="30">
        <f t="shared" si="6"/>
        <v>0.36</v>
      </c>
      <c r="O130">
        <v>77</v>
      </c>
      <c r="P130" s="30">
        <f t="shared" si="7"/>
        <v>0.23692307692307693</v>
      </c>
    </row>
    <row r="131" spans="1:16" x14ac:dyDescent="0.2">
      <c r="A131" s="1">
        <v>42176</v>
      </c>
      <c r="B131" s="1">
        <f t="shared" si="4"/>
        <v>41812</v>
      </c>
      <c r="C131">
        <v>325</v>
      </c>
      <c r="D131" s="2">
        <f>MATCH(B131,raw[Date],0)</f>
        <v>708</v>
      </c>
      <c r="E131" s="2">
        <f>MATCH(A131+7,raw[Date],0)-1</f>
        <v>1032</v>
      </c>
      <c r="F131">
        <v>139</v>
      </c>
      <c r="G131">
        <v>30</v>
      </c>
      <c r="H131" s="14">
        <v>2.3381294964028778</v>
      </c>
      <c r="I131" s="14">
        <f>AVERAGEIF(raw[Date],'Rolling 12 Months'!A131,raw[FI])</f>
        <v>3.8333333333333335</v>
      </c>
      <c r="J131" s="14">
        <f>AVERAGEIFS(raw[FI],raw[Date],CONCATENATE("&gt;=",'Rolling 12 Months'!$B131),raw[Date],CONCATENATE("&lt;=",'Rolling 12 Months'!$A131))</f>
        <v>2.5269230769230768</v>
      </c>
      <c r="K131">
        <v>131</v>
      </c>
      <c r="L131" s="30">
        <f t="shared" si="5"/>
        <v>0.40307692307692305</v>
      </c>
      <c r="M131">
        <v>116</v>
      </c>
      <c r="N131" s="30">
        <f t="shared" si="6"/>
        <v>0.3569230769230769</v>
      </c>
      <c r="O131">
        <v>78</v>
      </c>
      <c r="P131" s="30">
        <f t="shared" si="7"/>
        <v>0.24</v>
      </c>
    </row>
    <row r="132" spans="1:16" x14ac:dyDescent="0.2">
      <c r="A132" s="1">
        <v>42183</v>
      </c>
      <c r="B132" s="1">
        <f t="shared" ref="B132:B195" si="8">A132-7*52</f>
        <v>41819</v>
      </c>
      <c r="C132">
        <v>326</v>
      </c>
      <c r="D132" s="2">
        <f>MATCH(B132,raw[Date],0)</f>
        <v>713</v>
      </c>
      <c r="E132" s="2">
        <f>MATCH(A132+7,raw[Date],0)-1</f>
        <v>1038</v>
      </c>
      <c r="F132">
        <v>139</v>
      </c>
      <c r="G132">
        <v>31</v>
      </c>
      <c r="H132" s="14">
        <v>2.3453237410071943</v>
      </c>
      <c r="I132" s="14">
        <f>AVERAGEIF(raw[Date],'Rolling 12 Months'!A132,raw[FI])</f>
        <v>3.4166666666666665</v>
      </c>
      <c r="J132" s="14">
        <f>AVERAGEIFS(raw[FI],raw[Date],CONCATENATE("&gt;=",'Rolling 12 Months'!$B132),raw[Date],CONCATENATE("&lt;=",'Rolling 12 Months'!$A132))</f>
        <v>2.5536809815950918</v>
      </c>
      <c r="K132">
        <v>131</v>
      </c>
      <c r="L132" s="30">
        <f t="shared" ref="L132:L195" si="9">K132/$C132</f>
        <v>0.40184049079754602</v>
      </c>
      <c r="M132">
        <v>117</v>
      </c>
      <c r="N132" s="30">
        <f t="shared" ref="N132:N195" si="10">M132/$C132</f>
        <v>0.35889570552147237</v>
      </c>
      <c r="O132">
        <v>78</v>
      </c>
      <c r="P132" s="30">
        <f t="shared" ref="P132:P195" si="11">O132/$C132</f>
        <v>0.2392638036809816</v>
      </c>
    </row>
    <row r="133" spans="1:16" x14ac:dyDescent="0.2">
      <c r="A133" s="1">
        <v>42190</v>
      </c>
      <c r="B133" s="1">
        <f t="shared" si="8"/>
        <v>41826</v>
      </c>
      <c r="C133">
        <v>327</v>
      </c>
      <c r="D133" s="2">
        <f>MATCH(B133,raw[Date],0)</f>
        <v>718</v>
      </c>
      <c r="E133" s="2">
        <f>MATCH(A133+7,raw[Date],0)-1</f>
        <v>1044</v>
      </c>
      <c r="F133">
        <v>137</v>
      </c>
      <c r="G133">
        <v>31</v>
      </c>
      <c r="H133" s="14">
        <v>2.386861313868613</v>
      </c>
      <c r="I133" s="14">
        <f>AVERAGEIF(raw[Date],'Rolling 12 Months'!A133,raw[FI])</f>
        <v>2.5</v>
      </c>
      <c r="J133" s="14">
        <f>AVERAGEIFS(raw[FI],raw[Date],CONCATENATE("&gt;=",'Rolling 12 Months'!$B133),raw[Date],CONCATENATE("&lt;=",'Rolling 12 Months'!$A133))</f>
        <v>2.5657492354740059</v>
      </c>
      <c r="K133">
        <v>132</v>
      </c>
      <c r="L133" s="30">
        <f t="shared" si="9"/>
        <v>0.40366972477064222</v>
      </c>
      <c r="M133">
        <v>117</v>
      </c>
      <c r="N133" s="30">
        <f t="shared" si="10"/>
        <v>0.3577981651376147</v>
      </c>
      <c r="O133">
        <v>78</v>
      </c>
      <c r="P133" s="30">
        <f t="shared" si="11"/>
        <v>0.23853211009174313</v>
      </c>
    </row>
    <row r="134" spans="1:16" x14ac:dyDescent="0.2">
      <c r="A134" s="1">
        <v>42197</v>
      </c>
      <c r="B134" s="1">
        <f t="shared" si="8"/>
        <v>41833</v>
      </c>
      <c r="C134">
        <v>327</v>
      </c>
      <c r="D134" s="2">
        <f>MATCH(B134,raw[Date],0)</f>
        <v>724</v>
      </c>
      <c r="E134" s="2">
        <f>MATCH(A134+7,raw[Date],0)-1</f>
        <v>1050</v>
      </c>
      <c r="F134">
        <v>137</v>
      </c>
      <c r="G134">
        <v>30</v>
      </c>
      <c r="H134" s="14">
        <v>2.386861313868613</v>
      </c>
      <c r="I134" s="14">
        <f>AVERAGEIF(raw[Date],'Rolling 12 Months'!A134,raw[FI])</f>
        <v>2.25</v>
      </c>
      <c r="J134" s="14">
        <f>AVERAGEIFS(raw[FI],raw[Date],CONCATENATE("&gt;=",'Rolling 12 Months'!$B134),raw[Date],CONCATENATE("&lt;=",'Rolling 12 Months'!$A134))</f>
        <v>2.5894495412844036</v>
      </c>
      <c r="K134">
        <v>133</v>
      </c>
      <c r="L134" s="30">
        <f t="shared" si="9"/>
        <v>0.40672782874617736</v>
      </c>
      <c r="M134">
        <v>118</v>
      </c>
      <c r="N134" s="30">
        <f t="shared" si="10"/>
        <v>0.36085626911314983</v>
      </c>
      <c r="O134">
        <v>76</v>
      </c>
      <c r="P134" s="30">
        <f t="shared" si="11"/>
        <v>0.23241590214067279</v>
      </c>
    </row>
    <row r="135" spans="1:16" x14ac:dyDescent="0.2">
      <c r="A135" s="1">
        <v>42204</v>
      </c>
      <c r="B135" s="1">
        <f t="shared" si="8"/>
        <v>41840</v>
      </c>
      <c r="C135">
        <v>327</v>
      </c>
      <c r="D135" s="2">
        <f>MATCH(B135,raw[Date],0)</f>
        <v>730</v>
      </c>
      <c r="E135" s="2">
        <f>MATCH(A135+7,raw[Date],0)-1</f>
        <v>1056</v>
      </c>
      <c r="F135">
        <v>135</v>
      </c>
      <c r="G135">
        <v>29</v>
      </c>
      <c r="H135" s="14">
        <v>2.4222222222222221</v>
      </c>
      <c r="I135" s="14">
        <f>AVERAGEIF(raw[Date],'Rolling 12 Months'!A135,raw[FI])</f>
        <v>3.75</v>
      </c>
      <c r="J135" s="14">
        <f>AVERAGEIFS(raw[FI],raw[Date],CONCATENATE("&gt;=",'Rolling 12 Months'!$B135),raw[Date],CONCATENATE("&lt;=",'Rolling 12 Months'!$A135))</f>
        <v>2.6223241590214066</v>
      </c>
      <c r="K135">
        <v>133</v>
      </c>
      <c r="L135" s="30">
        <f t="shared" si="9"/>
        <v>0.40672782874617736</v>
      </c>
      <c r="M135">
        <v>120</v>
      </c>
      <c r="N135" s="30">
        <f t="shared" si="10"/>
        <v>0.3669724770642202</v>
      </c>
      <c r="O135">
        <v>74</v>
      </c>
      <c r="P135" s="30">
        <f t="shared" si="11"/>
        <v>0.22629969418960244</v>
      </c>
    </row>
    <row r="136" spans="1:16" x14ac:dyDescent="0.2">
      <c r="A136" s="1">
        <v>42211</v>
      </c>
      <c r="B136" s="1">
        <f t="shared" si="8"/>
        <v>41847</v>
      </c>
      <c r="C136">
        <v>327</v>
      </c>
      <c r="D136" s="2">
        <f>MATCH(B136,raw[Date],0)</f>
        <v>736</v>
      </c>
      <c r="E136" s="2">
        <f>MATCH(A136+7,raw[Date],0)-1</f>
        <v>1062</v>
      </c>
      <c r="F136">
        <v>135</v>
      </c>
      <c r="G136">
        <v>28</v>
      </c>
      <c r="H136" s="14">
        <v>2.4222222222222221</v>
      </c>
      <c r="I136" s="14">
        <f>AVERAGEIF(raw[Date],'Rolling 12 Months'!A136,raw[FI])</f>
        <v>3.9583333333333335</v>
      </c>
      <c r="J136" s="14">
        <f>AVERAGEIFS(raw[FI],raw[Date],CONCATENATE("&gt;=",'Rolling 12 Months'!$B136),raw[Date],CONCATENATE("&lt;=",'Rolling 12 Months'!$A136))</f>
        <v>2.6559633027522938</v>
      </c>
      <c r="K136">
        <v>134</v>
      </c>
      <c r="L136" s="30">
        <f t="shared" si="9"/>
        <v>0.40978593272171254</v>
      </c>
      <c r="M136">
        <v>119</v>
      </c>
      <c r="N136" s="30">
        <f t="shared" si="10"/>
        <v>0.36391437308868502</v>
      </c>
      <c r="O136">
        <v>74</v>
      </c>
      <c r="P136" s="30">
        <f t="shared" si="11"/>
        <v>0.22629969418960244</v>
      </c>
    </row>
    <row r="137" spans="1:16" x14ac:dyDescent="0.2">
      <c r="A137" s="1">
        <v>42218</v>
      </c>
      <c r="B137" s="1">
        <f t="shared" si="8"/>
        <v>41854</v>
      </c>
      <c r="C137">
        <v>327</v>
      </c>
      <c r="D137" s="2">
        <f>MATCH(B137,raw[Date],0)</f>
        <v>742</v>
      </c>
      <c r="E137" s="2">
        <f>MATCH(A137+7,raw[Date],0)-1</f>
        <v>1068</v>
      </c>
      <c r="F137">
        <v>138</v>
      </c>
      <c r="G137">
        <v>28</v>
      </c>
      <c r="H137" s="14">
        <v>2.3695652173913042</v>
      </c>
      <c r="I137" s="14">
        <f>AVERAGEIF(raw[Date],'Rolling 12 Months'!A137,raw[FI])</f>
        <v>1.6666666666666667</v>
      </c>
      <c r="J137" s="14">
        <f>AVERAGEIFS(raw[FI],raw[Date],CONCATENATE("&gt;=",'Rolling 12 Months'!$B137),raw[Date],CONCATENATE("&lt;=",'Rolling 12 Months'!$A137))</f>
        <v>2.6498470948012232</v>
      </c>
      <c r="K137">
        <v>134</v>
      </c>
      <c r="L137" s="30">
        <f t="shared" si="9"/>
        <v>0.40978593272171254</v>
      </c>
      <c r="M137">
        <v>121</v>
      </c>
      <c r="N137" s="30">
        <f t="shared" si="10"/>
        <v>0.37003058103975534</v>
      </c>
      <c r="O137">
        <v>72</v>
      </c>
      <c r="P137" s="30">
        <f t="shared" si="11"/>
        <v>0.22018348623853212</v>
      </c>
    </row>
    <row r="138" spans="1:16" x14ac:dyDescent="0.2">
      <c r="A138" s="1">
        <v>42225</v>
      </c>
      <c r="B138" s="1">
        <f t="shared" si="8"/>
        <v>41861</v>
      </c>
      <c r="C138">
        <v>327</v>
      </c>
      <c r="D138" s="2">
        <f>MATCH(B138,raw[Date],0)</f>
        <v>748</v>
      </c>
      <c r="E138" s="2">
        <f>MATCH(A138+7,raw[Date],0)-1</f>
        <v>1074</v>
      </c>
      <c r="F138">
        <v>139</v>
      </c>
      <c r="G138">
        <v>28</v>
      </c>
      <c r="H138" s="14">
        <v>2.3525179856115108</v>
      </c>
      <c r="I138" s="14">
        <f>AVERAGEIF(raw[Date],'Rolling 12 Months'!A138,raw[FI])</f>
        <v>2.1666666666666665</v>
      </c>
      <c r="J138" s="14">
        <f>AVERAGEIFS(raw[FI],raw[Date],CONCATENATE("&gt;=",'Rolling 12 Months'!$B138),raw[Date],CONCATENATE("&lt;=",'Rolling 12 Months'!$A138))</f>
        <v>2.6345565749235473</v>
      </c>
      <c r="K138">
        <v>136</v>
      </c>
      <c r="L138" s="30">
        <f t="shared" si="9"/>
        <v>0.41590214067278286</v>
      </c>
      <c r="M138">
        <v>123</v>
      </c>
      <c r="N138" s="30">
        <f t="shared" si="10"/>
        <v>0.37614678899082571</v>
      </c>
      <c r="O138">
        <v>68</v>
      </c>
      <c r="P138" s="30">
        <f t="shared" si="11"/>
        <v>0.20795107033639143</v>
      </c>
    </row>
    <row r="139" spans="1:16" x14ac:dyDescent="0.2">
      <c r="A139" s="1">
        <v>42232</v>
      </c>
      <c r="B139" s="1">
        <f t="shared" si="8"/>
        <v>41868</v>
      </c>
      <c r="C139">
        <v>327</v>
      </c>
      <c r="D139" s="2">
        <f>MATCH(B139,raw[Date],0)</f>
        <v>754</v>
      </c>
      <c r="E139" s="2">
        <f>MATCH(A139+7,raw[Date],0)-1</f>
        <v>1080</v>
      </c>
      <c r="F139">
        <v>138</v>
      </c>
      <c r="G139">
        <v>28</v>
      </c>
      <c r="H139" s="14">
        <v>2.3695652173913042</v>
      </c>
      <c r="I139" s="14">
        <f>AVERAGEIF(raw[Date],'Rolling 12 Months'!A139,raw[FI])</f>
        <v>2.7083333333333335</v>
      </c>
      <c r="J139" s="14">
        <f>AVERAGEIFS(raw[FI],raw[Date],CONCATENATE("&gt;=",'Rolling 12 Months'!$B139),raw[Date],CONCATENATE("&lt;=",'Rolling 12 Months'!$A139))</f>
        <v>2.6460244648318043</v>
      </c>
      <c r="K139">
        <v>136</v>
      </c>
      <c r="L139" s="30">
        <f t="shared" si="9"/>
        <v>0.41590214067278286</v>
      </c>
      <c r="M139">
        <v>124</v>
      </c>
      <c r="N139" s="30">
        <f t="shared" si="10"/>
        <v>0.37920489296636084</v>
      </c>
      <c r="O139">
        <v>67</v>
      </c>
      <c r="P139" s="30">
        <f t="shared" si="11"/>
        <v>0.20489296636085627</v>
      </c>
    </row>
    <row r="140" spans="1:16" x14ac:dyDescent="0.2">
      <c r="A140" s="1">
        <v>42239</v>
      </c>
      <c r="B140" s="1">
        <f t="shared" si="8"/>
        <v>41875</v>
      </c>
      <c r="C140">
        <v>327</v>
      </c>
      <c r="D140" s="2">
        <f>MATCH(B140,raw[Date],0)</f>
        <v>760</v>
      </c>
      <c r="E140" s="2">
        <f>MATCH(A140+7,raw[Date],0)-1</f>
        <v>1086</v>
      </c>
      <c r="F140">
        <v>138</v>
      </c>
      <c r="G140">
        <v>28</v>
      </c>
      <c r="H140" s="14">
        <v>2.3695652173913042</v>
      </c>
      <c r="I140" s="14">
        <f>AVERAGEIF(raw[Date],'Rolling 12 Months'!A140,raw[FI])</f>
        <v>3</v>
      </c>
      <c r="J140" s="14">
        <f>AVERAGEIFS(raw[FI],raw[Date],CONCATENATE("&gt;=",'Rolling 12 Months'!$B140),raw[Date],CONCATENATE("&lt;=",'Rolling 12 Months'!$A140))</f>
        <v>2.6299694189602447</v>
      </c>
      <c r="K140">
        <v>136</v>
      </c>
      <c r="L140" s="30">
        <f t="shared" si="9"/>
        <v>0.41590214067278286</v>
      </c>
      <c r="M140">
        <v>124</v>
      </c>
      <c r="N140" s="30">
        <f t="shared" si="10"/>
        <v>0.37920489296636084</v>
      </c>
      <c r="O140">
        <v>67</v>
      </c>
      <c r="P140" s="30">
        <f t="shared" si="11"/>
        <v>0.20489296636085627</v>
      </c>
    </row>
    <row r="141" spans="1:16" x14ac:dyDescent="0.2">
      <c r="A141" s="1">
        <v>42246</v>
      </c>
      <c r="B141" s="1">
        <f t="shared" si="8"/>
        <v>41882</v>
      </c>
      <c r="C141">
        <v>327</v>
      </c>
      <c r="D141" s="2">
        <f>MATCH(B141,raw[Date],0)</f>
        <v>766</v>
      </c>
      <c r="E141" s="2">
        <f>MATCH(A141+7,raw[Date],0)-1</f>
        <v>1092</v>
      </c>
      <c r="F141">
        <v>137</v>
      </c>
      <c r="G141">
        <v>28</v>
      </c>
      <c r="H141" s="14">
        <v>2.386861313868613</v>
      </c>
      <c r="I141" s="14">
        <f>AVERAGEIF(raw[Date],'Rolling 12 Months'!A141,raw[FI])</f>
        <v>3.3333333333333335</v>
      </c>
      <c r="J141" s="14">
        <f>AVERAGEIFS(raw[FI],raw[Date],CONCATENATE("&gt;=",'Rolling 12 Months'!$B141),raw[Date],CONCATENATE("&lt;=",'Rolling 12 Months'!$A141))</f>
        <v>2.620795107033639</v>
      </c>
      <c r="K141">
        <v>137</v>
      </c>
      <c r="L141" s="30">
        <f t="shared" si="9"/>
        <v>0.41896024464831805</v>
      </c>
      <c r="M141">
        <v>124</v>
      </c>
      <c r="N141" s="30">
        <f t="shared" si="10"/>
        <v>0.37920489296636084</v>
      </c>
      <c r="O141">
        <v>66</v>
      </c>
      <c r="P141" s="30">
        <f t="shared" si="11"/>
        <v>0.20183486238532111</v>
      </c>
    </row>
    <row r="142" spans="1:16" x14ac:dyDescent="0.2">
      <c r="A142" s="1">
        <v>42253</v>
      </c>
      <c r="B142" s="1">
        <f t="shared" si="8"/>
        <v>41889</v>
      </c>
      <c r="C142">
        <v>327</v>
      </c>
      <c r="D142" s="2">
        <f>MATCH(B142,raw[Date],0)</f>
        <v>772</v>
      </c>
      <c r="E142" s="2">
        <f>MATCH(A142+7,raw[Date],0)-1</f>
        <v>1098</v>
      </c>
      <c r="F142">
        <v>136</v>
      </c>
      <c r="G142">
        <v>27</v>
      </c>
      <c r="H142" s="14">
        <v>2.4044117647058822</v>
      </c>
      <c r="I142" s="14">
        <f>AVERAGEIF(raw[Date],'Rolling 12 Months'!A142,raw[FI])</f>
        <v>3.625</v>
      </c>
      <c r="J142" s="14">
        <f>AVERAGEIFS(raw[FI],raw[Date],CONCATENATE("&gt;=",'Rolling 12 Months'!$B142),raw[Date],CONCATENATE("&lt;=",'Rolling 12 Months'!$A142))</f>
        <v>2.6422018348623855</v>
      </c>
      <c r="K142">
        <v>138</v>
      </c>
      <c r="L142" s="30">
        <f t="shared" si="9"/>
        <v>0.42201834862385323</v>
      </c>
      <c r="M142">
        <v>124</v>
      </c>
      <c r="N142" s="30">
        <f t="shared" si="10"/>
        <v>0.37920489296636084</v>
      </c>
      <c r="O142">
        <v>65</v>
      </c>
      <c r="P142" s="30">
        <f t="shared" si="11"/>
        <v>0.19877675840978593</v>
      </c>
    </row>
    <row r="143" spans="1:16" x14ac:dyDescent="0.2">
      <c r="A143" s="1">
        <v>42260</v>
      </c>
      <c r="B143" s="1">
        <f t="shared" si="8"/>
        <v>41896</v>
      </c>
      <c r="C143">
        <v>327</v>
      </c>
      <c r="D143" s="2">
        <f>MATCH(B143,raw[Date],0)</f>
        <v>778</v>
      </c>
      <c r="E143" s="2">
        <f>MATCH(A143+7,raw[Date],0)-1</f>
        <v>1104</v>
      </c>
      <c r="F143">
        <v>136</v>
      </c>
      <c r="G143">
        <v>27</v>
      </c>
      <c r="H143" s="14">
        <v>2.4044117647058822</v>
      </c>
      <c r="I143" s="14">
        <f>AVERAGEIF(raw[Date],'Rolling 12 Months'!A143,raw[FI])</f>
        <v>3.3333333333333335</v>
      </c>
      <c r="J143" s="14">
        <f>AVERAGEIFS(raw[FI],raw[Date],CONCATENATE("&gt;=",'Rolling 12 Months'!$B143),raw[Date],CONCATENATE("&lt;=",'Rolling 12 Months'!$A143))</f>
        <v>2.6521406727828745</v>
      </c>
      <c r="K143">
        <v>138</v>
      </c>
      <c r="L143" s="30">
        <f t="shared" si="9"/>
        <v>0.42201834862385323</v>
      </c>
      <c r="M143">
        <v>125</v>
      </c>
      <c r="N143" s="30">
        <f t="shared" si="10"/>
        <v>0.38226299694189603</v>
      </c>
      <c r="O143">
        <v>64</v>
      </c>
      <c r="P143" s="30">
        <f t="shared" si="11"/>
        <v>0.19571865443425077</v>
      </c>
    </row>
    <row r="144" spans="1:16" x14ac:dyDescent="0.2">
      <c r="A144" s="1">
        <v>42267</v>
      </c>
      <c r="B144" s="1">
        <f t="shared" si="8"/>
        <v>41903</v>
      </c>
      <c r="C144">
        <v>327</v>
      </c>
      <c r="D144" s="2">
        <f>MATCH(B144,raw[Date],0)</f>
        <v>784</v>
      </c>
      <c r="E144" s="2">
        <f>MATCH(A144+7,raw[Date],0)-1</f>
        <v>1110</v>
      </c>
      <c r="F144">
        <v>138</v>
      </c>
      <c r="G144">
        <v>28</v>
      </c>
      <c r="H144" s="14">
        <v>2.3695652173913042</v>
      </c>
      <c r="I144" s="14">
        <f>AVERAGEIF(raw[Date],'Rolling 12 Months'!A144,raw[FI])</f>
        <v>2.625</v>
      </c>
      <c r="J144" s="14">
        <f>AVERAGEIFS(raw[FI],raw[Date],CONCATENATE("&gt;=",'Rolling 12 Months'!$B144),raw[Date],CONCATENATE("&lt;=",'Rolling 12 Months'!$A144))</f>
        <v>2.6567278287461775</v>
      </c>
      <c r="K144">
        <v>138</v>
      </c>
      <c r="L144" s="30">
        <f t="shared" si="9"/>
        <v>0.42201834862385323</v>
      </c>
      <c r="M144">
        <v>125</v>
      </c>
      <c r="N144" s="30">
        <f t="shared" si="10"/>
        <v>0.38226299694189603</v>
      </c>
      <c r="O144">
        <v>64</v>
      </c>
      <c r="P144" s="30">
        <f t="shared" si="11"/>
        <v>0.19571865443425077</v>
      </c>
    </row>
    <row r="145" spans="1:16" x14ac:dyDescent="0.2">
      <c r="A145" s="1">
        <v>42274</v>
      </c>
      <c r="B145" s="1">
        <f t="shared" si="8"/>
        <v>41910</v>
      </c>
      <c r="C145">
        <v>327</v>
      </c>
      <c r="D145" s="2">
        <f>MATCH(B145,raw[Date],0)</f>
        <v>790</v>
      </c>
      <c r="E145" s="2">
        <f>MATCH(A145+7,raw[Date],0)-1</f>
        <v>1116</v>
      </c>
      <c r="F145">
        <v>139</v>
      </c>
      <c r="G145">
        <v>28</v>
      </c>
      <c r="H145" s="14">
        <v>2.3525179856115108</v>
      </c>
      <c r="I145" s="14">
        <f>AVERAGEIF(raw[Date],'Rolling 12 Months'!A145,raw[FI])</f>
        <v>2.2916666666666665</v>
      </c>
      <c r="J145" s="14">
        <f>AVERAGEIFS(raw[FI],raw[Date],CONCATENATE("&gt;=",'Rolling 12 Months'!$B145),raw[Date],CONCATENATE("&lt;=",'Rolling 12 Months'!$A145))</f>
        <v>2.6513761467889907</v>
      </c>
      <c r="K145">
        <v>138</v>
      </c>
      <c r="L145" s="30">
        <f t="shared" si="9"/>
        <v>0.42201834862385323</v>
      </c>
      <c r="M145">
        <v>125</v>
      </c>
      <c r="N145" s="30">
        <f t="shared" si="10"/>
        <v>0.38226299694189603</v>
      </c>
      <c r="O145">
        <v>64</v>
      </c>
      <c r="P145" s="30">
        <f t="shared" si="11"/>
        <v>0.19571865443425077</v>
      </c>
    </row>
    <row r="146" spans="1:16" x14ac:dyDescent="0.2">
      <c r="A146" s="1">
        <v>42281</v>
      </c>
      <c r="B146" s="1">
        <f t="shared" si="8"/>
        <v>41917</v>
      </c>
      <c r="C146">
        <v>327</v>
      </c>
      <c r="D146" s="2">
        <f>MATCH(B146,raw[Date],0)</f>
        <v>796</v>
      </c>
      <c r="E146" s="2">
        <f>MATCH(A146+7,raw[Date],0)-1</f>
        <v>1122</v>
      </c>
      <c r="F146">
        <v>139</v>
      </c>
      <c r="G146">
        <v>28</v>
      </c>
      <c r="H146" s="14">
        <v>2.3525179856115108</v>
      </c>
      <c r="I146" s="14">
        <f>AVERAGEIF(raw[Date],'Rolling 12 Months'!A146,raw[FI])</f>
        <v>1.875</v>
      </c>
      <c r="J146" s="14">
        <f>AVERAGEIFS(raw[FI],raw[Date],CONCATENATE("&gt;=",'Rolling 12 Months'!$B146),raw[Date],CONCATENATE("&lt;=",'Rolling 12 Months'!$A146))</f>
        <v>2.6360856269113149</v>
      </c>
      <c r="K146">
        <v>139</v>
      </c>
      <c r="L146" s="30">
        <f t="shared" si="9"/>
        <v>0.42507645259938837</v>
      </c>
      <c r="M146">
        <v>126</v>
      </c>
      <c r="N146" s="30">
        <f t="shared" si="10"/>
        <v>0.38532110091743121</v>
      </c>
      <c r="O146">
        <v>62</v>
      </c>
      <c r="P146" s="30">
        <f t="shared" si="11"/>
        <v>0.18960244648318042</v>
      </c>
    </row>
    <row r="147" spans="1:16" x14ac:dyDescent="0.2">
      <c r="A147" s="1">
        <v>42288</v>
      </c>
      <c r="B147" s="1">
        <f t="shared" si="8"/>
        <v>41924</v>
      </c>
      <c r="C147">
        <v>327</v>
      </c>
      <c r="D147" s="2">
        <f>MATCH(B147,raw[Date],0)</f>
        <v>802</v>
      </c>
      <c r="E147" s="2">
        <f>MATCH(A147+7,raw[Date],0)-1</f>
        <v>1128</v>
      </c>
      <c r="F147">
        <v>140</v>
      </c>
      <c r="G147">
        <v>27</v>
      </c>
      <c r="H147" s="14">
        <v>2.3357142857142859</v>
      </c>
      <c r="I147" s="14">
        <f>AVERAGEIF(raw[Date],'Rolling 12 Months'!A147,raw[FI])</f>
        <v>1.125</v>
      </c>
      <c r="J147" s="14">
        <f>AVERAGEIFS(raw[FI],raw[Date],CONCATENATE("&gt;=",'Rolling 12 Months'!$B147),raw[Date],CONCATENATE("&lt;=",'Rolling 12 Months'!$A147))</f>
        <v>2.6223241590214066</v>
      </c>
      <c r="K147">
        <v>139</v>
      </c>
      <c r="L147" s="30">
        <f t="shared" si="9"/>
        <v>0.42507645259938837</v>
      </c>
      <c r="M147">
        <v>127</v>
      </c>
      <c r="N147" s="30">
        <f t="shared" si="10"/>
        <v>0.38837920489296635</v>
      </c>
      <c r="O147">
        <v>61</v>
      </c>
      <c r="P147" s="30">
        <f t="shared" si="11"/>
        <v>0.18654434250764526</v>
      </c>
    </row>
    <row r="148" spans="1:16" x14ac:dyDescent="0.2">
      <c r="A148" s="1">
        <v>42295</v>
      </c>
      <c r="B148" s="1">
        <f t="shared" si="8"/>
        <v>41931</v>
      </c>
      <c r="C148">
        <v>325</v>
      </c>
      <c r="D148" s="2">
        <f>MATCH(B148,raw[Date],0)</f>
        <v>808</v>
      </c>
      <c r="E148" s="2">
        <f>MATCH(A148+7,raw[Date],0)-1</f>
        <v>1132</v>
      </c>
      <c r="F148">
        <v>137</v>
      </c>
      <c r="G148">
        <v>27</v>
      </c>
      <c r="H148" s="14">
        <v>2.3722627737226278</v>
      </c>
      <c r="I148" s="14">
        <f>AVERAGEIF(raw[Date],'Rolling 12 Months'!A148,raw[FI])</f>
        <v>3.875</v>
      </c>
      <c r="J148" s="14">
        <f>AVERAGEIFS(raw[FI],raw[Date],CONCATENATE("&gt;=",'Rolling 12 Months'!$B148),raw[Date],CONCATENATE("&lt;=",'Rolling 12 Months'!$A148))</f>
        <v>2.6461538461538461</v>
      </c>
      <c r="K148">
        <v>139</v>
      </c>
      <c r="L148" s="30">
        <f t="shared" si="9"/>
        <v>0.4276923076923077</v>
      </c>
      <c r="M148">
        <v>126</v>
      </c>
      <c r="N148" s="30">
        <f t="shared" si="10"/>
        <v>0.38769230769230767</v>
      </c>
      <c r="O148">
        <v>60</v>
      </c>
      <c r="P148" s="30">
        <f t="shared" si="11"/>
        <v>0.18461538461538463</v>
      </c>
    </row>
    <row r="149" spans="1:16" x14ac:dyDescent="0.2">
      <c r="A149" s="1">
        <v>42302</v>
      </c>
      <c r="B149" s="1">
        <f t="shared" si="8"/>
        <v>41938</v>
      </c>
      <c r="C149">
        <v>325</v>
      </c>
      <c r="D149" s="2">
        <f>MATCH(B149,raw[Date],0)</f>
        <v>814</v>
      </c>
      <c r="E149" s="2">
        <f>MATCH(A149+7,raw[Date],0)-1</f>
        <v>1138</v>
      </c>
      <c r="F149">
        <v>138</v>
      </c>
      <c r="G149">
        <v>25</v>
      </c>
      <c r="H149" s="14">
        <v>2.3550724637681157</v>
      </c>
      <c r="I149" s="14">
        <f>AVERAGEIF(raw[Date],'Rolling 12 Months'!A149,raw[FI])</f>
        <v>2.8333333333333335</v>
      </c>
      <c r="J149" s="14">
        <f>AVERAGEIFS(raw[FI],raw[Date],CONCATENATE("&gt;=",'Rolling 12 Months'!$B149),raw[Date],CONCATENATE("&lt;=",'Rolling 12 Months'!$A149))</f>
        <v>2.6730769230769229</v>
      </c>
      <c r="K149">
        <v>138</v>
      </c>
      <c r="L149" s="30">
        <f t="shared" si="9"/>
        <v>0.42461538461538462</v>
      </c>
      <c r="M149">
        <v>125</v>
      </c>
      <c r="N149" s="30">
        <f t="shared" si="10"/>
        <v>0.38461538461538464</v>
      </c>
      <c r="O149">
        <v>62</v>
      </c>
      <c r="P149" s="30">
        <f t="shared" si="11"/>
        <v>0.19076923076923077</v>
      </c>
    </row>
    <row r="150" spans="1:16" x14ac:dyDescent="0.2">
      <c r="A150" s="1">
        <v>42309</v>
      </c>
      <c r="B150" s="1">
        <f t="shared" si="8"/>
        <v>41945</v>
      </c>
      <c r="C150">
        <v>325</v>
      </c>
      <c r="D150" s="2">
        <f>MATCH(B150,raw[Date],0)</f>
        <v>820</v>
      </c>
      <c r="E150" s="2">
        <f>MATCH(A150+7,raw[Date],0)-1</f>
        <v>1144</v>
      </c>
      <c r="F150">
        <v>139</v>
      </c>
      <c r="G150">
        <v>23</v>
      </c>
      <c r="H150" s="14">
        <v>2.3381294964028778</v>
      </c>
      <c r="I150" s="14">
        <f>AVERAGEIF(raw[Date],'Rolling 12 Months'!A150,raw[FI])</f>
        <v>3.0416666666666665</v>
      </c>
      <c r="J150" s="14">
        <f>AVERAGEIFS(raw[FI],raw[Date],CONCATENATE("&gt;=",'Rolling 12 Months'!$B150),raw[Date],CONCATENATE("&lt;=",'Rolling 12 Months'!$A150))</f>
        <v>2.6846153846153844</v>
      </c>
      <c r="K150">
        <v>139</v>
      </c>
      <c r="L150" s="30">
        <f t="shared" si="9"/>
        <v>0.4276923076923077</v>
      </c>
      <c r="M150">
        <v>126</v>
      </c>
      <c r="N150" s="30">
        <f t="shared" si="10"/>
        <v>0.38769230769230767</v>
      </c>
      <c r="O150">
        <v>60</v>
      </c>
      <c r="P150" s="30">
        <f t="shared" si="11"/>
        <v>0.18461538461538463</v>
      </c>
    </row>
    <row r="151" spans="1:16" x14ac:dyDescent="0.2">
      <c r="A151" s="1">
        <v>42316</v>
      </c>
      <c r="B151" s="1">
        <f t="shared" si="8"/>
        <v>41952</v>
      </c>
      <c r="C151">
        <v>325</v>
      </c>
      <c r="D151" s="2">
        <f>MATCH(B151,raw[Date],0)</f>
        <v>826</v>
      </c>
      <c r="E151" s="2">
        <f>MATCH(A151+7,raw[Date],0)-1</f>
        <v>1150</v>
      </c>
      <c r="F151">
        <v>140</v>
      </c>
      <c r="G151">
        <v>23</v>
      </c>
      <c r="H151" s="14">
        <v>2.3214285714285716</v>
      </c>
      <c r="I151" s="14">
        <f>AVERAGEIF(raw[Date],'Rolling 12 Months'!A151,raw[FI])</f>
        <v>1.875</v>
      </c>
      <c r="J151" s="14">
        <f>AVERAGEIFS(raw[FI],raw[Date],CONCATENATE("&gt;=",'Rolling 12 Months'!$B151),raw[Date],CONCATENATE("&lt;=",'Rolling 12 Months'!$A151))</f>
        <v>2.6784615384615384</v>
      </c>
      <c r="K151">
        <v>140</v>
      </c>
      <c r="L151" s="30">
        <f t="shared" si="9"/>
        <v>0.43076923076923079</v>
      </c>
      <c r="M151">
        <v>126</v>
      </c>
      <c r="N151" s="30">
        <f t="shared" si="10"/>
        <v>0.38769230769230767</v>
      </c>
      <c r="O151">
        <v>59</v>
      </c>
      <c r="P151" s="30">
        <f t="shared" si="11"/>
        <v>0.18153846153846154</v>
      </c>
    </row>
    <row r="152" spans="1:16" x14ac:dyDescent="0.2">
      <c r="A152" s="1">
        <v>42323</v>
      </c>
      <c r="B152" s="1">
        <f t="shared" si="8"/>
        <v>41959</v>
      </c>
      <c r="C152">
        <v>325</v>
      </c>
      <c r="D152" s="2">
        <f>MATCH(B152,raw[Date],0)</f>
        <v>832</v>
      </c>
      <c r="E152" s="2">
        <f>MATCH(A152+7,raw[Date],0)-1</f>
        <v>1156</v>
      </c>
      <c r="F152">
        <v>139</v>
      </c>
      <c r="G152">
        <v>23</v>
      </c>
      <c r="H152" s="14">
        <v>2.3381294964028778</v>
      </c>
      <c r="I152" s="14">
        <f>AVERAGEIF(raw[Date],'Rolling 12 Months'!A152,raw[FI])</f>
        <v>5.416666666666667</v>
      </c>
      <c r="J152" s="14">
        <f>AVERAGEIFS(raw[FI],raw[Date],CONCATENATE("&gt;=",'Rolling 12 Months'!$B152),raw[Date],CONCATENATE("&lt;=",'Rolling 12 Months'!$A152))</f>
        <v>2.7207692307692306</v>
      </c>
      <c r="K152">
        <v>140</v>
      </c>
      <c r="L152" s="30">
        <f t="shared" si="9"/>
        <v>0.43076923076923079</v>
      </c>
      <c r="M152">
        <v>125</v>
      </c>
      <c r="N152" s="30">
        <f t="shared" si="10"/>
        <v>0.38461538461538464</v>
      </c>
      <c r="O152">
        <v>60</v>
      </c>
      <c r="P152" s="30">
        <f t="shared" si="11"/>
        <v>0.18461538461538463</v>
      </c>
    </row>
    <row r="153" spans="1:16" x14ac:dyDescent="0.2">
      <c r="A153" s="1">
        <v>42330</v>
      </c>
      <c r="B153" s="1">
        <f t="shared" si="8"/>
        <v>41966</v>
      </c>
      <c r="C153">
        <v>325</v>
      </c>
      <c r="D153" s="2">
        <f>MATCH(B153,raw[Date],0)</f>
        <v>838</v>
      </c>
      <c r="E153" s="2">
        <f>MATCH(A153+7,raw[Date],0)-1</f>
        <v>1162</v>
      </c>
      <c r="F153">
        <v>139</v>
      </c>
      <c r="G153">
        <v>21</v>
      </c>
      <c r="H153" s="14">
        <v>2.3381294964028778</v>
      </c>
      <c r="I153" s="14">
        <f>AVERAGEIF(raw[Date],'Rolling 12 Months'!A153,raw[FI])</f>
        <v>2.9166666666666665</v>
      </c>
      <c r="J153" s="14">
        <f>AVERAGEIFS(raw[FI],raw[Date],CONCATENATE("&gt;=",'Rolling 12 Months'!$B153),raw[Date],CONCATENATE("&lt;=",'Rolling 12 Months'!$A153))</f>
        <v>2.7415384615384615</v>
      </c>
      <c r="K153">
        <v>138</v>
      </c>
      <c r="L153" s="30">
        <f t="shared" si="9"/>
        <v>0.42461538461538462</v>
      </c>
      <c r="M153">
        <v>125</v>
      </c>
      <c r="N153" s="30">
        <f t="shared" si="10"/>
        <v>0.38461538461538464</v>
      </c>
      <c r="O153">
        <v>62</v>
      </c>
      <c r="P153" s="30">
        <f t="shared" si="11"/>
        <v>0.19076923076923077</v>
      </c>
    </row>
    <row r="154" spans="1:16" x14ac:dyDescent="0.2">
      <c r="A154" s="1">
        <v>42337</v>
      </c>
      <c r="B154" s="1">
        <f t="shared" si="8"/>
        <v>41973</v>
      </c>
      <c r="C154">
        <v>325</v>
      </c>
      <c r="D154" s="2">
        <f>MATCH(B154,raw[Date],0)</f>
        <v>844</v>
      </c>
      <c r="E154" s="2">
        <f>MATCH(A154+7,raw[Date],0)-1</f>
        <v>1168</v>
      </c>
      <c r="F154">
        <v>140</v>
      </c>
      <c r="G154">
        <v>21</v>
      </c>
      <c r="H154" s="14">
        <v>2.3214285714285716</v>
      </c>
      <c r="I154" s="14">
        <f>AVERAGEIF(raw[Date],'Rolling 12 Months'!A154,raw[FI])</f>
        <v>1.5833333333333333</v>
      </c>
      <c r="J154" s="14">
        <f>AVERAGEIFS(raw[FI],raw[Date],CONCATENATE("&gt;=",'Rolling 12 Months'!$B154),raw[Date],CONCATENATE("&lt;=",'Rolling 12 Months'!$A154))</f>
        <v>2.6969230769230768</v>
      </c>
      <c r="K154">
        <v>138</v>
      </c>
      <c r="L154" s="30">
        <f t="shared" si="9"/>
        <v>0.42461538461538462</v>
      </c>
      <c r="M154">
        <v>125</v>
      </c>
      <c r="N154" s="30">
        <f t="shared" si="10"/>
        <v>0.38461538461538464</v>
      </c>
      <c r="O154">
        <v>62</v>
      </c>
      <c r="P154" s="30">
        <f t="shared" si="11"/>
        <v>0.19076923076923077</v>
      </c>
    </row>
    <row r="155" spans="1:16" x14ac:dyDescent="0.2">
      <c r="A155" s="1">
        <v>42344</v>
      </c>
      <c r="B155" s="1">
        <f t="shared" si="8"/>
        <v>41980</v>
      </c>
      <c r="C155">
        <v>325</v>
      </c>
      <c r="D155" s="2">
        <f>MATCH(B155,raw[Date],0)</f>
        <v>850</v>
      </c>
      <c r="E155" s="2">
        <f>MATCH(A155+7,raw[Date],0)-1</f>
        <v>1174</v>
      </c>
      <c r="F155">
        <v>140</v>
      </c>
      <c r="G155">
        <v>22</v>
      </c>
      <c r="H155" s="14">
        <v>2.3214285714285716</v>
      </c>
      <c r="I155" s="14">
        <f>AVERAGEIF(raw[Date],'Rolling 12 Months'!A155,raw[FI])</f>
        <v>2.6666666666666665</v>
      </c>
      <c r="J155" s="14">
        <f>AVERAGEIFS(raw[FI],raw[Date],CONCATENATE("&gt;=",'Rolling 12 Months'!$B155),raw[Date],CONCATENATE("&lt;=",'Rolling 12 Months'!$A155))</f>
        <v>2.6861538461538461</v>
      </c>
      <c r="K155">
        <v>138</v>
      </c>
      <c r="L155" s="30">
        <f t="shared" si="9"/>
        <v>0.42461538461538462</v>
      </c>
      <c r="M155">
        <v>126</v>
      </c>
      <c r="N155" s="30">
        <f t="shared" si="10"/>
        <v>0.38769230769230767</v>
      </c>
      <c r="O155">
        <v>61</v>
      </c>
      <c r="P155" s="30">
        <f t="shared" si="11"/>
        <v>0.18769230769230769</v>
      </c>
    </row>
    <row r="156" spans="1:16" x14ac:dyDescent="0.2">
      <c r="A156" s="1">
        <v>42351</v>
      </c>
      <c r="B156" s="1">
        <f t="shared" si="8"/>
        <v>41987</v>
      </c>
      <c r="C156">
        <v>325</v>
      </c>
      <c r="D156" s="2">
        <f>MATCH(B156,raw[Date],0)</f>
        <v>856</v>
      </c>
      <c r="E156" s="2">
        <f>MATCH(A156+7,raw[Date],0)-1</f>
        <v>1180</v>
      </c>
      <c r="F156">
        <v>137</v>
      </c>
      <c r="G156">
        <v>21</v>
      </c>
      <c r="H156" s="14">
        <v>2.3722627737226278</v>
      </c>
      <c r="I156" s="14">
        <f>AVERAGEIF(raw[Date],'Rolling 12 Months'!A156,raw[FI])</f>
        <v>1.5833333333333333</v>
      </c>
      <c r="J156" s="14">
        <f>AVERAGEIFS(raw[FI],raw[Date],CONCATENATE("&gt;=",'Rolling 12 Months'!$B156),raw[Date],CONCATENATE("&lt;=",'Rolling 12 Months'!$A156))</f>
        <v>2.6853846153846153</v>
      </c>
      <c r="K156">
        <v>138</v>
      </c>
      <c r="L156" s="30">
        <f t="shared" si="9"/>
        <v>0.42461538461538462</v>
      </c>
      <c r="M156">
        <v>124</v>
      </c>
      <c r="N156" s="30">
        <f t="shared" si="10"/>
        <v>0.38153846153846155</v>
      </c>
      <c r="O156">
        <v>63</v>
      </c>
      <c r="P156" s="30">
        <f t="shared" si="11"/>
        <v>0.19384615384615383</v>
      </c>
    </row>
    <row r="157" spans="1:16" x14ac:dyDescent="0.2">
      <c r="A157" s="1">
        <v>42358</v>
      </c>
      <c r="B157" s="1">
        <f t="shared" si="8"/>
        <v>41994</v>
      </c>
      <c r="C157">
        <v>325</v>
      </c>
      <c r="D157" s="2">
        <f>MATCH(B157,raw[Date],0)</f>
        <v>862</v>
      </c>
      <c r="E157" s="2">
        <f>MATCH(A157+7,raw[Date],0)-1</f>
        <v>1190</v>
      </c>
      <c r="F157">
        <v>138</v>
      </c>
      <c r="G157">
        <v>22</v>
      </c>
      <c r="H157" s="14">
        <v>2.3550724637681157</v>
      </c>
      <c r="I157" s="14">
        <f>AVERAGEIF(raw[Date],'Rolling 12 Months'!A157,raw[FI])</f>
        <v>1.9583333333333333</v>
      </c>
      <c r="J157" s="14">
        <f>AVERAGEIFS(raw[FI],raw[Date],CONCATENATE("&gt;=",'Rolling 12 Months'!$B157),raw[Date],CONCATENATE("&lt;=",'Rolling 12 Months'!$A157))</f>
        <v>2.6761538461538463</v>
      </c>
      <c r="K157">
        <v>139</v>
      </c>
      <c r="L157" s="30">
        <f t="shared" si="9"/>
        <v>0.4276923076923077</v>
      </c>
      <c r="M157">
        <v>123</v>
      </c>
      <c r="N157" s="30">
        <f t="shared" si="10"/>
        <v>0.37846153846153846</v>
      </c>
      <c r="O157">
        <v>63</v>
      </c>
      <c r="P157" s="30">
        <f t="shared" si="11"/>
        <v>0.19384615384615383</v>
      </c>
    </row>
    <row r="158" spans="1:16" x14ac:dyDescent="0.2">
      <c r="A158" s="1">
        <v>42365</v>
      </c>
      <c r="B158" s="1">
        <f t="shared" si="8"/>
        <v>42001</v>
      </c>
      <c r="C158">
        <v>325</v>
      </c>
      <c r="D158" s="2">
        <f>MATCH(B158,raw[Date],0)</f>
        <v>872</v>
      </c>
      <c r="E158" s="2">
        <f>MATCH(A158+7,raw[Date],0)-1</f>
        <v>1196</v>
      </c>
      <c r="F158">
        <v>139</v>
      </c>
      <c r="G158">
        <v>21</v>
      </c>
      <c r="H158" s="14">
        <v>2.3381294964028778</v>
      </c>
      <c r="I158" s="14">
        <f>AVERAGEIF(raw[Date],'Rolling 12 Months'!A158,raw[FI])</f>
        <v>1.5</v>
      </c>
      <c r="J158" s="14">
        <f>AVERAGEIFS(raw[FI],raw[Date],CONCATENATE("&gt;=",'Rolling 12 Months'!$B158),raw[Date],CONCATENATE("&lt;=",'Rolling 12 Months'!$A158))</f>
        <v>2.6776923076923076</v>
      </c>
      <c r="K158">
        <v>138</v>
      </c>
      <c r="L158" s="30">
        <f t="shared" si="9"/>
        <v>0.42461538461538462</v>
      </c>
      <c r="M158">
        <v>124</v>
      </c>
      <c r="N158" s="30">
        <f t="shared" si="10"/>
        <v>0.38153846153846155</v>
      </c>
      <c r="O158">
        <v>63</v>
      </c>
      <c r="P158" s="30">
        <f t="shared" si="11"/>
        <v>0.19384615384615383</v>
      </c>
    </row>
    <row r="159" spans="1:16" x14ac:dyDescent="0.2">
      <c r="A159" s="1">
        <v>42372</v>
      </c>
      <c r="B159" s="1">
        <f t="shared" si="8"/>
        <v>42008</v>
      </c>
      <c r="C159">
        <v>325</v>
      </c>
      <c r="D159" s="2">
        <f>MATCH(B159,raw[Date],0)</f>
        <v>878</v>
      </c>
      <c r="E159" s="2">
        <f>MATCH(A159+7,raw[Date],0)-1</f>
        <v>1202</v>
      </c>
      <c r="F159">
        <v>137</v>
      </c>
      <c r="G159">
        <v>21</v>
      </c>
      <c r="H159" s="14">
        <v>2.3722627737226278</v>
      </c>
      <c r="I159" s="14">
        <f>AVERAGEIF(raw[Date],'Rolling 12 Months'!A159,raw[FI])</f>
        <v>3.125</v>
      </c>
      <c r="J159" s="14">
        <f>AVERAGEIFS(raw[FI],raw[Date],CONCATENATE("&gt;=",'Rolling 12 Months'!$B159),raw[Date],CONCATENATE("&lt;=",'Rolling 12 Months'!$A159))</f>
        <v>2.6876923076923078</v>
      </c>
      <c r="K159">
        <v>138</v>
      </c>
      <c r="L159" s="30">
        <f t="shared" si="9"/>
        <v>0.42461538461538462</v>
      </c>
      <c r="M159">
        <v>125</v>
      </c>
      <c r="N159" s="30">
        <f t="shared" si="10"/>
        <v>0.38461538461538464</v>
      </c>
      <c r="O159">
        <v>62</v>
      </c>
      <c r="P159" s="30">
        <f t="shared" si="11"/>
        <v>0.19076923076923077</v>
      </c>
    </row>
    <row r="160" spans="1:16" x14ac:dyDescent="0.2">
      <c r="A160" s="1">
        <v>42379</v>
      </c>
      <c r="B160" s="1">
        <f t="shared" si="8"/>
        <v>42015</v>
      </c>
      <c r="C160">
        <v>325</v>
      </c>
      <c r="D160" s="2">
        <f>MATCH(B160,raw[Date],0)</f>
        <v>884</v>
      </c>
      <c r="E160" s="2">
        <f>MATCH(A160+7,raw[Date],0)-1</f>
        <v>1208</v>
      </c>
      <c r="F160">
        <v>138</v>
      </c>
      <c r="G160">
        <v>21</v>
      </c>
      <c r="H160" s="14">
        <v>2.3550724637681157</v>
      </c>
      <c r="I160" s="14">
        <f>AVERAGEIF(raw[Date],'Rolling 12 Months'!A160,raw[FI])</f>
        <v>3.75</v>
      </c>
      <c r="J160" s="14">
        <f>AVERAGEIFS(raw[FI],raw[Date],CONCATENATE("&gt;=",'Rolling 12 Months'!$B160),raw[Date],CONCATENATE("&lt;=",'Rolling 12 Months'!$A160))</f>
        <v>2.6969230769230768</v>
      </c>
      <c r="K160">
        <v>137</v>
      </c>
      <c r="L160" s="30">
        <f t="shared" si="9"/>
        <v>0.42153846153846153</v>
      </c>
      <c r="M160">
        <v>125</v>
      </c>
      <c r="N160" s="30">
        <f t="shared" si="10"/>
        <v>0.38461538461538464</v>
      </c>
      <c r="O160">
        <v>63</v>
      </c>
      <c r="P160" s="30">
        <f t="shared" si="11"/>
        <v>0.19384615384615383</v>
      </c>
    </row>
    <row r="161" spans="1:16" x14ac:dyDescent="0.2">
      <c r="A161" s="1">
        <v>42386</v>
      </c>
      <c r="B161" s="1">
        <f t="shared" si="8"/>
        <v>42022</v>
      </c>
      <c r="C161">
        <v>325</v>
      </c>
      <c r="D161" s="2">
        <f>MATCH(B161,raw[Date],0)</f>
        <v>890</v>
      </c>
      <c r="E161" s="2">
        <f>MATCH(A161+7,raw[Date],0)-1</f>
        <v>1214</v>
      </c>
      <c r="F161">
        <v>136</v>
      </c>
      <c r="G161">
        <v>21</v>
      </c>
      <c r="H161" s="14">
        <v>2.3897058823529411</v>
      </c>
      <c r="I161" s="14">
        <f>AVERAGEIF(raw[Date],'Rolling 12 Months'!A161,raw[FI])</f>
        <v>3.875</v>
      </c>
      <c r="J161" s="14">
        <f>AVERAGEIFS(raw[FI],raw[Date],CONCATENATE("&gt;=",'Rolling 12 Months'!$B161),raw[Date],CONCATENATE("&lt;=",'Rolling 12 Months'!$A161))</f>
        <v>2.7253846153846153</v>
      </c>
      <c r="K161">
        <v>136</v>
      </c>
      <c r="L161" s="30">
        <f t="shared" si="9"/>
        <v>0.41846153846153844</v>
      </c>
      <c r="M161">
        <v>125</v>
      </c>
      <c r="N161" s="30">
        <f t="shared" si="10"/>
        <v>0.38461538461538464</v>
      </c>
      <c r="O161">
        <v>64</v>
      </c>
      <c r="P161" s="30">
        <f t="shared" si="11"/>
        <v>0.19692307692307692</v>
      </c>
    </row>
    <row r="162" spans="1:16" x14ac:dyDescent="0.2">
      <c r="A162" s="1">
        <v>42393</v>
      </c>
      <c r="B162" s="1">
        <f t="shared" si="8"/>
        <v>42029</v>
      </c>
      <c r="C162">
        <v>325</v>
      </c>
      <c r="D162" s="2">
        <f>MATCH(B162,raw[Date],0)</f>
        <v>896</v>
      </c>
      <c r="E162" s="2">
        <f>MATCH(A162+7,raw[Date],0)-1</f>
        <v>1220</v>
      </c>
      <c r="F162">
        <v>135</v>
      </c>
      <c r="G162">
        <v>20</v>
      </c>
      <c r="H162" s="14">
        <v>2.4074074074074074</v>
      </c>
      <c r="I162" s="14">
        <f>AVERAGEIF(raw[Date],'Rolling 12 Months'!A162,raw[FI])</f>
        <v>4.166666666666667</v>
      </c>
      <c r="J162" s="14">
        <f>AVERAGEIFS(raw[FI],raw[Date],CONCATENATE("&gt;=",'Rolling 12 Months'!$B162),raw[Date],CONCATENATE("&lt;=",'Rolling 12 Months'!$A162))</f>
        <v>2.7323076923076921</v>
      </c>
      <c r="K162">
        <v>137</v>
      </c>
      <c r="L162" s="30">
        <f t="shared" si="9"/>
        <v>0.42153846153846153</v>
      </c>
      <c r="M162">
        <v>125</v>
      </c>
      <c r="N162" s="30">
        <f t="shared" si="10"/>
        <v>0.38461538461538464</v>
      </c>
      <c r="O162">
        <v>63</v>
      </c>
      <c r="P162" s="30">
        <f t="shared" si="11"/>
        <v>0.19384615384615383</v>
      </c>
    </row>
    <row r="163" spans="1:16" x14ac:dyDescent="0.2">
      <c r="A163" s="1">
        <v>42400</v>
      </c>
      <c r="B163" s="1">
        <f t="shared" si="8"/>
        <v>42036</v>
      </c>
      <c r="C163">
        <v>325</v>
      </c>
      <c r="D163" s="2">
        <f>MATCH(B163,raw[Date],0)</f>
        <v>902</v>
      </c>
      <c r="E163" s="2">
        <f>MATCH(A163+7,raw[Date],0)-1</f>
        <v>1226</v>
      </c>
      <c r="F163">
        <v>135</v>
      </c>
      <c r="G163">
        <v>18</v>
      </c>
      <c r="H163" s="14">
        <v>2.4074074074074074</v>
      </c>
      <c r="I163" s="14">
        <f>AVERAGEIF(raw[Date],'Rolling 12 Months'!A163,raw[FI])</f>
        <v>4.291666666666667</v>
      </c>
      <c r="J163" s="14">
        <f>AVERAGEIFS(raw[FI],raw[Date],CONCATENATE("&gt;=",'Rolling 12 Months'!$B163),raw[Date],CONCATENATE("&lt;=",'Rolling 12 Months'!$A163))</f>
        <v>2.7692307692307692</v>
      </c>
      <c r="K163">
        <v>138</v>
      </c>
      <c r="L163" s="30">
        <f t="shared" si="9"/>
        <v>0.42461538461538462</v>
      </c>
      <c r="M163">
        <v>125</v>
      </c>
      <c r="N163" s="30">
        <f t="shared" si="10"/>
        <v>0.38461538461538464</v>
      </c>
      <c r="O163">
        <v>62</v>
      </c>
      <c r="P163" s="30">
        <f t="shared" si="11"/>
        <v>0.19076923076923077</v>
      </c>
    </row>
    <row r="164" spans="1:16" x14ac:dyDescent="0.2">
      <c r="A164" s="1">
        <v>42407</v>
      </c>
      <c r="B164" s="1">
        <f t="shared" si="8"/>
        <v>42043</v>
      </c>
      <c r="C164">
        <v>325</v>
      </c>
      <c r="D164" s="2">
        <f>MATCH(B164,raw[Date],0)</f>
        <v>908</v>
      </c>
      <c r="E164" s="2">
        <f>MATCH(A164+7,raw[Date],0)-1</f>
        <v>1232</v>
      </c>
      <c r="F164">
        <v>136</v>
      </c>
      <c r="G164">
        <v>18</v>
      </c>
      <c r="H164" s="14">
        <v>2.3897058823529411</v>
      </c>
      <c r="I164" s="14">
        <f>AVERAGEIF(raw[Date],'Rolling 12 Months'!A164,raw[FI])</f>
        <v>3.2083333333333335</v>
      </c>
      <c r="J164" s="14">
        <f>AVERAGEIFS(raw[FI],raw[Date],CONCATENATE("&gt;=",'Rolling 12 Months'!$B164),raw[Date],CONCATENATE("&lt;=",'Rolling 12 Months'!$A164))</f>
        <v>2.773076923076923</v>
      </c>
      <c r="K164">
        <v>138</v>
      </c>
      <c r="L164" s="30">
        <f t="shared" si="9"/>
        <v>0.42461538461538462</v>
      </c>
      <c r="M164">
        <v>125</v>
      </c>
      <c r="N164" s="30">
        <f t="shared" si="10"/>
        <v>0.38461538461538464</v>
      </c>
      <c r="O164">
        <v>62</v>
      </c>
      <c r="P164" s="30">
        <f t="shared" si="11"/>
        <v>0.19076923076923077</v>
      </c>
    </row>
    <row r="165" spans="1:16" x14ac:dyDescent="0.2">
      <c r="A165" s="1">
        <v>42414</v>
      </c>
      <c r="B165" s="1">
        <f t="shared" si="8"/>
        <v>42050</v>
      </c>
      <c r="C165">
        <v>325</v>
      </c>
      <c r="D165" s="2">
        <f>MATCH(B165,raw[Date],0)</f>
        <v>914</v>
      </c>
      <c r="E165" s="2">
        <f>MATCH(A165+7,raw[Date],0)-1</f>
        <v>1238</v>
      </c>
      <c r="F165">
        <v>136</v>
      </c>
      <c r="G165">
        <v>18</v>
      </c>
      <c r="H165" s="14">
        <v>2.3897058823529411</v>
      </c>
      <c r="I165" s="14">
        <f>AVERAGEIF(raw[Date],'Rolling 12 Months'!A165,raw[FI])</f>
        <v>4.583333333333333</v>
      </c>
      <c r="J165" s="14">
        <f>AVERAGEIFS(raw[FI],raw[Date],CONCATENATE("&gt;=",'Rolling 12 Months'!$B165),raw[Date],CONCATENATE("&lt;=",'Rolling 12 Months'!$A165))</f>
        <v>2.83</v>
      </c>
      <c r="K165">
        <v>137</v>
      </c>
      <c r="L165" s="30">
        <f t="shared" si="9"/>
        <v>0.42153846153846153</v>
      </c>
      <c r="M165">
        <v>126</v>
      </c>
      <c r="N165" s="30">
        <f t="shared" si="10"/>
        <v>0.38769230769230767</v>
      </c>
      <c r="O165">
        <v>62</v>
      </c>
      <c r="P165" s="30">
        <f t="shared" si="11"/>
        <v>0.19076923076923077</v>
      </c>
    </row>
    <row r="166" spans="1:16" x14ac:dyDescent="0.2">
      <c r="A166" s="1">
        <v>42421</v>
      </c>
      <c r="B166" s="1">
        <f t="shared" si="8"/>
        <v>42057</v>
      </c>
      <c r="C166">
        <v>325</v>
      </c>
      <c r="D166" s="2">
        <f>MATCH(B166,raw[Date],0)</f>
        <v>920</v>
      </c>
      <c r="E166" s="2">
        <f>MATCH(A166+7,raw[Date],0)-1</f>
        <v>1244</v>
      </c>
      <c r="F166">
        <v>135</v>
      </c>
      <c r="G166">
        <v>18</v>
      </c>
      <c r="H166" s="14">
        <v>2.4074074074074074</v>
      </c>
      <c r="I166" s="14">
        <f>AVERAGEIF(raw[Date],'Rolling 12 Months'!A166,raw[FI])</f>
        <v>3.4583333333333335</v>
      </c>
      <c r="J166" s="14">
        <f>AVERAGEIFS(raw[FI],raw[Date],CONCATENATE("&gt;=",'Rolling 12 Months'!$B166),raw[Date],CONCATENATE("&lt;=",'Rolling 12 Months'!$A166))</f>
        <v>2.8446153846153845</v>
      </c>
      <c r="K166">
        <v>136</v>
      </c>
      <c r="L166" s="30">
        <f t="shared" si="9"/>
        <v>0.41846153846153844</v>
      </c>
      <c r="M166">
        <v>125</v>
      </c>
      <c r="N166" s="30">
        <f t="shared" si="10"/>
        <v>0.38461538461538464</v>
      </c>
      <c r="O166">
        <v>64</v>
      </c>
      <c r="P166" s="30">
        <f t="shared" si="11"/>
        <v>0.19692307692307692</v>
      </c>
    </row>
    <row r="167" spans="1:16" x14ac:dyDescent="0.2">
      <c r="A167" s="1">
        <v>42428</v>
      </c>
      <c r="B167" s="1">
        <f t="shared" si="8"/>
        <v>42064</v>
      </c>
      <c r="C167">
        <v>325</v>
      </c>
      <c r="D167" s="2">
        <f>MATCH(B167,raw[Date],0)</f>
        <v>926</v>
      </c>
      <c r="E167" s="2">
        <f>MATCH(A167+7,raw[Date],0)-1</f>
        <v>1250</v>
      </c>
      <c r="F167">
        <v>134</v>
      </c>
      <c r="G167">
        <v>18</v>
      </c>
      <c r="H167" s="14">
        <v>2.4253731343283582</v>
      </c>
      <c r="I167" s="14">
        <f>AVERAGEIF(raw[Date],'Rolling 12 Months'!A167,raw[FI])</f>
        <v>4.583333333333333</v>
      </c>
      <c r="J167" s="14">
        <f>AVERAGEIFS(raw[FI],raw[Date],CONCATENATE("&gt;=",'Rolling 12 Months'!$B167),raw[Date],CONCATENATE("&lt;=",'Rolling 12 Months'!$A167))</f>
        <v>2.8830769230769229</v>
      </c>
      <c r="K167">
        <v>135</v>
      </c>
      <c r="L167" s="30">
        <f t="shared" si="9"/>
        <v>0.41538461538461541</v>
      </c>
      <c r="M167">
        <v>124</v>
      </c>
      <c r="N167" s="30">
        <f t="shared" si="10"/>
        <v>0.38153846153846155</v>
      </c>
      <c r="O167">
        <v>66</v>
      </c>
      <c r="P167" s="30">
        <f t="shared" si="11"/>
        <v>0.20307692307692307</v>
      </c>
    </row>
    <row r="168" spans="1:16" x14ac:dyDescent="0.2">
      <c r="A168" s="1">
        <v>42435</v>
      </c>
      <c r="B168" s="1">
        <f t="shared" si="8"/>
        <v>42071</v>
      </c>
      <c r="C168">
        <v>325</v>
      </c>
      <c r="D168" s="2">
        <f>MATCH(B168,raw[Date],0)</f>
        <v>932</v>
      </c>
      <c r="E168" s="2">
        <f>MATCH(A168+7,raw[Date],0)-1</f>
        <v>1256</v>
      </c>
      <c r="F168">
        <v>135</v>
      </c>
      <c r="G168">
        <v>19</v>
      </c>
      <c r="H168" s="14">
        <v>2.4074074074074074</v>
      </c>
      <c r="I168" s="14">
        <f>AVERAGEIF(raw[Date],'Rolling 12 Months'!A168,raw[FI])</f>
        <v>3.125</v>
      </c>
      <c r="J168" s="14">
        <f>AVERAGEIFS(raw[FI],raw[Date],CONCATENATE("&gt;=",'Rolling 12 Months'!$B168),raw[Date],CONCATENATE("&lt;=",'Rolling 12 Months'!$A168))</f>
        <v>2.893846153846154</v>
      </c>
      <c r="K168">
        <v>135</v>
      </c>
      <c r="L168" s="30">
        <f t="shared" si="9"/>
        <v>0.41538461538461541</v>
      </c>
      <c r="M168">
        <v>124</v>
      </c>
      <c r="N168" s="30">
        <f t="shared" si="10"/>
        <v>0.38153846153846155</v>
      </c>
      <c r="O168">
        <v>66</v>
      </c>
      <c r="P168" s="30">
        <f t="shared" si="11"/>
        <v>0.20307692307692307</v>
      </c>
    </row>
    <row r="169" spans="1:16" x14ac:dyDescent="0.2">
      <c r="A169" s="1">
        <v>42442</v>
      </c>
      <c r="B169" s="1">
        <f t="shared" si="8"/>
        <v>42078</v>
      </c>
      <c r="C169">
        <v>325</v>
      </c>
      <c r="D169" s="2">
        <f>MATCH(B169,raw[Date],0)</f>
        <v>938</v>
      </c>
      <c r="E169" s="2">
        <f>MATCH(A169+7,raw[Date],0)-1</f>
        <v>1262</v>
      </c>
      <c r="F169">
        <v>134</v>
      </c>
      <c r="G169">
        <v>18</v>
      </c>
      <c r="H169" s="14">
        <v>2.4253731343283582</v>
      </c>
      <c r="I169" s="14">
        <f>AVERAGEIF(raw[Date],'Rolling 12 Months'!A169,raw[FI])</f>
        <v>4.083333333333333</v>
      </c>
      <c r="J169" s="14">
        <f>AVERAGEIFS(raw[FI],raw[Date],CONCATENATE("&gt;=",'Rolling 12 Months'!$B169),raw[Date],CONCATENATE("&lt;=",'Rolling 12 Months'!$A169))</f>
        <v>2.9607692307692308</v>
      </c>
      <c r="K169">
        <v>133</v>
      </c>
      <c r="L169" s="30">
        <f t="shared" si="9"/>
        <v>0.40923076923076923</v>
      </c>
      <c r="M169">
        <v>125</v>
      </c>
      <c r="N169" s="30">
        <f t="shared" si="10"/>
        <v>0.38461538461538464</v>
      </c>
      <c r="O169">
        <v>67</v>
      </c>
      <c r="P169" s="30">
        <f t="shared" si="11"/>
        <v>0.20615384615384616</v>
      </c>
    </row>
    <row r="170" spans="1:16" x14ac:dyDescent="0.2">
      <c r="A170" s="1">
        <v>42449</v>
      </c>
      <c r="B170" s="1">
        <f t="shared" si="8"/>
        <v>42085</v>
      </c>
      <c r="C170">
        <v>325</v>
      </c>
      <c r="D170" s="2">
        <f>MATCH(B170,raw[Date],0)</f>
        <v>944</v>
      </c>
      <c r="E170" s="2">
        <f>MATCH(A170+7,raw[Date],0)-1</f>
        <v>1278</v>
      </c>
      <c r="F170">
        <v>135</v>
      </c>
      <c r="G170">
        <v>19</v>
      </c>
      <c r="H170" s="14">
        <v>2.4074074074074074</v>
      </c>
      <c r="I170" s="14">
        <f>AVERAGEIF(raw[Date],'Rolling 12 Months'!A170,raw[FI])</f>
        <v>3.0416666666666665</v>
      </c>
      <c r="J170" s="14">
        <f>AVERAGEIFS(raw[FI],raw[Date],CONCATENATE("&gt;=",'Rolling 12 Months'!$B170),raw[Date],CONCATENATE("&lt;=",'Rolling 12 Months'!$A170))</f>
        <v>2.9861538461538459</v>
      </c>
      <c r="K170">
        <v>133</v>
      </c>
      <c r="L170" s="30">
        <f t="shared" si="9"/>
        <v>0.40923076923076923</v>
      </c>
      <c r="M170">
        <v>125</v>
      </c>
      <c r="N170" s="30">
        <f t="shared" si="10"/>
        <v>0.38461538461538464</v>
      </c>
      <c r="O170">
        <v>67</v>
      </c>
      <c r="P170" s="30">
        <f t="shared" si="11"/>
        <v>0.20615384615384616</v>
      </c>
    </row>
    <row r="171" spans="1:16" x14ac:dyDescent="0.2">
      <c r="A171" s="1">
        <v>42456</v>
      </c>
      <c r="B171" s="1">
        <f t="shared" si="8"/>
        <v>42092</v>
      </c>
      <c r="C171">
        <v>334</v>
      </c>
      <c r="D171" s="2">
        <f>MATCH(B171,raw[Date],0)</f>
        <v>950</v>
      </c>
      <c r="E171" s="2">
        <f>MATCH(A171+7,raw[Date],0)-1</f>
        <v>1283</v>
      </c>
      <c r="F171">
        <v>135</v>
      </c>
      <c r="G171">
        <v>19</v>
      </c>
      <c r="H171" s="14">
        <v>2.4740740740740739</v>
      </c>
      <c r="I171" s="14">
        <f>AVERAGEIF(raw[Date],'Rolling 12 Months'!A171,raw[FI])</f>
        <v>2.7</v>
      </c>
      <c r="J171" s="14">
        <f>AVERAGEIFS(raw[FI],raw[Date],CONCATENATE("&gt;=",'Rolling 12 Months'!$B171),raw[Date],CONCATENATE("&lt;=",'Rolling 12 Months'!$A171))</f>
        <v>2.9820359281437128</v>
      </c>
      <c r="K171">
        <v>136</v>
      </c>
      <c r="L171" s="30">
        <f t="shared" si="9"/>
        <v>0.40718562874251496</v>
      </c>
      <c r="M171">
        <v>130</v>
      </c>
      <c r="N171" s="30">
        <f t="shared" si="10"/>
        <v>0.38922155688622756</v>
      </c>
      <c r="O171">
        <v>68</v>
      </c>
      <c r="P171" s="30">
        <f t="shared" si="11"/>
        <v>0.20359281437125748</v>
      </c>
    </row>
    <row r="172" spans="1:16" x14ac:dyDescent="0.2">
      <c r="A172" s="1">
        <v>42463</v>
      </c>
      <c r="B172" s="1">
        <f t="shared" si="8"/>
        <v>42099</v>
      </c>
      <c r="C172">
        <v>325</v>
      </c>
      <c r="D172" s="2">
        <f>MATCH(B172,raw[Date],0)</f>
        <v>965</v>
      </c>
      <c r="E172" s="2">
        <f>MATCH(A172+7,raw[Date],0)-1</f>
        <v>1289</v>
      </c>
      <c r="F172">
        <v>132</v>
      </c>
      <c r="G172">
        <v>17</v>
      </c>
      <c r="H172" s="14">
        <v>2.4621212121212119</v>
      </c>
      <c r="I172" s="14">
        <f>AVERAGEIF(raw[Date],'Rolling 12 Months'!A172,raw[FI])</f>
        <v>2.2083333333333335</v>
      </c>
      <c r="J172" s="14">
        <f>AVERAGEIFS(raw[FI],raw[Date],CONCATENATE("&gt;=",'Rolling 12 Months'!$B172),raw[Date],CONCATENATE("&lt;=",'Rolling 12 Months'!$A172))</f>
        <v>2.9815384615384617</v>
      </c>
      <c r="K172">
        <v>132</v>
      </c>
      <c r="L172" s="30">
        <f t="shared" si="9"/>
        <v>0.40615384615384614</v>
      </c>
      <c r="M172">
        <v>126</v>
      </c>
      <c r="N172" s="30">
        <f t="shared" si="10"/>
        <v>0.38769230769230767</v>
      </c>
      <c r="O172">
        <v>67</v>
      </c>
      <c r="P172" s="30">
        <f t="shared" si="11"/>
        <v>0.20615384615384616</v>
      </c>
    </row>
    <row r="173" spans="1:16" x14ac:dyDescent="0.2">
      <c r="A173" s="1">
        <v>42470</v>
      </c>
      <c r="B173" s="1">
        <f t="shared" si="8"/>
        <v>42106</v>
      </c>
      <c r="C173">
        <v>329</v>
      </c>
      <c r="D173" s="2">
        <f>MATCH(B173,raw[Date],0)</f>
        <v>967</v>
      </c>
      <c r="E173" s="2">
        <f>MATCH(A173+7,raw[Date],0)-1</f>
        <v>1295</v>
      </c>
      <c r="F173">
        <v>133</v>
      </c>
      <c r="G173">
        <v>16</v>
      </c>
      <c r="H173" s="14">
        <v>2.4736842105263159</v>
      </c>
      <c r="I173" s="14">
        <f>AVERAGEIF(raw[Date],'Rolling 12 Months'!A173,raw[FI])</f>
        <v>3.375</v>
      </c>
      <c r="J173" s="14">
        <f>AVERAGEIFS(raw[FI],raw[Date],CONCATENATE("&gt;=",'Rolling 12 Months'!$B173),raw[Date],CONCATENATE("&lt;=",'Rolling 12 Months'!$A173))</f>
        <v>2.9825227963525838</v>
      </c>
      <c r="K173">
        <v>134</v>
      </c>
      <c r="L173" s="30">
        <f t="shared" si="9"/>
        <v>0.40729483282674772</v>
      </c>
      <c r="M173">
        <v>127</v>
      </c>
      <c r="N173" s="30">
        <f t="shared" si="10"/>
        <v>0.3860182370820669</v>
      </c>
      <c r="O173">
        <v>68</v>
      </c>
      <c r="P173" s="30">
        <f t="shared" si="11"/>
        <v>0.20668693009118541</v>
      </c>
    </row>
    <row r="174" spans="1:16" x14ac:dyDescent="0.2">
      <c r="A174" s="1">
        <v>42477</v>
      </c>
      <c r="B174" s="1">
        <f t="shared" si="8"/>
        <v>42113</v>
      </c>
      <c r="C174">
        <v>329</v>
      </c>
      <c r="D174" s="2">
        <f>MATCH(B174,raw[Date],0)</f>
        <v>973</v>
      </c>
      <c r="E174" s="2">
        <f>MATCH(A174+7,raw[Date],0)-1</f>
        <v>1301</v>
      </c>
      <c r="F174">
        <v>132</v>
      </c>
      <c r="G174">
        <v>16</v>
      </c>
      <c r="H174" s="14">
        <v>2.4924242424242422</v>
      </c>
      <c r="I174" s="14">
        <f>AVERAGEIF(raw[Date],'Rolling 12 Months'!A174,raw[FI])</f>
        <v>4.375</v>
      </c>
      <c r="J174" s="14">
        <f>AVERAGEIFS(raw[FI],raw[Date],CONCATENATE("&gt;=",'Rolling 12 Months'!$B174),raw[Date],CONCATENATE("&lt;=",'Rolling 12 Months'!$A174))</f>
        <v>3.0273556231003038</v>
      </c>
      <c r="K174">
        <v>135</v>
      </c>
      <c r="L174" s="30">
        <f t="shared" si="9"/>
        <v>0.41033434650455924</v>
      </c>
      <c r="M174">
        <v>128</v>
      </c>
      <c r="N174" s="30">
        <f t="shared" si="10"/>
        <v>0.38905775075987842</v>
      </c>
      <c r="O174">
        <v>66</v>
      </c>
      <c r="P174" s="30">
        <f t="shared" si="11"/>
        <v>0.20060790273556231</v>
      </c>
    </row>
    <row r="175" spans="1:16" x14ac:dyDescent="0.2">
      <c r="A175" s="1">
        <v>42484</v>
      </c>
      <c r="B175" s="1">
        <f t="shared" si="8"/>
        <v>42120</v>
      </c>
      <c r="C175">
        <v>329</v>
      </c>
      <c r="D175" s="2">
        <f>MATCH(B175,raw[Date],0)</f>
        <v>979</v>
      </c>
      <c r="E175" s="2">
        <f>MATCH(A175+7,raw[Date],0)-1</f>
        <v>1307</v>
      </c>
      <c r="F175">
        <v>132</v>
      </c>
      <c r="G175">
        <v>16</v>
      </c>
      <c r="H175" s="14">
        <v>2.4924242424242422</v>
      </c>
      <c r="I175" s="14">
        <f>AVERAGEIF(raw[Date],'Rolling 12 Months'!A175,raw[FI])</f>
        <v>4.75</v>
      </c>
      <c r="J175" s="14">
        <f>AVERAGEIFS(raw[FI],raw[Date],CONCATENATE("&gt;=",'Rolling 12 Months'!$B175),raw[Date],CONCATENATE("&lt;=",'Rolling 12 Months'!$A175))</f>
        <v>3.0714285714285716</v>
      </c>
      <c r="K175">
        <v>134</v>
      </c>
      <c r="L175" s="30">
        <f t="shared" si="9"/>
        <v>0.40729483282674772</v>
      </c>
      <c r="M175">
        <v>129</v>
      </c>
      <c r="N175" s="30">
        <f t="shared" si="10"/>
        <v>0.39209726443769</v>
      </c>
      <c r="O175">
        <v>66</v>
      </c>
      <c r="P175" s="30">
        <f t="shared" si="11"/>
        <v>0.20060790273556231</v>
      </c>
    </row>
    <row r="176" spans="1:16" x14ac:dyDescent="0.2">
      <c r="A176" s="1">
        <v>42491</v>
      </c>
      <c r="B176" s="1">
        <f t="shared" si="8"/>
        <v>42127</v>
      </c>
      <c r="C176">
        <v>329</v>
      </c>
      <c r="D176" s="2">
        <f>MATCH(B176,raw[Date],0)</f>
        <v>985</v>
      </c>
      <c r="E176" s="2">
        <f>MATCH(A176+7,raw[Date],0)-1</f>
        <v>1313</v>
      </c>
      <c r="F176">
        <v>133</v>
      </c>
      <c r="G176">
        <v>17</v>
      </c>
      <c r="H176" s="14">
        <v>2.4736842105263159</v>
      </c>
      <c r="I176" s="14">
        <f>AVERAGEIF(raw[Date],'Rolling 12 Months'!A176,raw[FI])</f>
        <v>3.1666666666666665</v>
      </c>
      <c r="J176" s="14">
        <f>AVERAGEIFS(raw[FI],raw[Date],CONCATENATE("&gt;=",'Rolling 12 Months'!$B176),raw[Date],CONCATENATE("&lt;=",'Rolling 12 Months'!$A176))</f>
        <v>3.0501519756838906</v>
      </c>
      <c r="K176">
        <v>134</v>
      </c>
      <c r="L176" s="30">
        <f t="shared" si="9"/>
        <v>0.40729483282674772</v>
      </c>
      <c r="M176">
        <v>129</v>
      </c>
      <c r="N176" s="30">
        <f t="shared" si="10"/>
        <v>0.39209726443769</v>
      </c>
      <c r="O176">
        <v>66</v>
      </c>
      <c r="P176" s="30">
        <f t="shared" si="11"/>
        <v>0.20060790273556231</v>
      </c>
    </row>
    <row r="177" spans="1:16" x14ac:dyDescent="0.2">
      <c r="A177" s="1">
        <v>42498</v>
      </c>
      <c r="B177" s="1">
        <f t="shared" si="8"/>
        <v>42134</v>
      </c>
      <c r="C177">
        <v>329</v>
      </c>
      <c r="D177" s="2">
        <f>MATCH(B177,raw[Date],0)</f>
        <v>991</v>
      </c>
      <c r="E177" s="2">
        <f>MATCH(A177+7,raw[Date],0)-1</f>
        <v>1319</v>
      </c>
      <c r="F177">
        <v>131</v>
      </c>
      <c r="G177">
        <v>17</v>
      </c>
      <c r="H177" s="14">
        <v>2.5114503816793894</v>
      </c>
      <c r="I177" s="14">
        <f>AVERAGEIF(raw[Date],'Rolling 12 Months'!A177,raw[FI])</f>
        <v>2.8333333333333335</v>
      </c>
      <c r="J177" s="14">
        <f>AVERAGEIFS(raw[FI],raw[Date],CONCATENATE("&gt;=",'Rolling 12 Months'!$B177),raw[Date],CONCATENATE("&lt;=",'Rolling 12 Months'!$A177))</f>
        <v>3.0645896656534952</v>
      </c>
      <c r="K177">
        <v>133</v>
      </c>
      <c r="L177" s="30">
        <f t="shared" si="9"/>
        <v>0.40425531914893614</v>
      </c>
      <c r="M177">
        <v>128</v>
      </c>
      <c r="N177" s="30">
        <f t="shared" si="10"/>
        <v>0.38905775075987842</v>
      </c>
      <c r="O177">
        <v>68</v>
      </c>
      <c r="P177" s="30">
        <f t="shared" si="11"/>
        <v>0.20668693009118541</v>
      </c>
    </row>
    <row r="178" spans="1:16" x14ac:dyDescent="0.2">
      <c r="A178" s="1">
        <v>42505</v>
      </c>
      <c r="B178" s="1">
        <f t="shared" si="8"/>
        <v>42141</v>
      </c>
      <c r="C178">
        <v>329</v>
      </c>
      <c r="D178" s="2">
        <f>MATCH(B178,raw[Date],0)</f>
        <v>997</v>
      </c>
      <c r="E178" s="2">
        <f>MATCH(A178+7,raw[Date],0)-1</f>
        <v>1325</v>
      </c>
      <c r="F178">
        <v>130</v>
      </c>
      <c r="G178">
        <v>16</v>
      </c>
      <c r="H178" s="14">
        <v>2.5307692307692307</v>
      </c>
      <c r="I178" s="14">
        <f>AVERAGEIF(raw[Date],'Rolling 12 Months'!A178,raw[FI])</f>
        <v>3.2916666666666665</v>
      </c>
      <c r="J178" s="14">
        <f>AVERAGEIFS(raw[FI],raw[Date],CONCATENATE("&gt;=",'Rolling 12 Months'!$B178),raw[Date],CONCATENATE("&lt;=",'Rolling 12 Months'!$A178))</f>
        <v>3.0759878419452886</v>
      </c>
      <c r="K178">
        <v>133</v>
      </c>
      <c r="L178" s="30">
        <f t="shared" si="9"/>
        <v>0.40425531914893614</v>
      </c>
      <c r="M178">
        <v>129</v>
      </c>
      <c r="N178" s="30">
        <f t="shared" si="10"/>
        <v>0.39209726443769</v>
      </c>
      <c r="O178">
        <v>67</v>
      </c>
      <c r="P178" s="30">
        <f t="shared" si="11"/>
        <v>0.20364741641337386</v>
      </c>
    </row>
    <row r="179" spans="1:16" x14ac:dyDescent="0.2">
      <c r="A179" s="1">
        <v>42512</v>
      </c>
      <c r="B179" s="1">
        <f t="shared" si="8"/>
        <v>42148</v>
      </c>
      <c r="C179">
        <v>329</v>
      </c>
      <c r="D179" s="2">
        <f>MATCH(B179,raw[Date],0)</f>
        <v>1003</v>
      </c>
      <c r="E179" s="2">
        <f>MATCH(A179+7,raw[Date],0)-1</f>
        <v>1331</v>
      </c>
      <c r="F179">
        <v>130</v>
      </c>
      <c r="G179">
        <v>16</v>
      </c>
      <c r="H179" s="14">
        <v>2.5307692307692307</v>
      </c>
      <c r="I179" s="14">
        <f>AVERAGEIF(raw[Date],'Rolling 12 Months'!A179,raw[FI])</f>
        <v>4.583333333333333</v>
      </c>
      <c r="J179" s="14">
        <f>AVERAGEIFS(raw[FI],raw[Date],CONCATENATE("&gt;=",'Rolling 12 Months'!$B179),raw[Date],CONCATENATE("&lt;=",'Rolling 12 Months'!$A179))</f>
        <v>3.1025835866261398</v>
      </c>
      <c r="K179">
        <v>133</v>
      </c>
      <c r="L179" s="30">
        <f t="shared" si="9"/>
        <v>0.40425531914893614</v>
      </c>
      <c r="M179">
        <v>129</v>
      </c>
      <c r="N179" s="30">
        <f t="shared" si="10"/>
        <v>0.39209726443769</v>
      </c>
      <c r="O179">
        <v>67</v>
      </c>
      <c r="P179" s="30">
        <f t="shared" si="11"/>
        <v>0.20364741641337386</v>
      </c>
    </row>
    <row r="180" spans="1:16" x14ac:dyDescent="0.2">
      <c r="A180" s="1">
        <v>42519</v>
      </c>
      <c r="B180" s="1">
        <f t="shared" si="8"/>
        <v>42155</v>
      </c>
      <c r="C180">
        <v>329</v>
      </c>
      <c r="D180" s="2">
        <f>MATCH(B180,raw[Date],0)</f>
        <v>1009</v>
      </c>
      <c r="E180" s="2">
        <f>MATCH(A180+7,raw[Date],0)-1</f>
        <v>1337</v>
      </c>
      <c r="F180">
        <v>130</v>
      </c>
      <c r="G180">
        <v>16</v>
      </c>
      <c r="H180" s="14">
        <v>2.5307692307692307</v>
      </c>
      <c r="I180" s="14">
        <f>AVERAGEIF(raw[Date],'Rolling 12 Months'!A180,raw[FI])</f>
        <v>3.9166666666666665</v>
      </c>
      <c r="J180" s="14">
        <f>AVERAGEIFS(raw[FI],raw[Date],CONCATENATE("&gt;=",'Rolling 12 Months'!$B180),raw[Date],CONCATENATE("&lt;=",'Rolling 12 Months'!$A180))</f>
        <v>3.0813069908814588</v>
      </c>
      <c r="K180">
        <v>132</v>
      </c>
      <c r="L180" s="30">
        <f t="shared" si="9"/>
        <v>0.40121580547112462</v>
      </c>
      <c r="M180">
        <v>129</v>
      </c>
      <c r="N180" s="30">
        <f t="shared" si="10"/>
        <v>0.39209726443769</v>
      </c>
      <c r="O180">
        <v>68</v>
      </c>
      <c r="P180" s="30">
        <f t="shared" si="11"/>
        <v>0.20668693009118541</v>
      </c>
    </row>
    <row r="181" spans="1:16" x14ac:dyDescent="0.2">
      <c r="A181" s="1">
        <v>42526</v>
      </c>
      <c r="B181" s="1">
        <f t="shared" si="8"/>
        <v>42162</v>
      </c>
      <c r="C181">
        <v>329</v>
      </c>
      <c r="D181" s="2">
        <f>MATCH(B181,raw[Date],0)</f>
        <v>1015</v>
      </c>
      <c r="E181" s="2">
        <f>MATCH(A181+7,raw[Date],0)-1</f>
        <v>1343</v>
      </c>
      <c r="F181">
        <v>129</v>
      </c>
      <c r="G181">
        <v>15</v>
      </c>
      <c r="H181" s="14">
        <v>2.5503875968992249</v>
      </c>
      <c r="I181" s="14">
        <f>AVERAGEIF(raw[Date],'Rolling 12 Months'!A181,raw[FI])</f>
        <v>5.75</v>
      </c>
      <c r="J181" s="14">
        <f>AVERAGEIFS(raw[FI],raw[Date],CONCATENATE("&gt;=",'Rolling 12 Months'!$B181),raw[Date],CONCATENATE("&lt;=",'Rolling 12 Months'!$A181))</f>
        <v>3.13677811550152</v>
      </c>
      <c r="K181">
        <v>132</v>
      </c>
      <c r="L181" s="30">
        <f t="shared" si="9"/>
        <v>0.40121580547112462</v>
      </c>
      <c r="M181">
        <v>130</v>
      </c>
      <c r="N181" s="30">
        <f t="shared" si="10"/>
        <v>0.39513677811550152</v>
      </c>
      <c r="O181">
        <v>67</v>
      </c>
      <c r="P181" s="30">
        <f t="shared" si="11"/>
        <v>0.20364741641337386</v>
      </c>
    </row>
    <row r="182" spans="1:16" x14ac:dyDescent="0.2">
      <c r="A182" s="1">
        <v>42533</v>
      </c>
      <c r="B182" s="1">
        <f t="shared" si="8"/>
        <v>42169</v>
      </c>
      <c r="C182">
        <v>329</v>
      </c>
      <c r="D182" s="2">
        <f>MATCH(B182,raw[Date],0)</f>
        <v>1021</v>
      </c>
      <c r="E182" s="2">
        <f>MATCH(A182+7,raw[Date],0)-1</f>
        <v>1349</v>
      </c>
      <c r="F182">
        <v>129</v>
      </c>
      <c r="G182">
        <v>15</v>
      </c>
      <c r="H182" s="14">
        <v>2.5503875968992249</v>
      </c>
      <c r="I182" s="14">
        <f>AVERAGEIF(raw[Date],'Rolling 12 Months'!A182,raw[FI])</f>
        <v>3.9583333333333335</v>
      </c>
      <c r="J182" s="14">
        <f>AVERAGEIFS(raw[FI],raw[Date],CONCATENATE("&gt;=",'Rolling 12 Months'!$B182),raw[Date],CONCATENATE("&lt;=",'Rolling 12 Months'!$A182))</f>
        <v>3.1595744680851063</v>
      </c>
      <c r="K182">
        <v>132</v>
      </c>
      <c r="L182" s="30">
        <f t="shared" si="9"/>
        <v>0.40121580547112462</v>
      </c>
      <c r="M182">
        <v>132</v>
      </c>
      <c r="N182" s="30">
        <f t="shared" si="10"/>
        <v>0.40121580547112462</v>
      </c>
      <c r="O182">
        <v>65</v>
      </c>
      <c r="P182" s="30">
        <f t="shared" si="11"/>
        <v>0.19756838905775076</v>
      </c>
    </row>
    <row r="183" spans="1:16" x14ac:dyDescent="0.2">
      <c r="A183" s="1">
        <v>42540</v>
      </c>
      <c r="B183" s="1">
        <f t="shared" si="8"/>
        <v>42176</v>
      </c>
      <c r="C183">
        <v>329</v>
      </c>
      <c r="D183" s="2">
        <f>MATCH(B183,raw[Date],0)</f>
        <v>1027</v>
      </c>
      <c r="E183" s="2">
        <f>MATCH(A183+7,raw[Date],0)-1</f>
        <v>1355</v>
      </c>
      <c r="F183">
        <v>128</v>
      </c>
      <c r="G183">
        <v>15</v>
      </c>
      <c r="H183" s="14">
        <v>2.5703125</v>
      </c>
      <c r="I183" s="14">
        <f>AVERAGEIF(raw[Date],'Rolling 12 Months'!A183,raw[FI])</f>
        <v>3.5833333333333335</v>
      </c>
      <c r="J183" s="14">
        <f>AVERAGEIFS(raw[FI],raw[Date],CONCATENATE("&gt;=",'Rolling 12 Months'!$B183),raw[Date],CONCATENATE("&lt;=",'Rolling 12 Months'!$A183))</f>
        <v>3.177051671732523</v>
      </c>
      <c r="K183">
        <v>132</v>
      </c>
      <c r="L183" s="30">
        <f t="shared" si="9"/>
        <v>0.40121580547112462</v>
      </c>
      <c r="M183">
        <v>130</v>
      </c>
      <c r="N183" s="30">
        <f t="shared" si="10"/>
        <v>0.39513677811550152</v>
      </c>
      <c r="O183">
        <v>67</v>
      </c>
      <c r="P183" s="30">
        <f t="shared" si="11"/>
        <v>0.20364741641337386</v>
      </c>
    </row>
    <row r="184" spans="1:16" x14ac:dyDescent="0.2">
      <c r="A184" s="1">
        <v>42547</v>
      </c>
      <c r="B184" s="1">
        <f t="shared" si="8"/>
        <v>42183</v>
      </c>
      <c r="C184">
        <v>329</v>
      </c>
      <c r="D184" s="2">
        <f>MATCH(B184,raw[Date],0)</f>
        <v>1033</v>
      </c>
      <c r="E184" s="2">
        <f>MATCH(A184+7,raw[Date],0)-1</f>
        <v>1361</v>
      </c>
      <c r="F184">
        <v>129</v>
      </c>
      <c r="G184">
        <v>15</v>
      </c>
      <c r="H184" s="14">
        <v>2.5503875968992249</v>
      </c>
      <c r="I184" s="14">
        <f>AVERAGEIF(raw[Date],'Rolling 12 Months'!A184,raw[FI])</f>
        <v>3.875</v>
      </c>
      <c r="J184" s="14">
        <f>AVERAGEIFS(raw[FI],raw[Date],CONCATENATE("&gt;=",'Rolling 12 Months'!$B184),raw[Date],CONCATENATE("&lt;=",'Rolling 12 Months'!$A184))</f>
        <v>3.1778115501519757</v>
      </c>
      <c r="K184">
        <v>131</v>
      </c>
      <c r="L184" s="30">
        <f t="shared" si="9"/>
        <v>0.3981762917933131</v>
      </c>
      <c r="M184">
        <v>132</v>
      </c>
      <c r="N184" s="30">
        <f t="shared" si="10"/>
        <v>0.40121580547112462</v>
      </c>
      <c r="O184">
        <v>66</v>
      </c>
      <c r="P184" s="30">
        <f t="shared" si="11"/>
        <v>0.20060790273556231</v>
      </c>
    </row>
    <row r="185" spans="1:16" x14ac:dyDescent="0.2">
      <c r="A185" s="1">
        <v>42554</v>
      </c>
      <c r="B185" s="1">
        <f t="shared" si="8"/>
        <v>42190</v>
      </c>
      <c r="C185">
        <v>329</v>
      </c>
      <c r="D185" s="2">
        <f>MATCH(B185,raw[Date],0)</f>
        <v>1039</v>
      </c>
      <c r="E185" s="2">
        <f>MATCH(A185+7,raw[Date],0)-1</f>
        <v>1367</v>
      </c>
      <c r="F185">
        <v>129</v>
      </c>
      <c r="G185">
        <v>15</v>
      </c>
      <c r="H185" s="14">
        <v>2.5503875968992249</v>
      </c>
      <c r="I185" s="14">
        <f>AVERAGEIF(raw[Date],'Rolling 12 Months'!A185,raw[FI])</f>
        <v>3.875</v>
      </c>
      <c r="J185" s="14">
        <f>AVERAGEIFS(raw[FI],raw[Date],CONCATENATE("&gt;=",'Rolling 12 Months'!$B185),raw[Date],CONCATENATE("&lt;=",'Rolling 12 Months'!$A185))</f>
        <v>3.1861702127659575</v>
      </c>
      <c r="K185">
        <v>131</v>
      </c>
      <c r="L185" s="30">
        <f t="shared" si="9"/>
        <v>0.3981762917933131</v>
      </c>
      <c r="M185">
        <v>132</v>
      </c>
      <c r="N185" s="30">
        <f t="shared" si="10"/>
        <v>0.40121580547112462</v>
      </c>
      <c r="O185">
        <v>66</v>
      </c>
      <c r="P185" s="30">
        <f t="shared" si="11"/>
        <v>0.20060790273556231</v>
      </c>
    </row>
    <row r="186" spans="1:16" x14ac:dyDescent="0.2">
      <c r="A186" s="1">
        <v>42561</v>
      </c>
      <c r="B186" s="1">
        <f t="shared" si="8"/>
        <v>42197</v>
      </c>
      <c r="C186">
        <v>329</v>
      </c>
      <c r="D186" s="2">
        <f>MATCH(B186,raw[Date],0)</f>
        <v>1045</v>
      </c>
      <c r="E186" s="2">
        <f>MATCH(A186+7,raw[Date],0)-1</f>
        <v>1373</v>
      </c>
      <c r="F186">
        <v>130</v>
      </c>
      <c r="G186">
        <v>15</v>
      </c>
      <c r="H186" s="14">
        <v>2.5307692307692307</v>
      </c>
      <c r="I186" s="14">
        <f>AVERAGEIF(raw[Date],'Rolling 12 Months'!A186,raw[FI])</f>
        <v>2.875</v>
      </c>
      <c r="J186" s="14">
        <f>AVERAGEIFS(raw[FI],raw[Date],CONCATENATE("&gt;=",'Rolling 12 Months'!$B186),raw[Date],CONCATENATE("&lt;=",'Rolling 12 Months'!$A186))</f>
        <v>3.1930091185410334</v>
      </c>
      <c r="K186">
        <v>131</v>
      </c>
      <c r="L186" s="30">
        <f t="shared" si="9"/>
        <v>0.3981762917933131</v>
      </c>
      <c r="M186">
        <v>132</v>
      </c>
      <c r="N186" s="30">
        <f t="shared" si="10"/>
        <v>0.40121580547112462</v>
      </c>
      <c r="O186">
        <v>66</v>
      </c>
      <c r="P186" s="30">
        <f t="shared" si="11"/>
        <v>0.20060790273556231</v>
      </c>
    </row>
    <row r="187" spans="1:16" x14ac:dyDescent="0.2">
      <c r="A187" s="1">
        <v>42568</v>
      </c>
      <c r="B187" s="1">
        <f t="shared" si="8"/>
        <v>42204</v>
      </c>
      <c r="C187">
        <v>329</v>
      </c>
      <c r="D187" s="2">
        <f>MATCH(B187,raw[Date],0)</f>
        <v>1051</v>
      </c>
      <c r="E187" s="2">
        <f>MATCH(A187+7,raw[Date],0)-1</f>
        <v>1379</v>
      </c>
      <c r="F187">
        <v>130</v>
      </c>
      <c r="G187">
        <v>14</v>
      </c>
      <c r="H187" s="14">
        <v>2.5307692307692307</v>
      </c>
      <c r="I187" s="14">
        <f>AVERAGEIF(raw[Date],'Rolling 12 Months'!A187,raw[FI])</f>
        <v>2.2916666666666665</v>
      </c>
      <c r="J187" s="14">
        <f>AVERAGEIFS(raw[FI],raw[Date],CONCATENATE("&gt;=",'Rolling 12 Months'!$B187),raw[Date],CONCATENATE("&lt;=",'Rolling 12 Months'!$A187))</f>
        <v>3.1937689969604861</v>
      </c>
      <c r="K187">
        <v>130</v>
      </c>
      <c r="L187" s="30">
        <f t="shared" si="9"/>
        <v>0.39513677811550152</v>
      </c>
      <c r="M187">
        <v>131</v>
      </c>
      <c r="N187" s="30">
        <f t="shared" si="10"/>
        <v>0.3981762917933131</v>
      </c>
      <c r="O187">
        <v>68</v>
      </c>
      <c r="P187" s="30">
        <f t="shared" si="11"/>
        <v>0.20668693009118541</v>
      </c>
    </row>
    <row r="188" spans="1:16" x14ac:dyDescent="0.2">
      <c r="A188" s="1">
        <v>42575</v>
      </c>
      <c r="B188" s="1">
        <f t="shared" si="8"/>
        <v>42211</v>
      </c>
      <c r="C188">
        <v>329</v>
      </c>
      <c r="D188" s="2">
        <f>MATCH(B188,raw[Date],0)</f>
        <v>1057</v>
      </c>
      <c r="E188" s="2">
        <f>MATCH(A188+7,raw[Date],0)-1</f>
        <v>1385</v>
      </c>
      <c r="F188">
        <v>129</v>
      </c>
      <c r="G188">
        <v>14</v>
      </c>
      <c r="H188" s="14">
        <v>2.5503875968992249</v>
      </c>
      <c r="I188" s="14">
        <f>AVERAGEIF(raw[Date],'Rolling 12 Months'!A188,raw[FI])</f>
        <v>4.583333333333333</v>
      </c>
      <c r="J188" s="14">
        <f>AVERAGEIFS(raw[FI],raw[Date],CONCATENATE("&gt;=",'Rolling 12 Months'!$B188),raw[Date],CONCATENATE("&lt;=",'Rolling 12 Months'!$A188))</f>
        <v>3.2089665653495443</v>
      </c>
      <c r="K188">
        <v>131</v>
      </c>
      <c r="L188" s="30">
        <f t="shared" si="9"/>
        <v>0.3981762917933131</v>
      </c>
      <c r="M188">
        <v>130</v>
      </c>
      <c r="N188" s="30">
        <f t="shared" si="10"/>
        <v>0.39513677811550152</v>
      </c>
      <c r="O188">
        <v>68</v>
      </c>
      <c r="P188" s="30">
        <f t="shared" si="11"/>
        <v>0.20668693009118541</v>
      </c>
    </row>
    <row r="189" spans="1:16" x14ac:dyDescent="0.2">
      <c r="A189" s="1">
        <v>42582</v>
      </c>
      <c r="B189" s="1">
        <f t="shared" si="8"/>
        <v>42218</v>
      </c>
      <c r="C189">
        <v>329</v>
      </c>
      <c r="D189" s="2">
        <f>MATCH(B189,raw[Date],0)</f>
        <v>1063</v>
      </c>
      <c r="E189" s="2">
        <f>MATCH(A189+7,raw[Date],0)-1</f>
        <v>1391</v>
      </c>
      <c r="F189">
        <v>128</v>
      </c>
      <c r="G189">
        <v>14</v>
      </c>
      <c r="H189" s="14">
        <v>2.5703125</v>
      </c>
      <c r="I189" s="14">
        <f>AVERAGEIF(raw[Date],'Rolling 12 Months'!A189,raw[FI])</f>
        <v>4.708333333333333</v>
      </c>
      <c r="J189" s="14">
        <f>AVERAGEIFS(raw[FI],raw[Date],CONCATENATE("&gt;=",'Rolling 12 Months'!$B189),raw[Date],CONCATENATE("&lt;=",'Rolling 12 Months'!$A189))</f>
        <v>3.2226443768996962</v>
      </c>
      <c r="K189">
        <v>130</v>
      </c>
      <c r="L189" s="30">
        <f t="shared" si="9"/>
        <v>0.39513677811550152</v>
      </c>
      <c r="M189">
        <v>132</v>
      </c>
      <c r="N189" s="30">
        <f t="shared" si="10"/>
        <v>0.40121580547112462</v>
      </c>
      <c r="O189">
        <v>67</v>
      </c>
      <c r="P189" s="30">
        <f t="shared" si="11"/>
        <v>0.20364741641337386</v>
      </c>
    </row>
    <row r="190" spans="1:16" x14ac:dyDescent="0.2">
      <c r="A190" s="1">
        <v>42589</v>
      </c>
      <c r="B190" s="1">
        <f t="shared" si="8"/>
        <v>42225</v>
      </c>
      <c r="C190">
        <v>329</v>
      </c>
      <c r="D190" s="2">
        <f>MATCH(B190,raw[Date],0)</f>
        <v>1069</v>
      </c>
      <c r="E190" s="2">
        <f>MATCH(A190+7,raw[Date],0)-1</f>
        <v>1397</v>
      </c>
      <c r="F190">
        <v>127</v>
      </c>
      <c r="G190">
        <v>13</v>
      </c>
      <c r="H190" s="14">
        <v>2.590551181102362</v>
      </c>
      <c r="I190" s="14">
        <f>AVERAGEIF(raw[Date],'Rolling 12 Months'!A190,raw[FI])</f>
        <v>2.0416666666666665</v>
      </c>
      <c r="J190" s="14">
        <f>AVERAGEIFS(raw[FI],raw[Date],CONCATENATE("&gt;=",'Rolling 12 Months'!$B190),raw[Date],CONCATENATE("&lt;=",'Rolling 12 Months'!$A190))</f>
        <v>3.2294832826747721</v>
      </c>
      <c r="K190">
        <v>131</v>
      </c>
      <c r="L190" s="30">
        <f t="shared" si="9"/>
        <v>0.3981762917933131</v>
      </c>
      <c r="M190">
        <v>132</v>
      </c>
      <c r="N190" s="30">
        <f t="shared" si="10"/>
        <v>0.40121580547112462</v>
      </c>
      <c r="O190">
        <v>66</v>
      </c>
      <c r="P190" s="30">
        <f t="shared" si="11"/>
        <v>0.20060790273556231</v>
      </c>
    </row>
    <row r="191" spans="1:16" x14ac:dyDescent="0.2">
      <c r="A191" s="1">
        <v>42596</v>
      </c>
      <c r="B191" s="1">
        <f t="shared" si="8"/>
        <v>42232</v>
      </c>
      <c r="C191">
        <v>329</v>
      </c>
      <c r="D191" s="2">
        <f>MATCH(B191,raw[Date],0)</f>
        <v>1075</v>
      </c>
      <c r="E191" s="2">
        <f>MATCH(A191+7,raw[Date],0)-1</f>
        <v>1403</v>
      </c>
      <c r="F191">
        <v>127</v>
      </c>
      <c r="G191">
        <v>13</v>
      </c>
      <c r="H191" s="14">
        <v>2.590551181102362</v>
      </c>
      <c r="I191" s="14">
        <f>AVERAGEIF(raw[Date],'Rolling 12 Months'!A191,raw[FI])</f>
        <v>3.2916666666666665</v>
      </c>
      <c r="J191" s="14">
        <f>AVERAGEIFS(raw[FI],raw[Date],CONCATENATE("&gt;=",'Rolling 12 Months'!$B191),raw[Date],CONCATENATE("&lt;=",'Rolling 12 Months'!$A191))</f>
        <v>3.25</v>
      </c>
      <c r="K191">
        <v>131</v>
      </c>
      <c r="L191" s="30">
        <f t="shared" si="9"/>
        <v>0.3981762917933131</v>
      </c>
      <c r="M191">
        <v>132</v>
      </c>
      <c r="N191" s="30">
        <f t="shared" si="10"/>
        <v>0.40121580547112462</v>
      </c>
      <c r="O191">
        <v>66</v>
      </c>
      <c r="P191" s="30">
        <f t="shared" si="11"/>
        <v>0.20060790273556231</v>
      </c>
    </row>
    <row r="192" spans="1:16" x14ac:dyDescent="0.2">
      <c r="A192" s="1">
        <v>42603</v>
      </c>
      <c r="B192" s="1">
        <f t="shared" si="8"/>
        <v>42239</v>
      </c>
      <c r="C192">
        <v>329</v>
      </c>
      <c r="D192" s="2">
        <f>MATCH(B192,raw[Date],0)</f>
        <v>1081</v>
      </c>
      <c r="E192" s="2">
        <f>MATCH(A192+7,raw[Date],0)-1</f>
        <v>1409</v>
      </c>
      <c r="F192">
        <v>128</v>
      </c>
      <c r="G192">
        <v>13</v>
      </c>
      <c r="H192" s="14">
        <v>2.5703125</v>
      </c>
      <c r="I192" s="14">
        <f>AVERAGEIF(raw[Date],'Rolling 12 Months'!A192,raw[FI])</f>
        <v>2.4583333333333335</v>
      </c>
      <c r="J192" s="14">
        <f>AVERAGEIFS(raw[FI],raw[Date],CONCATENATE("&gt;=",'Rolling 12 Months'!$B192),raw[Date],CONCATENATE("&lt;=",'Rolling 12 Months'!$A192))</f>
        <v>3.2454407294832825</v>
      </c>
      <c r="K192">
        <v>131</v>
      </c>
      <c r="L192" s="30">
        <f t="shared" si="9"/>
        <v>0.3981762917933131</v>
      </c>
      <c r="M192">
        <v>131</v>
      </c>
      <c r="N192" s="30">
        <f t="shared" si="10"/>
        <v>0.3981762917933131</v>
      </c>
      <c r="O192">
        <v>67</v>
      </c>
      <c r="P192" s="30">
        <f t="shared" si="11"/>
        <v>0.20364741641337386</v>
      </c>
    </row>
    <row r="193" spans="1:16" x14ac:dyDescent="0.2">
      <c r="A193" s="1">
        <v>42610</v>
      </c>
      <c r="B193" s="1">
        <f t="shared" si="8"/>
        <v>42246</v>
      </c>
      <c r="C193">
        <v>329</v>
      </c>
      <c r="D193" s="2">
        <f>MATCH(B193,raw[Date],0)</f>
        <v>1087</v>
      </c>
      <c r="E193" s="2">
        <f>MATCH(A193+7,raw[Date],0)-1</f>
        <v>1415</v>
      </c>
      <c r="F193">
        <v>128</v>
      </c>
      <c r="G193">
        <v>14</v>
      </c>
      <c r="H193" s="14">
        <v>2.5703125</v>
      </c>
      <c r="I193" s="14">
        <f>AVERAGEIF(raw[Date],'Rolling 12 Months'!A193,raw[FI])</f>
        <v>4.583333333333333</v>
      </c>
      <c r="J193" s="14">
        <f>AVERAGEIFS(raw[FI],raw[Date],CONCATENATE("&gt;=",'Rolling 12 Months'!$B193),raw[Date],CONCATENATE("&lt;=",'Rolling 12 Months'!$A193))</f>
        <v>3.2743161094224922</v>
      </c>
      <c r="K193">
        <v>131</v>
      </c>
      <c r="L193" s="30">
        <f t="shared" si="9"/>
        <v>0.3981762917933131</v>
      </c>
      <c r="M193">
        <v>131</v>
      </c>
      <c r="N193" s="30">
        <f t="shared" si="10"/>
        <v>0.3981762917933131</v>
      </c>
      <c r="O193">
        <v>67</v>
      </c>
      <c r="P193" s="30">
        <f t="shared" si="11"/>
        <v>0.20364741641337386</v>
      </c>
    </row>
    <row r="194" spans="1:16" x14ac:dyDescent="0.2">
      <c r="A194" s="1">
        <v>42617</v>
      </c>
      <c r="B194" s="1">
        <f t="shared" si="8"/>
        <v>42253</v>
      </c>
      <c r="C194">
        <v>329</v>
      </c>
      <c r="D194" s="2">
        <f>MATCH(B194,raw[Date],0)</f>
        <v>1093</v>
      </c>
      <c r="E194" s="2">
        <f>MATCH(A194+7,raw[Date],0)-1</f>
        <v>1421</v>
      </c>
      <c r="F194">
        <v>127</v>
      </c>
      <c r="G194">
        <v>14</v>
      </c>
      <c r="H194" s="14">
        <v>2.590551181102362</v>
      </c>
      <c r="I194" s="14">
        <f>AVERAGEIF(raw[Date],'Rolling 12 Months'!A194,raw[FI])</f>
        <v>3.6666666666666665</v>
      </c>
      <c r="J194" s="14">
        <f>AVERAGEIFS(raw[FI],raw[Date],CONCATENATE("&gt;=",'Rolling 12 Months'!$B194),raw[Date],CONCATENATE("&lt;=",'Rolling 12 Months'!$A194))</f>
        <v>3.2803951367781155</v>
      </c>
      <c r="K194">
        <v>130</v>
      </c>
      <c r="L194" s="30">
        <f t="shared" si="9"/>
        <v>0.39513677811550152</v>
      </c>
      <c r="M194">
        <v>133</v>
      </c>
      <c r="N194" s="30">
        <f t="shared" si="10"/>
        <v>0.40425531914893614</v>
      </c>
      <c r="O194">
        <v>66</v>
      </c>
      <c r="P194" s="30">
        <f t="shared" si="11"/>
        <v>0.20060790273556231</v>
      </c>
    </row>
    <row r="195" spans="1:16" x14ac:dyDescent="0.2">
      <c r="A195" s="1">
        <v>42624</v>
      </c>
      <c r="B195" s="1">
        <f t="shared" si="8"/>
        <v>42260</v>
      </c>
      <c r="C195">
        <v>329</v>
      </c>
      <c r="D195" s="2">
        <f>MATCH(B195,raw[Date],0)</f>
        <v>1099</v>
      </c>
      <c r="E195" s="2">
        <f>MATCH(A195+7,raw[Date],0)-1</f>
        <v>1427</v>
      </c>
      <c r="F195">
        <v>126</v>
      </c>
      <c r="G195">
        <v>14</v>
      </c>
      <c r="H195" s="14">
        <v>2.6111111111111112</v>
      </c>
      <c r="I195" s="14">
        <f>AVERAGEIF(raw[Date],'Rolling 12 Months'!A195,raw[FI])</f>
        <v>2.7916666666666665</v>
      </c>
      <c r="J195" s="14">
        <f>AVERAGEIFS(raw[FI],raw[Date],CONCATENATE("&gt;=",'Rolling 12 Months'!$B195),raw[Date],CONCATENATE("&lt;=",'Rolling 12 Months'!$A195))</f>
        <v>3.2651975683890577</v>
      </c>
      <c r="K195">
        <v>129</v>
      </c>
      <c r="L195" s="30">
        <f t="shared" si="9"/>
        <v>0.39209726443769</v>
      </c>
      <c r="M195">
        <v>133</v>
      </c>
      <c r="N195" s="30">
        <f t="shared" si="10"/>
        <v>0.40425531914893614</v>
      </c>
      <c r="O195">
        <v>67</v>
      </c>
      <c r="P195" s="30">
        <f t="shared" si="11"/>
        <v>0.20364741641337386</v>
      </c>
    </row>
    <row r="196" spans="1:16" x14ac:dyDescent="0.2">
      <c r="A196" s="1">
        <v>42631</v>
      </c>
      <c r="B196" s="1">
        <f t="shared" ref="B196:B208" si="12">A196-7*52</f>
        <v>42267</v>
      </c>
      <c r="C196">
        <v>329</v>
      </c>
      <c r="D196" s="2">
        <f>MATCH(B196,raw[Date],0)</f>
        <v>1105</v>
      </c>
      <c r="E196" s="2">
        <f>MATCH(A196+7,raw[Date],0)-1</f>
        <v>1433</v>
      </c>
      <c r="F196">
        <v>124</v>
      </c>
      <c r="G196">
        <v>15</v>
      </c>
      <c r="H196" s="14">
        <v>2.653225806451613</v>
      </c>
      <c r="I196" s="14">
        <f>AVERAGEIF(raw[Date],'Rolling 12 Months'!A196,raw[FI])</f>
        <v>2.2083333333333335</v>
      </c>
      <c r="J196" s="14">
        <f>AVERAGEIFS(raw[FI],raw[Date],CONCATENATE("&gt;=",'Rolling 12 Months'!$B196),raw[Date],CONCATENATE("&lt;=",'Rolling 12 Months'!$A196))</f>
        <v>3.2446808510638299</v>
      </c>
      <c r="K196">
        <v>129</v>
      </c>
      <c r="L196" s="30">
        <f t="shared" ref="L196:L202" si="13">K196/$C196</f>
        <v>0.39209726443769</v>
      </c>
      <c r="M196">
        <v>133</v>
      </c>
      <c r="N196" s="30">
        <f t="shared" ref="N196:N202" si="14">M196/$C196</f>
        <v>0.40425531914893614</v>
      </c>
      <c r="O196">
        <v>67</v>
      </c>
      <c r="P196" s="30">
        <f t="shared" ref="P196:P202" si="15">O196/$C196</f>
        <v>0.20364741641337386</v>
      </c>
    </row>
    <row r="197" spans="1:16" x14ac:dyDescent="0.2">
      <c r="A197" s="1">
        <v>42638</v>
      </c>
      <c r="B197" s="1">
        <f t="shared" si="12"/>
        <v>42274</v>
      </c>
      <c r="C197">
        <v>329</v>
      </c>
      <c r="D197" s="2">
        <f>MATCH(B197,raw[Date],0)</f>
        <v>1111</v>
      </c>
      <c r="E197" s="2">
        <f>MATCH(A197+7,raw[Date],0)-1</f>
        <v>1439</v>
      </c>
      <c r="F197">
        <v>122</v>
      </c>
      <c r="G197">
        <v>14</v>
      </c>
      <c r="H197" s="14">
        <v>2.6967213114754101</v>
      </c>
      <c r="I197" s="14">
        <f>AVERAGEIF(raw[Date],'Rolling 12 Months'!A197,raw[FI])</f>
        <v>4.5</v>
      </c>
      <c r="J197" s="14">
        <f>AVERAGEIFS(raw[FI],raw[Date],CONCATENATE("&gt;=",'Rolling 12 Months'!$B197),raw[Date],CONCATENATE("&lt;=",'Rolling 12 Months'!$A197))</f>
        <v>3.2788753799392096</v>
      </c>
      <c r="K197">
        <v>128</v>
      </c>
      <c r="L197" s="30">
        <f t="shared" si="13"/>
        <v>0.38905775075987842</v>
      </c>
      <c r="M197">
        <v>134</v>
      </c>
      <c r="N197" s="30">
        <f t="shared" si="14"/>
        <v>0.40729483282674772</v>
      </c>
      <c r="O197">
        <v>67</v>
      </c>
      <c r="P197" s="30">
        <f t="shared" si="15"/>
        <v>0.20364741641337386</v>
      </c>
    </row>
    <row r="198" spans="1:16" x14ac:dyDescent="0.2">
      <c r="A198" s="1">
        <v>42645</v>
      </c>
      <c r="B198" s="1">
        <f t="shared" si="12"/>
        <v>42281</v>
      </c>
      <c r="C198">
        <v>329</v>
      </c>
      <c r="D198" s="2">
        <f>MATCH(B198,raw[Date],0)</f>
        <v>1117</v>
      </c>
      <c r="E198" s="2">
        <f>MATCH(A198+7,raw[Date],0)-1</f>
        <v>1445</v>
      </c>
      <c r="F198">
        <v>122</v>
      </c>
      <c r="G198">
        <v>13</v>
      </c>
      <c r="H198" s="14">
        <v>2.6967213114754101</v>
      </c>
      <c r="I198" s="14">
        <f>AVERAGEIF(raw[Date],'Rolling 12 Months'!A198,raw[FI])</f>
        <v>4.041666666666667</v>
      </c>
      <c r="J198" s="14">
        <f>AVERAGEIFS(raw[FI],raw[Date],CONCATENATE("&gt;=",'Rolling 12 Months'!$B198),raw[Date],CONCATENATE("&lt;=",'Rolling 12 Months'!$A198))</f>
        <v>3.3107902735562309</v>
      </c>
      <c r="K198">
        <v>127</v>
      </c>
      <c r="L198" s="30">
        <f t="shared" si="13"/>
        <v>0.3860182370820669</v>
      </c>
      <c r="M198">
        <v>133</v>
      </c>
      <c r="N198" s="30">
        <f t="shared" si="14"/>
        <v>0.40425531914893614</v>
      </c>
      <c r="O198">
        <v>69</v>
      </c>
      <c r="P198" s="30">
        <f t="shared" si="15"/>
        <v>0.20972644376899696</v>
      </c>
    </row>
    <row r="199" spans="1:16" x14ac:dyDescent="0.2">
      <c r="A199" s="1">
        <v>42652</v>
      </c>
      <c r="B199" s="1">
        <f t="shared" si="12"/>
        <v>42288</v>
      </c>
      <c r="C199">
        <v>329</v>
      </c>
      <c r="D199" s="2">
        <f>MATCH(B199,raw[Date],0)</f>
        <v>1123</v>
      </c>
      <c r="E199" s="2">
        <f>MATCH(A199+7,raw[Date],0)-1</f>
        <v>1451</v>
      </c>
      <c r="F199">
        <v>122</v>
      </c>
      <c r="G199">
        <v>14</v>
      </c>
      <c r="H199" s="14">
        <v>2.6967213114754101</v>
      </c>
      <c r="I199" s="14">
        <f>AVERAGEIF(raw[Date],'Rolling 12 Months'!A199,raw[FI])</f>
        <v>2.2083333333333335</v>
      </c>
      <c r="J199" s="14">
        <f>AVERAGEIFS(raw[FI],raw[Date],CONCATENATE("&gt;=",'Rolling 12 Months'!$B199),raw[Date],CONCATENATE("&lt;=",'Rolling 12 Months'!$A199))</f>
        <v>3.3168693009118542</v>
      </c>
      <c r="K199">
        <v>126</v>
      </c>
      <c r="L199" s="30">
        <f t="shared" si="13"/>
        <v>0.38297872340425532</v>
      </c>
      <c r="M199">
        <v>132</v>
      </c>
      <c r="N199" s="30">
        <f t="shared" si="14"/>
        <v>0.40121580547112462</v>
      </c>
      <c r="O199">
        <v>71</v>
      </c>
      <c r="P199" s="30">
        <f t="shared" si="15"/>
        <v>0.21580547112462006</v>
      </c>
    </row>
    <row r="200" spans="1:16" x14ac:dyDescent="0.2">
      <c r="A200" s="1">
        <v>42659</v>
      </c>
      <c r="B200" s="1">
        <f t="shared" si="12"/>
        <v>42295</v>
      </c>
      <c r="C200">
        <v>329</v>
      </c>
      <c r="D200" s="2">
        <f>MATCH(B200,raw[Date],0)</f>
        <v>1129</v>
      </c>
      <c r="E200" s="2">
        <f>MATCH(A200+7,raw[Date],0)-1</f>
        <v>1457</v>
      </c>
      <c r="F200">
        <v>122</v>
      </c>
      <c r="G200">
        <v>15</v>
      </c>
      <c r="H200" s="14">
        <v>2.6967213114754101</v>
      </c>
      <c r="I200" s="14">
        <f>AVERAGEIF(raw[Date],'Rolling 12 Months'!A200,raw[FI])</f>
        <v>2.4166666666666665</v>
      </c>
      <c r="J200" s="14">
        <f>AVERAGEIFS(raw[FI],raw[Date],CONCATENATE("&gt;=",'Rolling 12 Months'!$B200),raw[Date],CONCATENATE("&lt;=",'Rolling 12 Months'!$A200))</f>
        <v>3.3404255319148937</v>
      </c>
      <c r="K200">
        <v>125</v>
      </c>
      <c r="L200" s="30">
        <f t="shared" si="13"/>
        <v>0.37993920972644379</v>
      </c>
      <c r="M200">
        <v>131</v>
      </c>
      <c r="N200" s="30">
        <f t="shared" si="14"/>
        <v>0.3981762917933131</v>
      </c>
      <c r="O200">
        <v>73</v>
      </c>
      <c r="P200" s="30">
        <f t="shared" si="15"/>
        <v>0.22188449848024316</v>
      </c>
    </row>
    <row r="201" spans="1:16" x14ac:dyDescent="0.2">
      <c r="A201" s="1">
        <v>42666</v>
      </c>
      <c r="B201" s="1">
        <f t="shared" si="12"/>
        <v>42302</v>
      </c>
      <c r="C201">
        <v>331</v>
      </c>
      <c r="D201" s="2">
        <f>MATCH(B201,raw[Date],0)</f>
        <v>1133</v>
      </c>
      <c r="E201" s="2">
        <f>MATCH(A201+7,raw[Date],0)-1</f>
        <v>1463</v>
      </c>
      <c r="F201">
        <v>122</v>
      </c>
      <c r="G201">
        <v>15</v>
      </c>
      <c r="H201" s="14">
        <v>2.7131147540983607</v>
      </c>
      <c r="I201" s="14">
        <f>AVERAGEIF(raw[Date],'Rolling 12 Months'!A201,raw[FI])</f>
        <v>4.666666666666667</v>
      </c>
      <c r="J201" s="14">
        <f>AVERAGEIFS(raw[FI],raw[Date],CONCATENATE("&gt;=",'Rolling 12 Months'!$B201),raw[Date],CONCATENATE("&lt;=",'Rolling 12 Months'!$A201))</f>
        <v>3.3580060422960725</v>
      </c>
      <c r="K201">
        <v>126</v>
      </c>
      <c r="L201" s="30">
        <f t="shared" si="13"/>
        <v>0.38066465256797583</v>
      </c>
      <c r="M201">
        <v>131</v>
      </c>
      <c r="N201" s="30">
        <f t="shared" si="14"/>
        <v>0.39577039274924469</v>
      </c>
      <c r="O201">
        <v>74</v>
      </c>
      <c r="P201" s="30">
        <f t="shared" si="15"/>
        <v>0.22356495468277945</v>
      </c>
    </row>
    <row r="202" spans="1:16" x14ac:dyDescent="0.2">
      <c r="A202" s="1">
        <v>42673</v>
      </c>
      <c r="B202" s="1">
        <f t="shared" si="12"/>
        <v>42309</v>
      </c>
      <c r="C202">
        <v>331</v>
      </c>
      <c r="D202" s="2">
        <f>MATCH(B202,raw[Date],0)</f>
        <v>1139</v>
      </c>
      <c r="E202" s="2">
        <f>MATCH(A202+7,raw[Date],0)-1</f>
        <v>1469</v>
      </c>
      <c r="F202">
        <v>120</v>
      </c>
      <c r="G202">
        <v>15</v>
      </c>
      <c r="H202" s="14">
        <v>2.7583333333333333</v>
      </c>
      <c r="I202" s="14">
        <f>AVERAGEIF(raw[Date],'Rolling 12 Months'!A202,raw[FI])</f>
        <v>5.208333333333333</v>
      </c>
      <c r="J202" s="14">
        <f>AVERAGEIFS(raw[FI],raw[Date],CONCATENATE("&gt;=",'Rolling 12 Months'!$B202),raw[Date],CONCATENATE("&lt;=",'Rolling 12 Months'!$A202))</f>
        <v>3.4010574018126887</v>
      </c>
      <c r="K202">
        <v>127</v>
      </c>
      <c r="L202" s="30">
        <f t="shared" si="13"/>
        <v>0.38368580060422963</v>
      </c>
      <c r="M202">
        <v>132</v>
      </c>
      <c r="N202" s="30">
        <f t="shared" si="14"/>
        <v>0.3987915407854985</v>
      </c>
      <c r="O202">
        <v>72</v>
      </c>
      <c r="P202" s="30">
        <f t="shared" si="15"/>
        <v>0.2175226586102719</v>
      </c>
    </row>
    <row r="203" spans="1:16" x14ac:dyDescent="0.2">
      <c r="A203" s="1">
        <v>42680</v>
      </c>
      <c r="B203" s="1">
        <f t="shared" si="12"/>
        <v>42316</v>
      </c>
      <c r="C203">
        <v>331</v>
      </c>
      <c r="D203" s="2">
        <f>MATCH(B203,raw[Date],0)</f>
        <v>1145</v>
      </c>
      <c r="E203" s="2">
        <f>MATCH(A203+7,raw[Date],0)-1</f>
        <v>1475</v>
      </c>
      <c r="F203">
        <v>117</v>
      </c>
      <c r="G203">
        <v>15</v>
      </c>
      <c r="H203" s="14">
        <v>2.8290598290598292</v>
      </c>
      <c r="I203" s="14">
        <f>AVERAGEIF(raw[Date],'Rolling 12 Months'!A203,raw[FI])</f>
        <v>3.0833333333333335</v>
      </c>
      <c r="J203" s="14">
        <f>AVERAGEIFS(raw[FI],raw[Date],CONCATENATE("&gt;=",'Rolling 12 Months'!$B203),raw[Date],CONCATENATE("&lt;=",'Rolling 12 Months'!$A203))</f>
        <v>3.4018126888217521</v>
      </c>
      <c r="K203">
        <v>126</v>
      </c>
      <c r="L203" s="30">
        <f t="shared" ref="L203:L204" si="16">K203/$C203</f>
        <v>0.38066465256797583</v>
      </c>
      <c r="M203">
        <v>133</v>
      </c>
      <c r="N203" s="30">
        <f t="shared" ref="N203:N204" si="17">M203/$C203</f>
        <v>0.40181268882175225</v>
      </c>
      <c r="O203">
        <v>72</v>
      </c>
      <c r="P203" s="30">
        <f t="shared" ref="P203:P204" si="18">O203/$C203</f>
        <v>0.2175226586102719</v>
      </c>
    </row>
    <row r="204" spans="1:16" x14ac:dyDescent="0.2">
      <c r="A204" s="1">
        <v>42687</v>
      </c>
      <c r="B204" s="1">
        <f t="shared" si="12"/>
        <v>42323</v>
      </c>
      <c r="C204">
        <v>331</v>
      </c>
      <c r="D204" s="2">
        <f>MATCH(B204,raw[Date],0)</f>
        <v>1151</v>
      </c>
      <c r="E204" s="2">
        <f>MATCH(A204+7,raw[Date],0)-1</f>
        <v>1481</v>
      </c>
      <c r="F204">
        <v>115</v>
      </c>
      <c r="G204">
        <v>15</v>
      </c>
      <c r="H204" s="14">
        <v>2.8782608695652172</v>
      </c>
      <c r="I204" s="14">
        <f>AVERAGEIF(raw[Date],'Rolling 12 Months'!A204,raw[FI])</f>
        <v>5.583333333333333</v>
      </c>
      <c r="J204" s="14">
        <f>AVERAGEIFS(raw[FI],raw[Date],CONCATENATE("&gt;=",'Rolling 12 Months'!$B204),raw[Date],CONCATENATE("&lt;=",'Rolling 12 Months'!$A204))</f>
        <v>3.4690332326283988</v>
      </c>
      <c r="K204">
        <v>126</v>
      </c>
      <c r="L204" s="30">
        <f t="shared" si="16"/>
        <v>0.38066465256797583</v>
      </c>
      <c r="M204">
        <v>133</v>
      </c>
      <c r="N204" s="30">
        <f t="shared" si="17"/>
        <v>0.40181268882175225</v>
      </c>
      <c r="O204">
        <v>72</v>
      </c>
      <c r="P204" s="30">
        <f t="shared" si="18"/>
        <v>0.2175226586102719</v>
      </c>
    </row>
    <row r="205" spans="1:16" x14ac:dyDescent="0.2">
      <c r="A205" s="1">
        <v>42694</v>
      </c>
      <c r="B205" s="1">
        <f t="shared" si="12"/>
        <v>42330</v>
      </c>
      <c r="C205">
        <v>331</v>
      </c>
      <c r="D205" s="2">
        <f>MATCH(B205,raw[Date],0)</f>
        <v>1157</v>
      </c>
      <c r="E205" s="2">
        <f>MATCH(A205+7,raw[Date],0)-1</f>
        <v>1487</v>
      </c>
      <c r="F205">
        <v>116</v>
      </c>
      <c r="G205">
        <v>15</v>
      </c>
      <c r="H205" s="14">
        <v>2.853448275862069</v>
      </c>
      <c r="I205" s="14">
        <f>AVERAGEIF(raw[Date],'Rolling 12 Months'!A205,raw[FI])</f>
        <v>2.5416666666666665</v>
      </c>
      <c r="J205" s="14">
        <f>AVERAGEIFS(raw[FI],raw[Date],CONCATENATE("&gt;=",'Rolling 12 Months'!$B205),raw[Date],CONCATENATE("&lt;=",'Rolling 12 Months'!$A205))</f>
        <v>3.416918429003021</v>
      </c>
      <c r="K205">
        <v>125</v>
      </c>
      <c r="L205" s="30">
        <f t="shared" ref="L205:L207" si="19">K205/$C205</f>
        <v>0.37764350453172207</v>
      </c>
      <c r="M205">
        <v>132</v>
      </c>
      <c r="N205" s="30">
        <f t="shared" ref="N205:N207" si="20">M205/$C205</f>
        <v>0.3987915407854985</v>
      </c>
      <c r="O205">
        <v>74</v>
      </c>
      <c r="P205" s="30">
        <f t="shared" ref="P205:P207" si="21">O205/$C205</f>
        <v>0.22356495468277945</v>
      </c>
    </row>
    <row r="206" spans="1:16" x14ac:dyDescent="0.2">
      <c r="A206" s="1">
        <v>42701</v>
      </c>
      <c r="B206" s="1">
        <f t="shared" si="12"/>
        <v>42337</v>
      </c>
      <c r="C206">
        <v>331</v>
      </c>
      <c r="D206" s="2">
        <f>MATCH(B206,raw[Date],0)</f>
        <v>1163</v>
      </c>
      <c r="E206" s="2">
        <f>MATCH(A206+7,raw[Date],0)-1</f>
        <v>1493</v>
      </c>
      <c r="F206">
        <v>117</v>
      </c>
      <c r="G206">
        <v>15</v>
      </c>
      <c r="H206" s="14">
        <v>2.8290598290598292</v>
      </c>
      <c r="I206" s="14">
        <f>AVERAGEIF(raw[Date],'Rolling 12 Months'!A206,raw[FI])</f>
        <v>3.7083333333333335</v>
      </c>
      <c r="J206" s="14">
        <f>AVERAGEIFS(raw[FI],raw[Date],CONCATENATE("&gt;=",'Rolling 12 Months'!$B206),raw[Date],CONCATENATE("&lt;=",'Rolling 12 Months'!$A206))</f>
        <v>3.4312688821752264</v>
      </c>
      <c r="K206">
        <v>126</v>
      </c>
      <c r="L206" s="30">
        <f t="shared" si="19"/>
        <v>0.38066465256797583</v>
      </c>
      <c r="M206">
        <v>133</v>
      </c>
      <c r="N206" s="30">
        <f t="shared" si="20"/>
        <v>0.40181268882175225</v>
      </c>
      <c r="O206">
        <v>72</v>
      </c>
      <c r="P206" s="30">
        <f t="shared" si="21"/>
        <v>0.2175226586102719</v>
      </c>
    </row>
    <row r="207" spans="1:16" x14ac:dyDescent="0.2">
      <c r="A207" s="1">
        <v>42708</v>
      </c>
      <c r="B207" s="1">
        <f t="shared" si="12"/>
        <v>42344</v>
      </c>
      <c r="C207">
        <v>331</v>
      </c>
      <c r="D207" s="2">
        <f>MATCH(B207,raw[Date],0)</f>
        <v>1169</v>
      </c>
      <c r="E207" s="2">
        <f>MATCH(A207+7,raw[Date],0)-1</f>
        <v>1499</v>
      </c>
      <c r="F207">
        <v>116</v>
      </c>
      <c r="G207">
        <v>15</v>
      </c>
      <c r="H207" s="14">
        <v>2.853448275862069</v>
      </c>
      <c r="I207" s="14">
        <f>AVERAGEIF(raw[Date],'Rolling 12 Months'!A207,raw[FI])</f>
        <v>2</v>
      </c>
      <c r="J207" s="14">
        <f>AVERAGEIFS(raw[FI],raw[Date],CONCATENATE("&gt;=",'Rolling 12 Months'!$B207),raw[Date],CONCATENATE("&lt;=",'Rolling 12 Months'!$A207))</f>
        <v>3.4388217522658611</v>
      </c>
      <c r="K207">
        <v>125</v>
      </c>
      <c r="L207" s="30">
        <f t="shared" si="19"/>
        <v>0.37764350453172207</v>
      </c>
      <c r="M207">
        <v>132</v>
      </c>
      <c r="N207" s="30">
        <f t="shared" si="20"/>
        <v>0.3987915407854985</v>
      </c>
      <c r="O207">
        <v>74</v>
      </c>
      <c r="P207" s="30">
        <f t="shared" si="21"/>
        <v>0.22356495468277945</v>
      </c>
    </row>
    <row r="208" spans="1:16" x14ac:dyDescent="0.2">
      <c r="A208" s="1">
        <v>42715</v>
      </c>
      <c r="B208" s="1">
        <f t="shared" si="12"/>
        <v>42351</v>
      </c>
      <c r="C208">
        <v>331</v>
      </c>
      <c r="D208" s="2">
        <f>MATCH(B208,raw[Date],0)</f>
        <v>1175</v>
      </c>
      <c r="E208" s="2">
        <f>MATCH(A208+7,raw[Date],0)-1</f>
        <v>1505</v>
      </c>
      <c r="F208">
        <v>116</v>
      </c>
      <c r="G208">
        <v>14</v>
      </c>
      <c r="H208" s="14">
        <v>2.853448275862069</v>
      </c>
      <c r="I208" s="14">
        <f>AVERAGEIF(raw[Date],'Rolling 12 Months'!A208,raw[FI])</f>
        <v>2.2083333333333335</v>
      </c>
      <c r="J208" s="14">
        <f>AVERAGEIFS(raw[FI],raw[Date],CONCATENATE("&gt;=",'Rolling 12 Months'!$B208),raw[Date],CONCATENATE("&lt;=",'Rolling 12 Months'!$A208))</f>
        <v>3.4305135951661629</v>
      </c>
      <c r="K208">
        <v>124</v>
      </c>
      <c r="L208" s="30">
        <f t="shared" ref="L208:L209" si="22">K208/$C208</f>
        <v>0.37462235649546827</v>
      </c>
      <c r="M208">
        <v>130</v>
      </c>
      <c r="N208" s="30">
        <f t="shared" ref="N208:N209" si="23">M208/$C208</f>
        <v>0.39274924471299094</v>
      </c>
      <c r="O208">
        <v>77</v>
      </c>
      <c r="P208" s="30">
        <f t="shared" ref="P208:P209" si="24">O208/$C208</f>
        <v>0.23262839879154079</v>
      </c>
    </row>
    <row r="209" spans="1:16" x14ac:dyDescent="0.2">
      <c r="A209" s="1">
        <v>42722</v>
      </c>
      <c r="B209" s="1">
        <f t="shared" ref="B209:B211" si="25">A209-7*52</f>
        <v>42358</v>
      </c>
      <c r="C209">
        <v>331</v>
      </c>
      <c r="D209" s="2">
        <f>MATCH(B209,raw[Date],0)</f>
        <v>1181</v>
      </c>
      <c r="E209" s="2">
        <f>MATCH(A209+7,raw[Date],0)-1</f>
        <v>1515</v>
      </c>
      <c r="F209">
        <v>118</v>
      </c>
      <c r="G209">
        <v>16</v>
      </c>
      <c r="H209" s="14">
        <v>2.8050847457627119</v>
      </c>
      <c r="I209" s="14">
        <f>AVERAGEIF(raw[Date],'Rolling 12 Months'!A209,raw[FI])</f>
        <v>1.375</v>
      </c>
      <c r="J209" s="14">
        <f>AVERAGEIFS(raw[FI],raw[Date],CONCATENATE("&gt;=",'Rolling 12 Months'!$B209),raw[Date],CONCATENATE("&lt;=",'Rolling 12 Months'!$A209))</f>
        <v>3.4267371601208461</v>
      </c>
      <c r="K209">
        <v>122</v>
      </c>
      <c r="L209" s="30">
        <f t="shared" si="22"/>
        <v>0.36858006042296071</v>
      </c>
      <c r="M209">
        <v>130</v>
      </c>
      <c r="N209" s="30">
        <f t="shared" si="23"/>
        <v>0.39274924471299094</v>
      </c>
      <c r="O209">
        <v>79</v>
      </c>
      <c r="P209" s="30">
        <f t="shared" si="24"/>
        <v>0.23867069486404835</v>
      </c>
    </row>
    <row r="210" spans="1:16" x14ac:dyDescent="0.2">
      <c r="A210" s="1">
        <v>42729</v>
      </c>
      <c r="B210" s="1">
        <f t="shared" si="25"/>
        <v>42365</v>
      </c>
      <c r="C210">
        <v>329</v>
      </c>
      <c r="D210" s="2">
        <f>MATCH(B210,raw[Date],0)</f>
        <v>1191</v>
      </c>
      <c r="E210" s="2">
        <f>MATCH(A210+7,raw[Date],0)-1</f>
        <v>1519</v>
      </c>
      <c r="F210">
        <v>118</v>
      </c>
      <c r="G210">
        <v>15</v>
      </c>
      <c r="H210" s="14">
        <v>2.7881355932203391</v>
      </c>
      <c r="I210" s="14">
        <f>AVERAGEIF(raw[Date],'Rolling 12 Months'!A210,raw[FI])</f>
        <v>3.625</v>
      </c>
      <c r="J210" s="14">
        <f>AVERAGEIFS(raw[FI],raw[Date],CONCATENATE("&gt;=",'Rolling 12 Months'!$B210),raw[Date],CONCATENATE("&lt;=",'Rolling 12 Months'!$A210))</f>
        <v>3.4521276595744679</v>
      </c>
      <c r="K210">
        <v>121</v>
      </c>
      <c r="L210" s="30">
        <f t="shared" ref="L210:L211" si="26">K210/$C210</f>
        <v>0.36778115501519759</v>
      </c>
      <c r="M210">
        <v>130</v>
      </c>
      <c r="N210" s="30">
        <f t="shared" ref="N210:N211" si="27">M210/$C210</f>
        <v>0.39513677811550152</v>
      </c>
      <c r="O210">
        <v>78</v>
      </c>
      <c r="P210" s="30">
        <f t="shared" ref="P210:P211" si="28">O210/$C210</f>
        <v>0.23708206686930092</v>
      </c>
    </row>
    <row r="211" spans="1:16" x14ac:dyDescent="0.2">
      <c r="A211" s="1">
        <v>42736</v>
      </c>
      <c r="B211" s="1">
        <f t="shared" si="25"/>
        <v>42372</v>
      </c>
      <c r="C211">
        <v>328</v>
      </c>
      <c r="D211" s="2">
        <f>MATCH(B211,raw[Date],0)</f>
        <v>1197</v>
      </c>
      <c r="E211" s="2">
        <f>MATCH(A211+7,raw[Date],0)-1</f>
        <v>1524</v>
      </c>
      <c r="F211">
        <f>SUMPRODUCT(--(FREQUENCY(MATCH(INDEX(raw[Song Title],D211):INDEX(raw[Song Title],E211),INDEX(raw[Song Title],D211):INDEX(raw[Song Title],E211),0),ROW(INDEX(raw[Song Title],D211):INDEX(raw[Song Title],E211)) - ROW(INDEX(raw[Song Title],D211))+1)&gt;0))</f>
        <v>116</v>
      </c>
      <c r="G211">
        <f>COUNTIFS(raw[Date],CONCATENATE("&gt;=",'Rolling 12 Months'!$B211),raw[Date],CONCATENATE("&lt;=",'Rolling 12 Months'!$A211),raw[Intoduced Today],TRUE)</f>
        <v>14</v>
      </c>
      <c r="H211" s="14">
        <v>2.8275862068965516</v>
      </c>
      <c r="I211" s="14">
        <f>AVERAGEIF(raw[Date],'Rolling 12 Months'!A211,raw[FI])</f>
        <v>5.5</v>
      </c>
      <c r="J211" s="14">
        <f>AVERAGEIFS(raw[FI],raw[Date],CONCATENATE("&gt;=",'Rolling 12 Months'!$B211),raw[Date],CONCATENATE("&lt;=",'Rolling 12 Months'!$A211))</f>
        <v>3.5190548780487805</v>
      </c>
      <c r="K211">
        <v>120</v>
      </c>
      <c r="L211" s="30">
        <f t="shared" si="26"/>
        <v>0.36585365853658536</v>
      </c>
      <c r="M211">
        <v>132</v>
      </c>
      <c r="N211" s="30">
        <f t="shared" si="27"/>
        <v>0.40243902439024393</v>
      </c>
      <c r="O211">
        <v>76</v>
      </c>
      <c r="P211" s="30">
        <f t="shared" si="28"/>
        <v>0.23170731707317074</v>
      </c>
    </row>
    <row r="212" spans="1:16" x14ac:dyDescent="0.2">
      <c r="A212" s="1">
        <v>42743</v>
      </c>
      <c r="B212" s="1">
        <f t="shared" ref="B212:B213" si="29">A212-7*52</f>
        <v>42379</v>
      </c>
      <c r="C212">
        <f>COUNTIFS(raw[Date],CONCATENATE("&gt;=",'Rolling 12 Months'!B212),raw[Date],CONCATENATE("&lt;=",'Rolling 12 Months'!A212))</f>
        <v>328</v>
      </c>
      <c r="D212" s="2">
        <f>MATCH(B212,raw[Date],0)</f>
        <v>1203</v>
      </c>
      <c r="E212" s="2">
        <f>MATCH(A212+7,raw[Date],0)-1</f>
        <v>1530</v>
      </c>
      <c r="F212">
        <f>SUMPRODUCT(--(FREQUENCY(MATCH(INDEX(raw[Song Title],D212):INDEX(raw[Song Title],E212),INDEX(raw[Song Title],D212):INDEX(raw[Song Title],E212),0),ROW(INDEX(raw[Song Title],D212):INDEX(raw[Song Title],E212)) - ROW(INDEX(raw[Song Title],D212))+1)&gt;0))</f>
        <v>115</v>
      </c>
      <c r="G212">
        <f>COUNTIFS(raw[Date],CONCATENATE("&gt;=",'Rolling 12 Months'!$B212),raw[Date],CONCATENATE("&lt;=",'Rolling 12 Months'!$A212),raw[Intoduced Today],TRUE)</f>
        <v>14</v>
      </c>
      <c r="H212" s="14">
        <f t="shared" ref="H212:H213" si="30">C212/F212</f>
        <v>2.8521739130434782</v>
      </c>
      <c r="I212" s="14">
        <f>AVERAGEIF(raw[Date],'Rolling 12 Months'!A212,raw[FI])</f>
        <v>4.125</v>
      </c>
      <c r="J212" s="14">
        <f>AVERAGEIFS(raw[FI],raw[Date],CONCATENATE("&gt;=",'Rolling 12 Months'!$B212),raw[Date],CONCATENATE("&lt;=",'Rolling 12 Months'!$A212))</f>
        <v>3.5373475609756095</v>
      </c>
      <c r="K212">
        <f>SUMIFS(raw[English],raw[Date],CONCATENATE("&gt;=",'Rolling 12 Months'!$B212),raw[Date],CONCATENATE("&lt;=",'Rolling 12 Months'!$A212))</f>
        <v>121</v>
      </c>
      <c r="L212" s="30">
        <f t="shared" ref="L212:L213" si="31">K212/$C212</f>
        <v>0.36890243902439024</v>
      </c>
      <c r="M212">
        <f>SUMIFS(raw[Spanish],raw[Date],CONCATENATE("&gt;=",'Rolling 12 Months'!$B212),raw[Date],CONCATENATE("&lt;=",'Rolling 12 Months'!$A212))</f>
        <v>132</v>
      </c>
      <c r="N212" s="30">
        <f t="shared" ref="N212:N213" si="32">M212/$C212</f>
        <v>0.40243902439024393</v>
      </c>
      <c r="O212">
        <f>SUMIFS(raw[Both],raw[Date],CONCATENATE("&gt;=",'Rolling 12 Months'!$B212),raw[Date],CONCATENATE("&lt;=",'Rolling 12 Months'!$A212))</f>
        <v>75</v>
      </c>
      <c r="P212" s="30">
        <f t="shared" ref="P212:P213" si="33">O212/$C212</f>
        <v>0.22865853658536586</v>
      </c>
    </row>
    <row r="213" spans="1:16" x14ac:dyDescent="0.2">
      <c r="A213" s="1">
        <v>42750</v>
      </c>
      <c r="B213" s="1">
        <f t="shared" si="29"/>
        <v>42386</v>
      </c>
      <c r="C213">
        <f>COUNTIFS(raw[Date],CONCATENATE("&gt;=",'Rolling 12 Months'!B213),raw[Date],CONCATENATE("&lt;=",'Rolling 12 Months'!A213))</f>
        <v>328</v>
      </c>
      <c r="D213" s="2">
        <f>MATCH(B213,raw[Date],0)</f>
        <v>1209</v>
      </c>
      <c r="E213" s="2">
        <f>MATCH(A213+7,raw[Date],0)-1</f>
        <v>1536</v>
      </c>
      <c r="F213">
        <f>SUMPRODUCT(--(FREQUENCY(MATCH(INDEX(raw[Song Title],D213):INDEX(raw[Song Title],E213),INDEX(raw[Song Title],D213):INDEX(raw[Song Title],E213),0),ROW(INDEX(raw[Song Title],D213):INDEX(raw[Song Title],E213)) - ROW(INDEX(raw[Song Title],D213))+1)&gt;0))</f>
        <v>114</v>
      </c>
      <c r="G213">
        <f>COUNTIFS(raw[Date],CONCATENATE("&gt;=",'Rolling 12 Months'!$B213),raw[Date],CONCATENATE("&lt;=",'Rolling 12 Months'!$A213),raw[Intoduced Today],TRUE)</f>
        <v>13</v>
      </c>
      <c r="H213" s="14">
        <f t="shared" si="30"/>
        <v>2.8771929824561404</v>
      </c>
      <c r="I213" s="14">
        <f>AVERAGEIF(raw[Date],'Rolling 12 Months'!A213,raw[FI])</f>
        <v>5.166666666666667</v>
      </c>
      <c r="J213" s="14">
        <f>AVERAGEIFS(raw[FI],raw[Date],CONCATENATE("&gt;=",'Rolling 12 Months'!$B213),raw[Date],CONCATENATE("&lt;=",'Rolling 12 Months'!$A213))</f>
        <v>3.5632621951219514</v>
      </c>
      <c r="K213">
        <f>SUMIFS(raw[English],raw[Date],CONCATENATE("&gt;=",'Rolling 12 Months'!$B213),raw[Date],CONCATENATE("&lt;=",'Rolling 12 Months'!$A213))</f>
        <v>121</v>
      </c>
      <c r="L213" s="30">
        <f t="shared" si="31"/>
        <v>0.36890243902439024</v>
      </c>
      <c r="M213">
        <f>SUMIFS(raw[Spanish],raw[Date],CONCATENATE("&gt;=",'Rolling 12 Months'!$B213),raw[Date],CONCATENATE("&lt;=",'Rolling 12 Months'!$A213))</f>
        <v>133</v>
      </c>
      <c r="N213" s="30">
        <f t="shared" si="32"/>
        <v>0.40548780487804881</v>
      </c>
      <c r="O213">
        <f>SUMIFS(raw[Both],raw[Date],CONCATENATE("&gt;=",'Rolling 12 Months'!$B213),raw[Date],CONCATENATE("&lt;=",'Rolling 12 Months'!$A213))</f>
        <v>74</v>
      </c>
      <c r="P213" s="30">
        <f t="shared" si="33"/>
        <v>0.22560975609756098</v>
      </c>
    </row>
    <row r="214" spans="1:16" x14ac:dyDescent="0.2">
      <c r="A214" s="1">
        <v>42757</v>
      </c>
      <c r="B214" s="1">
        <f t="shared" ref="B214:B215" si="34">A214-7*52</f>
        <v>42393</v>
      </c>
      <c r="C214">
        <f>COUNTIFS(raw[Date],CONCATENATE("&gt;=",'Rolling 12 Months'!B214),raw[Date],CONCATENATE("&lt;=",'Rolling 12 Months'!A214))</f>
        <v>328</v>
      </c>
      <c r="D214" s="2">
        <f>MATCH(B214,raw[Date],0)</f>
        <v>1215</v>
      </c>
      <c r="E214" s="2">
        <f>MATCH(A214+7,raw[Date],0)-1</f>
        <v>1542</v>
      </c>
      <c r="F214">
        <f>SUMPRODUCT(--(FREQUENCY(MATCH(INDEX(raw[Song Title],D214):INDEX(raw[Song Title],E214),INDEX(raw[Song Title],D214):INDEX(raw[Song Title],E214),0),ROW(INDEX(raw[Song Title],D214):INDEX(raw[Song Title],E214)) - ROW(INDEX(raw[Song Title],D214))+1)&gt;0))</f>
        <v>114</v>
      </c>
      <c r="G214">
        <f>COUNTIFS(raw[Date],CONCATENATE("&gt;=",'Rolling 12 Months'!$B214),raw[Date],CONCATENATE("&lt;=",'Rolling 12 Months'!$A214),raw[Intoduced Today],TRUE)</f>
        <v>13</v>
      </c>
      <c r="H214" s="14">
        <f t="shared" ref="H214:H215" si="35">C214/F214</f>
        <v>2.8771929824561404</v>
      </c>
      <c r="I214" s="14">
        <f>AVERAGEIF(raw[Date],'Rolling 12 Months'!A214,raw[FI])</f>
        <v>5.458333333333333</v>
      </c>
      <c r="J214" s="14">
        <f>AVERAGEIFS(raw[FI],raw[Date],CONCATENATE("&gt;=",'Rolling 12 Months'!$B214),raw[Date],CONCATENATE("&lt;=",'Rolling 12 Months'!$A214))</f>
        <v>3.5922256097560976</v>
      </c>
      <c r="K214">
        <f>SUMIFS(raw[English],raw[Date],CONCATENATE("&gt;=",'Rolling 12 Months'!$B214),raw[Date],CONCATENATE("&lt;=",'Rolling 12 Months'!$A214))</f>
        <v>121</v>
      </c>
      <c r="L214" s="30">
        <f t="shared" ref="L214:L215" si="36">K214/$C214</f>
        <v>0.36890243902439024</v>
      </c>
      <c r="M214">
        <f>SUMIFS(raw[Spanish],raw[Date],CONCATENATE("&gt;=",'Rolling 12 Months'!$B214),raw[Date],CONCATENATE("&lt;=",'Rolling 12 Months'!$A214))</f>
        <v>134</v>
      </c>
      <c r="N214" s="30">
        <f t="shared" ref="N214:N215" si="37">M214/$C214</f>
        <v>0.40853658536585363</v>
      </c>
      <c r="O214">
        <f>SUMIFS(raw[Both],raw[Date],CONCATENATE("&gt;=",'Rolling 12 Months'!$B214),raw[Date],CONCATENATE("&lt;=",'Rolling 12 Months'!$A214))</f>
        <v>73</v>
      </c>
      <c r="P214" s="30">
        <f t="shared" ref="P214:P215" si="38">O214/$C214</f>
        <v>0.2225609756097561</v>
      </c>
    </row>
    <row r="215" spans="1:16" x14ac:dyDescent="0.2">
      <c r="A215" s="1">
        <v>42764</v>
      </c>
      <c r="B215" s="1">
        <f t="shared" si="34"/>
        <v>42400</v>
      </c>
      <c r="C215">
        <f>COUNTIFS(raw[Date],CONCATENATE("&gt;=",'Rolling 12 Months'!B215),raw[Date],CONCATENATE("&lt;=",'Rolling 12 Months'!A215))</f>
        <v>328</v>
      </c>
      <c r="D215" s="2">
        <f>MATCH(B215,raw[Date],0)</f>
        <v>1221</v>
      </c>
      <c r="E215" s="2">
        <f>MATCH(A215+7,raw[Date],0)-1</f>
        <v>1548</v>
      </c>
      <c r="F215">
        <f>SUMPRODUCT(--(FREQUENCY(MATCH(INDEX(raw[Song Title],D215):INDEX(raw[Song Title],E215),INDEX(raw[Song Title],D215):INDEX(raw[Song Title],E215),0),ROW(INDEX(raw[Song Title],D215):INDEX(raw[Song Title],E215)) - ROW(INDEX(raw[Song Title],D215))+1)&gt;0))</f>
        <v>114</v>
      </c>
      <c r="G215">
        <f>COUNTIFS(raw[Date],CONCATENATE("&gt;=",'Rolling 12 Months'!$B215),raw[Date],CONCATENATE("&lt;=",'Rolling 12 Months'!$A215),raw[Intoduced Today],TRUE)</f>
        <v>14</v>
      </c>
      <c r="H215" s="14">
        <f t="shared" si="35"/>
        <v>2.8771929824561404</v>
      </c>
      <c r="I215" s="14">
        <f>AVERAGEIF(raw[Date],'Rolling 12 Months'!A215,raw[FI])</f>
        <v>3.0833333333333335</v>
      </c>
      <c r="J215" s="14">
        <f>AVERAGEIFS(raw[FI],raw[Date],CONCATENATE("&gt;=",'Rolling 12 Months'!$B215),raw[Date],CONCATENATE("&lt;=",'Rolling 12 Months'!$A215))</f>
        <v>3.5724085365853657</v>
      </c>
      <c r="K215">
        <f>SUMIFS(raw[English],raw[Date],CONCATENATE("&gt;=",'Rolling 12 Months'!$B215),raw[Date],CONCATENATE("&lt;=",'Rolling 12 Months'!$A215))</f>
        <v>120</v>
      </c>
      <c r="L215" s="30">
        <f t="shared" si="36"/>
        <v>0.36585365853658536</v>
      </c>
      <c r="M215">
        <f>SUMIFS(raw[Spanish],raw[Date],CONCATENATE("&gt;=",'Rolling 12 Months'!$B215),raw[Date],CONCATENATE("&lt;=",'Rolling 12 Months'!$A215))</f>
        <v>134</v>
      </c>
      <c r="N215" s="30">
        <f t="shared" si="37"/>
        <v>0.40853658536585363</v>
      </c>
      <c r="O215">
        <f>SUMIFS(raw[Both],raw[Date],CONCATENATE("&gt;=",'Rolling 12 Months'!$B215),raw[Date],CONCATENATE("&lt;=",'Rolling 12 Months'!$A215))</f>
        <v>74</v>
      </c>
      <c r="P215" s="30">
        <f t="shared" si="38"/>
        <v>0.22560975609756098</v>
      </c>
    </row>
    <row r="216" spans="1:16" x14ac:dyDescent="0.2">
      <c r="A216" s="1">
        <v>42771</v>
      </c>
      <c r="B216" s="1">
        <f t="shared" ref="B216:B217" si="39">A216-7*52</f>
        <v>42407</v>
      </c>
      <c r="C216">
        <f>COUNTIFS(raw[Date],CONCATENATE("&gt;=",'Rolling 12 Months'!$B216),raw[Date],CONCATENATE("&lt;=",'Rolling 12 Months'!$A216))</f>
        <v>328</v>
      </c>
      <c r="D216" s="2">
        <f>MATCH(B216,raw[Date],0)</f>
        <v>1227</v>
      </c>
      <c r="E216" s="2">
        <f>MATCH(A216+7,raw[Date],0)-1</f>
        <v>1554</v>
      </c>
      <c r="F216">
        <f>SUMPRODUCT(--(FREQUENCY(MATCH(INDEX(raw[Song Title],D216):INDEX(raw[Song Title],E216),INDEX(raw[Song Title],D216):INDEX(raw[Song Title],E216),0),ROW(INDEX(raw[Song Title],D216):INDEX(raw[Song Title],E216)) - ROW(INDEX(raw[Song Title],D216))+1)&gt;0))</f>
        <v>113</v>
      </c>
      <c r="G216">
        <f>COUNTIFS(raw[Date],CONCATENATE("&gt;=",'Rolling 12 Months'!$B216),raw[Date],CONCATENATE("&lt;=",'Rolling 12 Months'!$A216),raw[Intoduced Today],TRUE)</f>
        <v>14</v>
      </c>
      <c r="H216" s="14">
        <f t="shared" ref="H216:H217" si="40">C216/F216</f>
        <v>2.9026548672566372</v>
      </c>
      <c r="I216" s="14">
        <f>AVERAGEIF(raw[Date],'Rolling 12 Months'!A216,raw[FI])</f>
        <v>3.4166666666666665</v>
      </c>
      <c r="J216" s="14">
        <f>AVERAGEIFS(raw[FI],raw[Date],CONCATENATE("&gt;=",'Rolling 12 Months'!$B216),raw[Date],CONCATENATE("&lt;=",'Rolling 12 Months'!$A216))</f>
        <v>3.5564024390243905</v>
      </c>
      <c r="K216">
        <f>SUMIFS(raw[English],raw[Date],CONCATENATE("&gt;=",'Rolling 12 Months'!$B216),raw[Date],CONCATENATE("&lt;=",'Rolling 12 Months'!$A216))</f>
        <v>119</v>
      </c>
      <c r="L216" s="30">
        <f t="shared" ref="L216:L217" si="41">K216/$C216</f>
        <v>0.36280487804878048</v>
      </c>
      <c r="M216">
        <f>SUMIFS(raw[Spanish],raw[Date],CONCATENATE("&gt;=",'Rolling 12 Months'!$B216),raw[Date],CONCATENATE("&lt;=",'Rolling 12 Months'!$A216))</f>
        <v>134</v>
      </c>
      <c r="N216" s="30">
        <f t="shared" ref="N216:N217" si="42">M216/$C216</f>
        <v>0.40853658536585363</v>
      </c>
      <c r="O216">
        <f>SUMIFS(raw[Both],raw[Date],CONCATENATE("&gt;=",'Rolling 12 Months'!$B216),raw[Date],CONCATENATE("&lt;=",'Rolling 12 Months'!$A216))</f>
        <v>75</v>
      </c>
      <c r="P216" s="30">
        <f t="shared" ref="P216:P217" si="43">O216/$C216</f>
        <v>0.22865853658536586</v>
      </c>
    </row>
    <row r="217" spans="1:16" x14ac:dyDescent="0.2">
      <c r="A217" s="1">
        <v>42778</v>
      </c>
      <c r="B217" s="1">
        <f t="shared" si="39"/>
        <v>42414</v>
      </c>
      <c r="C217">
        <f>COUNTIFS(raw[Date],CONCATENATE("&gt;=",'Rolling 12 Months'!B217),raw[Date],CONCATENATE("&lt;=",'Rolling 12 Months'!A217))</f>
        <v>328</v>
      </c>
      <c r="D217" s="2">
        <f>MATCH(B217,raw[Date],0)</f>
        <v>1233</v>
      </c>
      <c r="E217" s="2">
        <f>MATCH(A217+7,raw[Date],0)-1</f>
        <v>1560</v>
      </c>
      <c r="F217">
        <f>SUMPRODUCT(--(FREQUENCY(MATCH(INDEX(raw[Song Title],D217):INDEX(raw[Song Title],E217),INDEX(raw[Song Title],D217):INDEX(raw[Song Title],E217),0),ROW(INDEX(raw[Song Title],D217):INDEX(raw[Song Title],E217)) - ROW(INDEX(raw[Song Title],D217))+1)&gt;0))</f>
        <v>114</v>
      </c>
      <c r="G217">
        <f>COUNTIFS(raw[Date],CONCATENATE("&gt;=",'Rolling 12 Months'!$B217),raw[Date],CONCATENATE("&lt;=",'Rolling 12 Months'!$A217),raw[Intoduced Today],TRUE)</f>
        <v>14</v>
      </c>
      <c r="H217" s="14">
        <f t="shared" si="40"/>
        <v>2.8771929824561404</v>
      </c>
      <c r="I217" s="14">
        <f>AVERAGEIF(raw[Date],'Rolling 12 Months'!A217,raw[FI])</f>
        <v>3.125</v>
      </c>
      <c r="J217" s="14">
        <f>AVERAGEIFS(raw[FI],raw[Date],CONCATENATE("&gt;=",'Rolling 12 Months'!$B217),raw[Date],CONCATENATE("&lt;=",'Rolling 12 Months'!$A217))</f>
        <v>3.5548780487804876</v>
      </c>
      <c r="K217">
        <f>SUMIFS(raw[English],raw[Date],CONCATENATE("&gt;=",'Rolling 12 Months'!$B217),raw[Date],CONCATENATE("&lt;=",'Rolling 12 Months'!$A217))</f>
        <v>117</v>
      </c>
      <c r="L217" s="30">
        <f t="shared" si="41"/>
        <v>0.35670731707317072</v>
      </c>
      <c r="M217">
        <f>SUMIFS(raw[Spanish],raw[Date],CONCATENATE("&gt;=",'Rolling 12 Months'!$B217),raw[Date],CONCATENATE("&lt;=",'Rolling 12 Months'!$A217))</f>
        <v>134</v>
      </c>
      <c r="N217" s="30">
        <f t="shared" si="42"/>
        <v>0.40853658536585363</v>
      </c>
      <c r="O217">
        <f>SUMIFS(raw[Both],raw[Date],CONCATENATE("&gt;=",'Rolling 12 Months'!$B217),raw[Date],CONCATENATE("&lt;=",'Rolling 12 Months'!$A217))</f>
        <v>77</v>
      </c>
      <c r="P217" s="30">
        <f t="shared" si="43"/>
        <v>0.2347560975609756</v>
      </c>
    </row>
    <row r="218" spans="1:16" x14ac:dyDescent="0.2">
      <c r="A218" s="1">
        <v>42785</v>
      </c>
      <c r="B218" s="1">
        <f t="shared" ref="B218:B219" si="44">A218-7*52</f>
        <v>42421</v>
      </c>
      <c r="C218">
        <f>COUNTIFS(raw[Date],CONCATENATE("&gt;=",'Rolling 12 Months'!$B218),raw[Date],CONCATENATE("&lt;=",'Rolling 12 Months'!$A218))</f>
        <v>328</v>
      </c>
      <c r="D218" s="2">
        <f>MATCH(B218,raw[Date],0)</f>
        <v>1239</v>
      </c>
      <c r="E218" s="2">
        <f>MATCH(A218+7,raw[Date],0)-1</f>
        <v>1566</v>
      </c>
      <c r="F218">
        <f>SUMPRODUCT(--(FREQUENCY(MATCH(INDEX(raw[Song Title],D218):INDEX(raw[Song Title],E218),INDEX(raw[Song Title],D218):INDEX(raw[Song Title],E218),0),ROW(INDEX(raw[Song Title],D218):INDEX(raw[Song Title],E218)) - ROW(INDEX(raw[Song Title],D218))+1)&gt;0))</f>
        <v>114</v>
      </c>
      <c r="G218">
        <f>COUNTIFS(raw[Date],CONCATENATE("&gt;=",'Rolling 12 Months'!$B218),raw[Date],CONCATENATE("&lt;=",'Rolling 12 Months'!$A218),raw[Intoduced Today],TRUE)</f>
        <v>14</v>
      </c>
      <c r="H218" s="14">
        <f t="shared" ref="H218:H219" si="45">C218/F218</f>
        <v>2.8771929824561404</v>
      </c>
      <c r="I218" s="14">
        <f>AVERAGEIF(raw[Date],'Rolling 12 Months'!A218,raw[FI])</f>
        <v>2.9583333333333335</v>
      </c>
      <c r="J218" s="14">
        <f>AVERAGEIFS(raw[FI],raw[Date],CONCATENATE("&gt;=",'Rolling 12 Months'!$B218),raw[Date],CONCATENATE("&lt;=",'Rolling 12 Months'!$A218))</f>
        <v>3.5251524390243905</v>
      </c>
      <c r="K218">
        <f>SUMIFS(raw[English],raw[Date],CONCATENATE("&gt;=",'Rolling 12 Months'!$B218),raw[Date],CONCATENATE("&lt;=",'Rolling 12 Months'!$A218))</f>
        <v>117</v>
      </c>
      <c r="L218" s="30">
        <f t="shared" ref="L218:L219" si="46">K218/$C218</f>
        <v>0.35670731707317072</v>
      </c>
      <c r="M218">
        <f>SUMIFS(raw[Spanish],raw[Date],CONCATENATE("&gt;=",'Rolling 12 Months'!$B218),raw[Date],CONCATENATE("&lt;=",'Rolling 12 Months'!$A218))</f>
        <v>132</v>
      </c>
      <c r="N218" s="30">
        <f t="shared" ref="N218:N219" si="47">M218/$C218</f>
        <v>0.40243902439024393</v>
      </c>
      <c r="O218">
        <f>SUMIFS(raw[Both],raw[Date],CONCATENATE("&gt;=",'Rolling 12 Months'!$B218),raw[Date],CONCATENATE("&lt;=",'Rolling 12 Months'!$A218))</f>
        <v>79</v>
      </c>
      <c r="P218" s="30">
        <f t="shared" ref="P218:P219" si="48">O218/$C218</f>
        <v>0.24085365853658536</v>
      </c>
    </row>
    <row r="219" spans="1:16" x14ac:dyDescent="0.2">
      <c r="A219" s="1">
        <v>42792</v>
      </c>
      <c r="B219" s="1">
        <f t="shared" si="44"/>
        <v>42428</v>
      </c>
      <c r="C219">
        <f>COUNTIFS(raw[Date],CONCATENATE("&gt;=",'Rolling 12 Months'!B219),raw[Date],CONCATENATE("&lt;=",'Rolling 12 Months'!A219))</f>
        <v>328</v>
      </c>
      <c r="D219" s="2">
        <f>MATCH(B219,raw[Date],0)</f>
        <v>1245</v>
      </c>
      <c r="E219" s="2">
        <f>MATCH(A219+7,raw[Date],0)-1</f>
        <v>1572</v>
      </c>
      <c r="F219">
        <f>SUMPRODUCT(--(FREQUENCY(MATCH(INDEX(raw[Song Title],D219):INDEX(raw[Song Title],E219),INDEX(raw[Song Title],D219):INDEX(raw[Song Title],E219),0),ROW(INDEX(raw[Song Title],D219):INDEX(raw[Song Title],E219)) - ROW(INDEX(raw[Song Title],D219))+1)&gt;0))</f>
        <v>113</v>
      </c>
      <c r="G219">
        <f>COUNTIFS(raw[Date],CONCATENATE("&gt;=",'Rolling 12 Months'!$B219),raw[Date],CONCATENATE("&lt;=",'Rolling 12 Months'!$A219),raw[Intoduced Today],TRUE)</f>
        <v>14</v>
      </c>
      <c r="H219" s="14">
        <f t="shared" si="45"/>
        <v>2.9026548672566372</v>
      </c>
      <c r="I219" s="14">
        <f>AVERAGEIF(raw[Date],'Rolling 12 Months'!A219,raw[FI])</f>
        <v>5.208333333333333</v>
      </c>
      <c r="J219" s="14">
        <f>AVERAGEIFS(raw[FI],raw[Date],CONCATENATE("&gt;=",'Rolling 12 Months'!$B219),raw[Date],CONCATENATE("&lt;=",'Rolling 12 Months'!$A219))</f>
        <v>3.5571646341463414</v>
      </c>
      <c r="K219">
        <f>SUMIFS(raw[English],raw[Date],CONCATENATE("&gt;=",'Rolling 12 Months'!$B219),raw[Date],CONCATENATE("&lt;=",'Rolling 12 Months'!$A219))</f>
        <v>118</v>
      </c>
      <c r="L219" s="30">
        <f t="shared" si="46"/>
        <v>0.3597560975609756</v>
      </c>
      <c r="M219">
        <f>SUMIFS(raw[Spanish],raw[Date],CONCATENATE("&gt;=",'Rolling 12 Months'!$B219),raw[Date],CONCATENATE("&lt;=",'Rolling 12 Months'!$A219))</f>
        <v>133</v>
      </c>
      <c r="N219" s="30">
        <f t="shared" si="47"/>
        <v>0.40548780487804881</v>
      </c>
      <c r="O219">
        <f>SUMIFS(raw[Both],raw[Date],CONCATENATE("&gt;=",'Rolling 12 Months'!$B219),raw[Date],CONCATENATE("&lt;=",'Rolling 12 Months'!$A219))</f>
        <v>77</v>
      </c>
      <c r="P219" s="30">
        <f t="shared" si="48"/>
        <v>0.2347560975609756</v>
      </c>
    </row>
    <row r="220" spans="1:16" x14ac:dyDescent="0.2">
      <c r="A220" s="1">
        <v>42799</v>
      </c>
      <c r="B220" s="1">
        <f t="shared" ref="B220:B221" si="49">A220-7*52</f>
        <v>42435</v>
      </c>
      <c r="C220">
        <f>COUNTIFS(raw[Date],CONCATENATE("&gt;=",'Rolling 12 Months'!$B220),raw[Date],CONCATENATE("&lt;=",'Rolling 12 Months'!$A220))</f>
        <v>328</v>
      </c>
      <c r="D220" s="2">
        <f>MATCH(B220,raw[Date],0)</f>
        <v>1251</v>
      </c>
      <c r="E220" s="2">
        <f>MATCH(A220+7,raw[Date],0)-1</f>
        <v>1578</v>
      </c>
      <c r="F220">
        <f>SUMPRODUCT(--(FREQUENCY(MATCH(INDEX(raw[Song Title],D220):INDEX(raw[Song Title],E220),INDEX(raw[Song Title],D220):INDEX(raw[Song Title],E220),0),ROW(INDEX(raw[Song Title],D220):INDEX(raw[Song Title],E220)) - ROW(INDEX(raw[Song Title],D220))+1)&gt;0))</f>
        <v>115</v>
      </c>
      <c r="G220">
        <f>COUNTIFS(raw[Date],CONCATENATE("&gt;=",'Rolling 12 Months'!$B220),raw[Date],CONCATENATE("&lt;=",'Rolling 12 Months'!$A220),raw[Intoduced Today],TRUE)</f>
        <v>14</v>
      </c>
      <c r="H220" s="14">
        <f t="shared" ref="H220:H221" si="50">C220/F220</f>
        <v>2.8521739130434782</v>
      </c>
      <c r="I220" s="14">
        <f>AVERAGEIF(raw[Date],'Rolling 12 Months'!A220,raw[FI])</f>
        <v>2.7916666666666665</v>
      </c>
      <c r="J220" s="14">
        <f>AVERAGEIFS(raw[FI],raw[Date],CONCATENATE("&gt;=",'Rolling 12 Months'!$B220),raw[Date],CONCATENATE("&lt;=",'Rolling 12 Months'!$A220))</f>
        <v>3.524390243902439</v>
      </c>
      <c r="K220">
        <f>SUMIFS(raw[English],raw[Date],CONCATENATE("&gt;=",'Rolling 12 Months'!$B220),raw[Date],CONCATENATE("&lt;=",'Rolling 12 Months'!$A220))</f>
        <v>119</v>
      </c>
      <c r="L220" s="30">
        <f t="shared" ref="L220:L221" si="51">K220/$C220</f>
        <v>0.36280487804878048</v>
      </c>
      <c r="M220">
        <f>SUMIFS(raw[Spanish],raw[Date],CONCATENATE("&gt;=",'Rolling 12 Months'!$B220),raw[Date],CONCATENATE("&lt;=",'Rolling 12 Months'!$A220))</f>
        <v>134</v>
      </c>
      <c r="N220" s="30">
        <f t="shared" ref="N220:N221" si="52">M220/$C220</f>
        <v>0.40853658536585363</v>
      </c>
      <c r="O220">
        <f>SUMIFS(raw[Both],raw[Date],CONCATENATE("&gt;=",'Rolling 12 Months'!$B220),raw[Date],CONCATENATE("&lt;=",'Rolling 12 Months'!$A220))</f>
        <v>75</v>
      </c>
      <c r="P220" s="30">
        <f t="shared" ref="P220:P221" si="53">O220/$C220</f>
        <v>0.22865853658536586</v>
      </c>
    </row>
    <row r="221" spans="1:16" x14ac:dyDescent="0.2">
      <c r="A221" s="1">
        <v>42806</v>
      </c>
      <c r="B221" s="1">
        <f t="shared" si="49"/>
        <v>42442</v>
      </c>
      <c r="C221">
        <f>COUNTIFS(raw[Date],CONCATENATE("&gt;=",'Rolling 12 Months'!B221),raw[Date],CONCATENATE("&lt;=",'Rolling 12 Months'!A221))</f>
        <v>328</v>
      </c>
      <c r="D221" s="2">
        <f>MATCH(B221,raw[Date],0)</f>
        <v>1257</v>
      </c>
      <c r="E221" s="2" t="e">
        <f>MATCH(A221+7,raw[Date],0)-1</f>
        <v>#N/A</v>
      </c>
      <c r="F221" t="e">
        <f>SUMPRODUCT(--(FREQUENCY(MATCH(INDEX(raw[Song Title],D221):INDEX(raw[Song Title],E221),INDEX(raw[Song Title],D221):INDEX(raw[Song Title],E221),0),ROW(INDEX(raw[Song Title],D221):INDEX(raw[Song Title],E221)) - ROW(INDEX(raw[Song Title],D221))+1)&gt;0))</f>
        <v>#N/A</v>
      </c>
      <c r="G221">
        <f>COUNTIFS(raw[Date],CONCATENATE("&gt;=",'Rolling 12 Months'!$B221),raw[Date],CONCATENATE("&lt;=",'Rolling 12 Months'!$A221),raw[Intoduced Today],TRUE)</f>
        <v>13</v>
      </c>
      <c r="H221" s="14" t="e">
        <f t="shared" si="50"/>
        <v>#N/A</v>
      </c>
      <c r="I221" s="14">
        <f>AVERAGEIF(raw[Date],'Rolling 12 Months'!A221,raw[FI])</f>
        <v>3.4166666666666665</v>
      </c>
      <c r="J221" s="14">
        <f>AVERAGEIFS(raw[FI],raw[Date],CONCATENATE("&gt;=",'Rolling 12 Months'!$B221),raw[Date],CONCATENATE("&lt;=",'Rolling 12 Months'!$A221))</f>
        <v>3.5297256097560976</v>
      </c>
      <c r="K221">
        <f>SUMIFS(raw[English],raw[Date],CONCATENATE("&gt;=",'Rolling 12 Months'!$B221),raw[Date],CONCATENATE("&lt;=",'Rolling 12 Months'!$A221))</f>
        <v>119</v>
      </c>
      <c r="L221" s="30">
        <f t="shared" si="51"/>
        <v>0.36280487804878048</v>
      </c>
      <c r="M221">
        <f>SUMIFS(raw[Spanish],raw[Date],CONCATENATE("&gt;=",'Rolling 12 Months'!$B221),raw[Date],CONCATENATE("&lt;=",'Rolling 12 Months'!$A221))</f>
        <v>135</v>
      </c>
      <c r="N221" s="30">
        <f t="shared" si="52"/>
        <v>0.41158536585365851</v>
      </c>
      <c r="O221">
        <f>SUMIFS(raw[Both],raw[Date],CONCATENATE("&gt;=",'Rolling 12 Months'!$B221),raw[Date],CONCATENATE("&lt;=",'Rolling 12 Months'!$A221))</f>
        <v>74</v>
      </c>
      <c r="P221" s="30">
        <f t="shared" si="53"/>
        <v>0.22560975609756098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26"/>
  <sheetViews>
    <sheetView topLeftCell="B1" zoomScale="150" zoomScaleNormal="150" zoomScalePageLayoutView="150" workbookViewId="0">
      <selection activeCell="K17" sqref="K17"/>
    </sheetView>
  </sheetViews>
  <sheetFormatPr baseColWidth="10" defaultRowHeight="15" x14ac:dyDescent="0.2"/>
  <cols>
    <col min="1" max="1" width="34" bestFit="1" customWidth="1"/>
    <col min="2" max="2" width="14.83203125" bestFit="1" customWidth="1"/>
    <col min="3" max="3" width="3.1640625" bestFit="1" customWidth="1"/>
    <col min="4" max="4" width="3.1640625" customWidth="1"/>
    <col min="5" max="13" width="3.1640625" bestFit="1" customWidth="1"/>
    <col min="14" max="14" width="9.33203125" bestFit="1" customWidth="1"/>
    <col min="15" max="15" width="7.33203125" bestFit="1" customWidth="1"/>
    <col min="16" max="17" width="3.1640625" bestFit="1" customWidth="1"/>
    <col min="18" max="18" width="9.33203125" bestFit="1" customWidth="1"/>
    <col min="19" max="19" width="10.33203125" bestFit="1" customWidth="1"/>
    <col min="20" max="21" width="3.1640625" bestFit="1" customWidth="1"/>
    <col min="22" max="22" width="3.1640625" customWidth="1"/>
    <col min="23" max="23" width="2.1640625" bestFit="1" customWidth="1"/>
    <col min="24" max="24" width="9.33203125" bestFit="1" customWidth="1"/>
    <col min="25" max="25" width="10.33203125" bestFit="1" customWidth="1"/>
    <col min="26" max="26" width="10" bestFit="1" customWidth="1"/>
    <col min="27" max="27" width="9.1640625" bestFit="1" customWidth="1"/>
    <col min="28" max="28" width="6.5" bestFit="1" customWidth="1"/>
    <col min="29" max="37" width="3.1640625" bestFit="1" customWidth="1"/>
    <col min="38" max="38" width="9.1640625" bestFit="1" customWidth="1"/>
    <col min="39" max="39" width="10" bestFit="1" customWidth="1"/>
    <col min="40" max="40" width="9.1640625" bestFit="1" customWidth="1"/>
    <col min="41" max="41" width="6.5" bestFit="1" customWidth="1"/>
    <col min="42" max="50" width="3.1640625" bestFit="1" customWidth="1"/>
    <col min="51" max="51" width="9.1640625" bestFit="1" customWidth="1"/>
    <col min="52" max="52" width="10" bestFit="1" customWidth="1"/>
    <col min="53" max="53" width="18.5" bestFit="1" customWidth="1"/>
  </cols>
  <sheetData>
    <row r="3" spans="1:19" x14ac:dyDescent="0.2">
      <c r="A3" s="12" t="s">
        <v>182</v>
      </c>
      <c r="B3" s="12" t="s">
        <v>179</v>
      </c>
    </row>
    <row r="4" spans="1:19" x14ac:dyDescent="0.2">
      <c r="B4" s="11">
        <v>2016</v>
      </c>
      <c r="N4" s="11" t="s">
        <v>282</v>
      </c>
      <c r="O4" s="11">
        <v>2017</v>
      </c>
      <c r="R4" s="11" t="s">
        <v>308</v>
      </c>
      <c r="S4" s="11" t="s">
        <v>178</v>
      </c>
    </row>
    <row r="5" spans="1:19" x14ac:dyDescent="0.2">
      <c r="A5" s="12" t="s">
        <v>177</v>
      </c>
      <c r="B5" s="11">
        <v>1</v>
      </c>
      <c r="C5" s="11">
        <v>2</v>
      </c>
      <c r="D5" s="11">
        <v>3</v>
      </c>
      <c r="E5" s="11">
        <v>4</v>
      </c>
      <c r="F5" s="11">
        <v>5</v>
      </c>
      <c r="G5" s="11">
        <v>6</v>
      </c>
      <c r="H5" s="11">
        <v>7</v>
      </c>
      <c r="I5" s="11">
        <v>8</v>
      </c>
      <c r="J5" s="11">
        <v>9</v>
      </c>
      <c r="K5" s="11">
        <v>10</v>
      </c>
      <c r="L5" s="11">
        <v>11</v>
      </c>
      <c r="M5" s="11">
        <v>12</v>
      </c>
      <c r="O5" s="11">
        <v>1</v>
      </c>
      <c r="P5" s="11">
        <v>2</v>
      </c>
      <c r="Q5" s="11">
        <v>3</v>
      </c>
    </row>
    <row r="6" spans="1:19" x14ac:dyDescent="0.2">
      <c r="A6" s="13" t="s">
        <v>255</v>
      </c>
      <c r="B6" s="2">
        <v>2</v>
      </c>
      <c r="C6" s="2"/>
      <c r="D6" s="2">
        <v>1</v>
      </c>
      <c r="E6" s="2"/>
      <c r="F6" s="2">
        <v>1</v>
      </c>
      <c r="G6" s="2"/>
      <c r="H6" s="2">
        <v>1</v>
      </c>
      <c r="I6" s="2"/>
      <c r="J6" s="2">
        <v>1</v>
      </c>
      <c r="K6" s="2"/>
      <c r="L6" s="2">
        <v>1</v>
      </c>
      <c r="M6" s="2"/>
      <c r="N6" s="2">
        <v>7</v>
      </c>
      <c r="O6" s="2">
        <v>1</v>
      </c>
      <c r="P6" s="2">
        <v>2</v>
      </c>
      <c r="Q6" s="2"/>
      <c r="R6" s="2">
        <v>3</v>
      </c>
      <c r="S6" s="2">
        <v>10</v>
      </c>
    </row>
    <row r="7" spans="1:19" x14ac:dyDescent="0.2">
      <c r="A7" s="13" t="s">
        <v>145</v>
      </c>
      <c r="B7" s="2">
        <v>1</v>
      </c>
      <c r="C7" s="2">
        <v>2</v>
      </c>
      <c r="D7" s="2">
        <v>1</v>
      </c>
      <c r="E7" s="2">
        <v>1</v>
      </c>
      <c r="F7" s="2"/>
      <c r="G7" s="2"/>
      <c r="H7" s="2"/>
      <c r="I7" s="2">
        <v>1</v>
      </c>
      <c r="J7" s="2"/>
      <c r="K7" s="2">
        <v>1</v>
      </c>
      <c r="L7" s="2">
        <v>1</v>
      </c>
      <c r="M7" s="2"/>
      <c r="N7" s="2">
        <v>8</v>
      </c>
      <c r="O7" s="2">
        <v>1</v>
      </c>
      <c r="P7" s="2"/>
      <c r="Q7" s="2"/>
      <c r="R7" s="2">
        <v>1</v>
      </c>
      <c r="S7" s="2">
        <v>9</v>
      </c>
    </row>
    <row r="8" spans="1:19" x14ac:dyDescent="0.2">
      <c r="A8" s="13" t="s">
        <v>211</v>
      </c>
      <c r="B8" s="2">
        <v>2</v>
      </c>
      <c r="C8" s="2">
        <v>1</v>
      </c>
      <c r="D8" s="2"/>
      <c r="E8" s="2">
        <v>1</v>
      </c>
      <c r="F8" s="2"/>
      <c r="G8" s="2"/>
      <c r="H8" s="2">
        <v>1</v>
      </c>
      <c r="I8" s="2">
        <v>1</v>
      </c>
      <c r="J8" s="2"/>
      <c r="K8" s="2"/>
      <c r="L8" s="2">
        <v>1</v>
      </c>
      <c r="M8" s="2"/>
      <c r="N8" s="2">
        <v>7</v>
      </c>
      <c r="O8" s="2">
        <v>1</v>
      </c>
      <c r="P8" s="2"/>
      <c r="Q8" s="2"/>
      <c r="R8" s="2">
        <v>1</v>
      </c>
      <c r="S8" s="2">
        <v>8</v>
      </c>
    </row>
    <row r="9" spans="1:19" x14ac:dyDescent="0.2">
      <c r="A9" s="13" t="s">
        <v>204</v>
      </c>
      <c r="B9" s="2">
        <v>2</v>
      </c>
      <c r="C9" s="2">
        <v>1</v>
      </c>
      <c r="D9" s="2"/>
      <c r="E9" s="2">
        <v>1</v>
      </c>
      <c r="F9" s="2">
        <v>1</v>
      </c>
      <c r="G9" s="2"/>
      <c r="H9" s="2"/>
      <c r="I9" s="2">
        <v>1</v>
      </c>
      <c r="J9" s="2"/>
      <c r="K9" s="2">
        <v>1</v>
      </c>
      <c r="L9" s="2"/>
      <c r="M9" s="2"/>
      <c r="N9" s="2">
        <v>7</v>
      </c>
      <c r="O9" s="2"/>
      <c r="P9" s="2">
        <v>1</v>
      </c>
      <c r="Q9" s="2"/>
      <c r="R9" s="2">
        <v>1</v>
      </c>
      <c r="S9" s="2">
        <v>8</v>
      </c>
    </row>
    <row r="10" spans="1:19" x14ac:dyDescent="0.2">
      <c r="A10" s="13" t="s">
        <v>260</v>
      </c>
      <c r="B10" s="2">
        <v>2</v>
      </c>
      <c r="C10" s="2">
        <v>1</v>
      </c>
      <c r="D10" s="2"/>
      <c r="E10" s="2">
        <v>2</v>
      </c>
      <c r="F10" s="2"/>
      <c r="G10" s="2">
        <v>1</v>
      </c>
      <c r="H10" s="2"/>
      <c r="I10" s="2"/>
      <c r="J10" s="2"/>
      <c r="K10" s="2">
        <v>1</v>
      </c>
      <c r="L10" s="2"/>
      <c r="M10" s="2"/>
      <c r="N10" s="2">
        <v>7</v>
      </c>
      <c r="O10" s="2"/>
      <c r="P10" s="2"/>
      <c r="Q10" s="2">
        <v>1</v>
      </c>
      <c r="R10" s="2">
        <v>1</v>
      </c>
      <c r="S10" s="2">
        <v>8</v>
      </c>
    </row>
    <row r="11" spans="1:19" x14ac:dyDescent="0.2">
      <c r="A11" s="13" t="s">
        <v>275</v>
      </c>
      <c r="B11" s="2"/>
      <c r="C11" s="2"/>
      <c r="D11" s="2">
        <v>1</v>
      </c>
      <c r="E11" s="2">
        <v>3</v>
      </c>
      <c r="F11" s="2"/>
      <c r="G11" s="2">
        <v>1</v>
      </c>
      <c r="H11" s="2">
        <v>1</v>
      </c>
      <c r="I11" s="2"/>
      <c r="J11" s="2"/>
      <c r="K11" s="2">
        <v>1</v>
      </c>
      <c r="L11" s="2"/>
      <c r="M11" s="2"/>
      <c r="N11" s="2">
        <v>7</v>
      </c>
      <c r="O11" s="2">
        <v>1</v>
      </c>
      <c r="P11" s="2"/>
      <c r="Q11" s="2"/>
      <c r="R11" s="2">
        <v>1</v>
      </c>
      <c r="S11" s="2">
        <v>8</v>
      </c>
    </row>
    <row r="12" spans="1:19" x14ac:dyDescent="0.2">
      <c r="A12" s="13" t="s">
        <v>236</v>
      </c>
      <c r="B12" s="2"/>
      <c r="C12" s="2"/>
      <c r="D12" s="2">
        <v>1</v>
      </c>
      <c r="E12" s="2"/>
      <c r="F12" s="2"/>
      <c r="G12" s="2"/>
      <c r="H12" s="2">
        <v>1</v>
      </c>
      <c r="I12" s="2">
        <v>1</v>
      </c>
      <c r="J12" s="2">
        <v>1</v>
      </c>
      <c r="K12" s="2">
        <v>1</v>
      </c>
      <c r="L12" s="2"/>
      <c r="M12" s="2"/>
      <c r="N12" s="2">
        <v>5</v>
      </c>
      <c r="O12" s="2">
        <v>1</v>
      </c>
      <c r="P12" s="2">
        <v>1</v>
      </c>
      <c r="Q12" s="2"/>
      <c r="R12" s="2">
        <v>2</v>
      </c>
      <c r="S12" s="2">
        <v>7</v>
      </c>
    </row>
    <row r="13" spans="1:19" x14ac:dyDescent="0.2">
      <c r="A13" s="13" t="s">
        <v>245</v>
      </c>
      <c r="B13" s="2"/>
      <c r="C13" s="2">
        <v>2</v>
      </c>
      <c r="D13" s="2">
        <v>1</v>
      </c>
      <c r="E13" s="2"/>
      <c r="F13" s="2"/>
      <c r="G13" s="2">
        <v>1</v>
      </c>
      <c r="H13" s="2">
        <v>1</v>
      </c>
      <c r="I13" s="2"/>
      <c r="J13" s="2"/>
      <c r="K13" s="2">
        <v>1</v>
      </c>
      <c r="L13" s="2"/>
      <c r="M13" s="2"/>
      <c r="N13" s="2">
        <v>6</v>
      </c>
      <c r="O13" s="2"/>
      <c r="P13" s="2"/>
      <c r="Q13" s="2">
        <v>1</v>
      </c>
      <c r="R13" s="2">
        <v>1</v>
      </c>
      <c r="S13" s="2">
        <v>7</v>
      </c>
    </row>
    <row r="14" spans="1:19" x14ac:dyDescent="0.2">
      <c r="A14" s="13" t="s">
        <v>155</v>
      </c>
      <c r="B14" s="2"/>
      <c r="C14" s="2">
        <v>1</v>
      </c>
      <c r="D14" s="2">
        <v>1</v>
      </c>
      <c r="E14" s="2">
        <v>1</v>
      </c>
      <c r="F14" s="2">
        <v>1</v>
      </c>
      <c r="G14" s="2"/>
      <c r="H14" s="2">
        <v>1</v>
      </c>
      <c r="I14" s="2"/>
      <c r="J14" s="2"/>
      <c r="K14" s="2">
        <v>1</v>
      </c>
      <c r="L14" s="2"/>
      <c r="M14" s="2"/>
      <c r="N14" s="2">
        <v>6</v>
      </c>
      <c r="O14" s="2"/>
      <c r="P14" s="2">
        <v>1</v>
      </c>
      <c r="Q14" s="2"/>
      <c r="R14" s="2">
        <v>1</v>
      </c>
      <c r="S14" s="2">
        <v>7</v>
      </c>
    </row>
    <row r="15" spans="1:19" x14ac:dyDescent="0.2">
      <c r="A15" s="13" t="s">
        <v>244</v>
      </c>
      <c r="B15" s="2">
        <v>1</v>
      </c>
      <c r="C15" s="2">
        <v>1</v>
      </c>
      <c r="D15" s="2">
        <v>1</v>
      </c>
      <c r="E15" s="2"/>
      <c r="F15" s="2"/>
      <c r="G15" s="2"/>
      <c r="H15" s="2"/>
      <c r="I15" s="2"/>
      <c r="J15" s="2">
        <v>1</v>
      </c>
      <c r="K15" s="2"/>
      <c r="L15" s="2">
        <v>1</v>
      </c>
      <c r="M15" s="2"/>
      <c r="N15" s="2">
        <v>5</v>
      </c>
      <c r="O15" s="2">
        <v>2</v>
      </c>
      <c r="P15" s="2"/>
      <c r="Q15" s="2"/>
      <c r="R15" s="2">
        <v>2</v>
      </c>
      <c r="S15" s="2">
        <v>7</v>
      </c>
    </row>
    <row r="16" spans="1:19" x14ac:dyDescent="0.2">
      <c r="A16" s="13" t="s">
        <v>224</v>
      </c>
      <c r="B16" s="2">
        <v>1</v>
      </c>
      <c r="C16" s="2">
        <v>1</v>
      </c>
      <c r="D16" s="2">
        <v>1</v>
      </c>
      <c r="E16" s="2"/>
      <c r="F16" s="2"/>
      <c r="G16" s="2">
        <v>1</v>
      </c>
      <c r="H16" s="2">
        <v>1</v>
      </c>
      <c r="I16" s="2"/>
      <c r="J16" s="2"/>
      <c r="K16" s="2">
        <v>1</v>
      </c>
      <c r="L16" s="2"/>
      <c r="M16" s="2"/>
      <c r="N16" s="2">
        <v>6</v>
      </c>
      <c r="O16" s="2"/>
      <c r="P16" s="2"/>
      <c r="Q16" s="2">
        <v>1</v>
      </c>
      <c r="R16" s="2">
        <v>1</v>
      </c>
      <c r="S16" s="2">
        <v>7</v>
      </c>
    </row>
    <row r="17" spans="1:19" x14ac:dyDescent="0.2">
      <c r="A17" s="13" t="s">
        <v>272</v>
      </c>
      <c r="B17" s="2"/>
      <c r="C17" s="2"/>
      <c r="D17" s="2">
        <v>2</v>
      </c>
      <c r="E17" s="2">
        <v>1</v>
      </c>
      <c r="F17" s="2">
        <v>1</v>
      </c>
      <c r="G17" s="2"/>
      <c r="H17" s="2">
        <v>1</v>
      </c>
      <c r="I17" s="2">
        <v>1</v>
      </c>
      <c r="J17" s="2"/>
      <c r="K17" s="2"/>
      <c r="L17" s="2">
        <v>1</v>
      </c>
      <c r="M17" s="2"/>
      <c r="N17" s="2">
        <v>7</v>
      </c>
      <c r="O17" s="2"/>
      <c r="P17" s="2"/>
      <c r="Q17" s="2"/>
      <c r="R17" s="2"/>
      <c r="S17" s="2">
        <v>7</v>
      </c>
    </row>
    <row r="18" spans="1:19" x14ac:dyDescent="0.2">
      <c r="A18" s="13" t="s">
        <v>273</v>
      </c>
      <c r="B18" s="2"/>
      <c r="C18" s="2"/>
      <c r="D18" s="2">
        <v>2</v>
      </c>
      <c r="E18" s="2">
        <v>1</v>
      </c>
      <c r="F18" s="2"/>
      <c r="G18" s="2">
        <v>1</v>
      </c>
      <c r="H18" s="2">
        <v>1</v>
      </c>
      <c r="I18" s="2"/>
      <c r="J18" s="2"/>
      <c r="K18" s="2">
        <v>1</v>
      </c>
      <c r="L18" s="2"/>
      <c r="M18" s="2"/>
      <c r="N18" s="2">
        <v>6</v>
      </c>
      <c r="O18" s="2"/>
      <c r="P18" s="2"/>
      <c r="Q18" s="2"/>
      <c r="R18" s="2"/>
      <c r="S18" s="2">
        <v>6</v>
      </c>
    </row>
    <row r="19" spans="1:19" x14ac:dyDescent="0.2">
      <c r="A19" s="13" t="s">
        <v>143</v>
      </c>
      <c r="B19" s="2"/>
      <c r="C19" s="2"/>
      <c r="D19" s="2"/>
      <c r="E19" s="2">
        <v>1</v>
      </c>
      <c r="F19" s="2"/>
      <c r="G19" s="2">
        <v>2</v>
      </c>
      <c r="H19" s="2">
        <v>1</v>
      </c>
      <c r="I19" s="2"/>
      <c r="J19" s="2"/>
      <c r="K19" s="2">
        <v>1</v>
      </c>
      <c r="L19" s="2"/>
      <c r="M19" s="2"/>
      <c r="N19" s="2">
        <v>5</v>
      </c>
      <c r="O19" s="2">
        <v>1</v>
      </c>
      <c r="P19" s="2"/>
      <c r="Q19" s="2"/>
      <c r="R19" s="2">
        <v>1</v>
      </c>
      <c r="S19" s="2">
        <v>6</v>
      </c>
    </row>
    <row r="20" spans="1:19" x14ac:dyDescent="0.2">
      <c r="A20" s="13" t="s">
        <v>4</v>
      </c>
      <c r="B20" s="2"/>
      <c r="C20" s="2">
        <v>1</v>
      </c>
      <c r="D20" s="2"/>
      <c r="E20" s="2"/>
      <c r="F20" s="2">
        <v>1</v>
      </c>
      <c r="G20" s="2"/>
      <c r="H20" s="2">
        <v>1</v>
      </c>
      <c r="I20" s="2"/>
      <c r="J20" s="2"/>
      <c r="K20" s="2">
        <v>1</v>
      </c>
      <c r="L20" s="2"/>
      <c r="M20" s="2">
        <v>1</v>
      </c>
      <c r="N20" s="2">
        <v>5</v>
      </c>
      <c r="O20" s="2">
        <v>1</v>
      </c>
      <c r="P20" s="2"/>
      <c r="Q20" s="2"/>
      <c r="R20" s="2">
        <v>1</v>
      </c>
      <c r="S20" s="2">
        <v>6</v>
      </c>
    </row>
    <row r="21" spans="1:19" x14ac:dyDescent="0.2">
      <c r="A21" s="13" t="s">
        <v>283</v>
      </c>
      <c r="B21" s="2"/>
      <c r="C21" s="2"/>
      <c r="D21" s="2"/>
      <c r="E21" s="2"/>
      <c r="F21" s="2">
        <v>3</v>
      </c>
      <c r="G21" s="2"/>
      <c r="H21" s="2"/>
      <c r="I21" s="2">
        <v>2</v>
      </c>
      <c r="J21" s="2">
        <v>1</v>
      </c>
      <c r="K21" s="2"/>
      <c r="L21" s="2"/>
      <c r="M21" s="2"/>
      <c r="N21" s="2">
        <v>6</v>
      </c>
      <c r="O21" s="2"/>
      <c r="P21" s="2"/>
      <c r="Q21" s="2"/>
      <c r="R21" s="2"/>
      <c r="S21" s="2">
        <v>6</v>
      </c>
    </row>
    <row r="22" spans="1:19" x14ac:dyDescent="0.2">
      <c r="A22" s="13" t="s">
        <v>201</v>
      </c>
      <c r="B22" s="2"/>
      <c r="C22" s="2"/>
      <c r="D22" s="2"/>
      <c r="E22" s="2"/>
      <c r="F22" s="2">
        <v>1</v>
      </c>
      <c r="G22" s="2">
        <v>2</v>
      </c>
      <c r="H22" s="2"/>
      <c r="I22" s="2">
        <v>1</v>
      </c>
      <c r="J22" s="2"/>
      <c r="K22" s="2"/>
      <c r="L22" s="2">
        <v>1</v>
      </c>
      <c r="M22" s="2"/>
      <c r="N22" s="2">
        <v>5</v>
      </c>
      <c r="O22" s="2"/>
      <c r="P22" s="2">
        <v>1</v>
      </c>
      <c r="Q22" s="2"/>
      <c r="R22" s="2">
        <v>1</v>
      </c>
      <c r="S22" s="2">
        <v>6</v>
      </c>
    </row>
    <row r="23" spans="1:19" x14ac:dyDescent="0.2">
      <c r="A23" s="13" t="s">
        <v>213</v>
      </c>
      <c r="B23" s="2"/>
      <c r="C23" s="2"/>
      <c r="D23" s="2"/>
      <c r="E23" s="2"/>
      <c r="F23" s="2">
        <v>2</v>
      </c>
      <c r="G23" s="2">
        <v>1</v>
      </c>
      <c r="H23" s="2">
        <v>1</v>
      </c>
      <c r="I23" s="2"/>
      <c r="J23" s="2"/>
      <c r="K23" s="2"/>
      <c r="L23" s="2">
        <v>1</v>
      </c>
      <c r="M23" s="2"/>
      <c r="N23" s="2">
        <v>5</v>
      </c>
      <c r="O23" s="2">
        <v>1</v>
      </c>
      <c r="P23" s="2"/>
      <c r="Q23" s="2"/>
      <c r="R23" s="2">
        <v>1</v>
      </c>
      <c r="S23" s="2">
        <v>6</v>
      </c>
    </row>
    <row r="24" spans="1:19" x14ac:dyDescent="0.2">
      <c r="A24" s="13" t="s">
        <v>214</v>
      </c>
      <c r="B24" s="2"/>
      <c r="C24" s="2"/>
      <c r="D24" s="2">
        <v>1</v>
      </c>
      <c r="E24" s="2"/>
      <c r="F24" s="2"/>
      <c r="G24" s="2"/>
      <c r="H24" s="2">
        <v>1</v>
      </c>
      <c r="I24" s="2"/>
      <c r="J24" s="2">
        <v>1</v>
      </c>
      <c r="K24" s="2"/>
      <c r="L24" s="2">
        <v>1</v>
      </c>
      <c r="M24" s="2"/>
      <c r="N24" s="2">
        <v>4</v>
      </c>
      <c r="O24" s="2">
        <v>2</v>
      </c>
      <c r="P24" s="2"/>
      <c r="Q24" s="2"/>
      <c r="R24" s="2">
        <v>2</v>
      </c>
      <c r="S24" s="2">
        <v>6</v>
      </c>
    </row>
    <row r="25" spans="1:19" x14ac:dyDescent="0.2">
      <c r="A25" s="13" t="s">
        <v>286</v>
      </c>
      <c r="B25" s="2"/>
      <c r="C25" s="2"/>
      <c r="D25" s="2"/>
      <c r="E25" s="2"/>
      <c r="F25" s="2"/>
      <c r="G25" s="2"/>
      <c r="H25" s="2">
        <v>3</v>
      </c>
      <c r="I25" s="2">
        <v>1</v>
      </c>
      <c r="J25" s="2">
        <v>1</v>
      </c>
      <c r="K25" s="2"/>
      <c r="L25" s="2"/>
      <c r="M25" s="2"/>
      <c r="N25" s="2">
        <v>5</v>
      </c>
      <c r="O25" s="2">
        <v>1</v>
      </c>
      <c r="P25" s="2"/>
      <c r="Q25" s="2"/>
      <c r="R25" s="2">
        <v>1</v>
      </c>
      <c r="S25" s="2">
        <v>6</v>
      </c>
    </row>
    <row r="26" spans="1:19" x14ac:dyDescent="0.2">
      <c r="A26" s="13" t="s">
        <v>144</v>
      </c>
      <c r="B26" s="2">
        <v>1</v>
      </c>
      <c r="C26" s="2"/>
      <c r="D26" s="2">
        <v>1</v>
      </c>
      <c r="E26" s="2"/>
      <c r="F26" s="2"/>
      <c r="G26" s="2"/>
      <c r="H26" s="2"/>
      <c r="I26" s="2"/>
      <c r="J26" s="2">
        <v>1</v>
      </c>
      <c r="K26" s="2"/>
      <c r="L26" s="2">
        <v>1</v>
      </c>
      <c r="M26" s="2"/>
      <c r="N26" s="2">
        <v>4</v>
      </c>
      <c r="O26" s="2"/>
      <c r="P26" s="2">
        <v>1</v>
      </c>
      <c r="Q26" s="2">
        <v>1</v>
      </c>
      <c r="R26" s="2">
        <v>2</v>
      </c>
      <c r="S26" s="2">
        <v>6</v>
      </c>
    </row>
    <row r="27" spans="1:19" x14ac:dyDescent="0.2">
      <c r="A27" s="13" t="s">
        <v>207</v>
      </c>
      <c r="B27" s="2">
        <v>2</v>
      </c>
      <c r="C27" s="2"/>
      <c r="D27" s="2"/>
      <c r="E27" s="2"/>
      <c r="F27" s="2">
        <v>1</v>
      </c>
      <c r="G27" s="2">
        <v>1</v>
      </c>
      <c r="H27" s="2"/>
      <c r="I27" s="2"/>
      <c r="J27" s="2"/>
      <c r="K27" s="2"/>
      <c r="L27" s="2">
        <v>1</v>
      </c>
      <c r="M27" s="2"/>
      <c r="N27" s="2">
        <v>5</v>
      </c>
      <c r="O27" s="2"/>
      <c r="P27" s="2"/>
      <c r="Q27" s="2"/>
      <c r="R27" s="2"/>
      <c r="S27" s="2">
        <v>5</v>
      </c>
    </row>
    <row r="28" spans="1:19" x14ac:dyDescent="0.2">
      <c r="A28" s="13" t="s">
        <v>149</v>
      </c>
      <c r="B28" s="2"/>
      <c r="C28" s="2">
        <v>2</v>
      </c>
      <c r="D28" s="2"/>
      <c r="E28" s="2">
        <v>1</v>
      </c>
      <c r="F28" s="2"/>
      <c r="G28" s="2">
        <v>1</v>
      </c>
      <c r="H28" s="2"/>
      <c r="I28" s="2"/>
      <c r="J28" s="2">
        <v>1</v>
      </c>
      <c r="K28" s="2"/>
      <c r="L28" s="2"/>
      <c r="M28" s="2"/>
      <c r="N28" s="2">
        <v>5</v>
      </c>
      <c r="O28" s="2"/>
      <c r="P28" s="2"/>
      <c r="Q28" s="2"/>
      <c r="R28" s="2"/>
      <c r="S28" s="2">
        <v>5</v>
      </c>
    </row>
    <row r="29" spans="1:19" x14ac:dyDescent="0.2">
      <c r="A29" s="13" t="s">
        <v>288</v>
      </c>
      <c r="B29" s="2"/>
      <c r="C29" s="2"/>
      <c r="D29" s="2"/>
      <c r="E29" s="2"/>
      <c r="F29" s="2"/>
      <c r="G29" s="2"/>
      <c r="H29" s="2"/>
      <c r="I29" s="2">
        <v>1</v>
      </c>
      <c r="J29" s="2">
        <v>2</v>
      </c>
      <c r="K29" s="2">
        <v>1</v>
      </c>
      <c r="L29" s="2"/>
      <c r="M29" s="2"/>
      <c r="N29" s="2">
        <v>4</v>
      </c>
      <c r="O29" s="2">
        <v>1</v>
      </c>
      <c r="P29" s="2"/>
      <c r="Q29" s="2"/>
      <c r="R29" s="2">
        <v>1</v>
      </c>
      <c r="S29" s="2">
        <v>5</v>
      </c>
    </row>
    <row r="30" spans="1:19" x14ac:dyDescent="0.2">
      <c r="A30" s="13" t="s">
        <v>271</v>
      </c>
      <c r="B30" s="2"/>
      <c r="C30" s="2">
        <v>2</v>
      </c>
      <c r="D30" s="2">
        <v>1</v>
      </c>
      <c r="E30" s="2"/>
      <c r="F30" s="2"/>
      <c r="G30" s="2"/>
      <c r="H30" s="2"/>
      <c r="I30" s="2">
        <v>1</v>
      </c>
      <c r="J30" s="2"/>
      <c r="K30" s="2">
        <v>1</v>
      </c>
      <c r="L30" s="2"/>
      <c r="M30" s="2"/>
      <c r="N30" s="2">
        <v>5</v>
      </c>
      <c r="O30" s="2"/>
      <c r="P30" s="2"/>
      <c r="Q30" s="2"/>
      <c r="R30" s="2"/>
      <c r="S30" s="2">
        <v>5</v>
      </c>
    </row>
    <row r="31" spans="1:19" x14ac:dyDescent="0.2">
      <c r="A31" s="13" t="s">
        <v>96</v>
      </c>
      <c r="B31" s="2"/>
      <c r="C31" s="2">
        <v>1</v>
      </c>
      <c r="D31" s="2"/>
      <c r="E31" s="2"/>
      <c r="F31" s="2"/>
      <c r="G31" s="2"/>
      <c r="H31" s="2"/>
      <c r="I31" s="2">
        <v>1</v>
      </c>
      <c r="J31" s="2"/>
      <c r="K31" s="2">
        <v>2</v>
      </c>
      <c r="L31" s="2"/>
      <c r="M31" s="2"/>
      <c r="N31" s="2">
        <v>4</v>
      </c>
      <c r="O31" s="2">
        <v>1</v>
      </c>
      <c r="P31" s="2"/>
      <c r="Q31" s="2"/>
      <c r="R31" s="2">
        <v>1</v>
      </c>
      <c r="S31" s="2">
        <v>5</v>
      </c>
    </row>
    <row r="32" spans="1:19" x14ac:dyDescent="0.2">
      <c r="A32" s="13" t="s">
        <v>110</v>
      </c>
      <c r="B32" s="2"/>
      <c r="C32" s="2"/>
      <c r="D32" s="2"/>
      <c r="E32" s="2"/>
      <c r="F32" s="2"/>
      <c r="G32" s="2"/>
      <c r="H32" s="2"/>
      <c r="I32" s="2">
        <v>1</v>
      </c>
      <c r="J32" s="2"/>
      <c r="K32" s="2">
        <v>1</v>
      </c>
      <c r="L32" s="2">
        <v>1</v>
      </c>
      <c r="M32" s="2"/>
      <c r="N32" s="2">
        <v>3</v>
      </c>
      <c r="O32" s="2"/>
      <c r="P32" s="2">
        <v>2</v>
      </c>
      <c r="Q32" s="2"/>
      <c r="R32" s="2">
        <v>2</v>
      </c>
      <c r="S32" s="2">
        <v>5</v>
      </c>
    </row>
    <row r="33" spans="1:19" x14ac:dyDescent="0.2">
      <c r="A33" s="13" t="s">
        <v>253</v>
      </c>
      <c r="B33" s="2"/>
      <c r="C33" s="2"/>
      <c r="D33" s="2"/>
      <c r="E33" s="2">
        <v>1</v>
      </c>
      <c r="F33" s="2"/>
      <c r="G33" s="2"/>
      <c r="H33" s="2">
        <v>1</v>
      </c>
      <c r="I33" s="2"/>
      <c r="J33" s="2">
        <v>1</v>
      </c>
      <c r="K33" s="2">
        <v>1</v>
      </c>
      <c r="L33" s="2"/>
      <c r="M33" s="2"/>
      <c r="N33" s="2">
        <v>4</v>
      </c>
      <c r="O33" s="2">
        <v>1</v>
      </c>
      <c r="P33" s="2"/>
      <c r="Q33" s="2"/>
      <c r="R33" s="2">
        <v>1</v>
      </c>
      <c r="S33" s="2">
        <v>5</v>
      </c>
    </row>
    <row r="34" spans="1:19" x14ac:dyDescent="0.2">
      <c r="A34" s="13" t="s">
        <v>97</v>
      </c>
      <c r="B34" s="2">
        <v>1</v>
      </c>
      <c r="C34" s="2">
        <v>1</v>
      </c>
      <c r="D34" s="2"/>
      <c r="E34" s="2"/>
      <c r="F34" s="2">
        <v>1</v>
      </c>
      <c r="G34" s="2">
        <v>1</v>
      </c>
      <c r="H34" s="2"/>
      <c r="I34" s="2"/>
      <c r="J34" s="2"/>
      <c r="K34" s="2"/>
      <c r="L34" s="2"/>
      <c r="M34" s="2"/>
      <c r="N34" s="2">
        <v>4</v>
      </c>
      <c r="O34" s="2"/>
      <c r="P34" s="2"/>
      <c r="Q34" s="2"/>
      <c r="R34" s="2"/>
      <c r="S34" s="2">
        <v>4</v>
      </c>
    </row>
    <row r="35" spans="1:19" x14ac:dyDescent="0.2">
      <c r="A35" s="13" t="s">
        <v>18</v>
      </c>
      <c r="B35" s="2"/>
      <c r="C35" s="2"/>
      <c r="D35" s="2">
        <v>1</v>
      </c>
      <c r="E35" s="2"/>
      <c r="F35" s="2"/>
      <c r="G35" s="2">
        <v>1</v>
      </c>
      <c r="H35" s="2"/>
      <c r="I35" s="2"/>
      <c r="J35" s="2"/>
      <c r="K35" s="2">
        <v>1</v>
      </c>
      <c r="L35" s="2"/>
      <c r="M35" s="2"/>
      <c r="N35" s="2">
        <v>3</v>
      </c>
      <c r="O35" s="2"/>
      <c r="P35" s="2">
        <v>1</v>
      </c>
      <c r="Q35" s="2"/>
      <c r="R35" s="2">
        <v>1</v>
      </c>
      <c r="S35" s="2">
        <v>4</v>
      </c>
    </row>
    <row r="36" spans="1:19" x14ac:dyDescent="0.2">
      <c r="A36" s="13" t="s">
        <v>118</v>
      </c>
      <c r="B36" s="2">
        <v>1</v>
      </c>
      <c r="C36" s="2"/>
      <c r="D36" s="2"/>
      <c r="E36" s="2"/>
      <c r="F36" s="2"/>
      <c r="G36" s="2">
        <v>1</v>
      </c>
      <c r="H36" s="2"/>
      <c r="I36" s="2"/>
      <c r="J36" s="2">
        <v>1</v>
      </c>
      <c r="K36" s="2"/>
      <c r="L36" s="2">
        <v>1</v>
      </c>
      <c r="M36" s="2"/>
      <c r="N36" s="2">
        <v>4</v>
      </c>
      <c r="O36" s="2"/>
      <c r="P36" s="2"/>
      <c r="Q36" s="2"/>
      <c r="R36" s="2"/>
      <c r="S36" s="2">
        <v>4</v>
      </c>
    </row>
    <row r="37" spans="1:19" x14ac:dyDescent="0.2">
      <c r="A37" s="13" t="s">
        <v>252</v>
      </c>
      <c r="B37" s="2"/>
      <c r="C37" s="2">
        <v>1</v>
      </c>
      <c r="D37" s="2"/>
      <c r="E37" s="2">
        <v>1</v>
      </c>
      <c r="F37" s="2"/>
      <c r="G37" s="2"/>
      <c r="H37" s="2">
        <v>1</v>
      </c>
      <c r="I37" s="2"/>
      <c r="J37" s="2"/>
      <c r="K37" s="2"/>
      <c r="L37" s="2"/>
      <c r="M37" s="2"/>
      <c r="N37" s="2">
        <v>3</v>
      </c>
      <c r="O37" s="2">
        <v>1</v>
      </c>
      <c r="P37" s="2"/>
      <c r="Q37" s="2"/>
      <c r="R37" s="2">
        <v>1</v>
      </c>
      <c r="S37" s="2">
        <v>4</v>
      </c>
    </row>
    <row r="38" spans="1:19" x14ac:dyDescent="0.2">
      <c r="A38" s="13" t="s">
        <v>106</v>
      </c>
      <c r="B38" s="2"/>
      <c r="C38" s="2"/>
      <c r="D38" s="2">
        <v>1</v>
      </c>
      <c r="E38" s="2"/>
      <c r="F38" s="2"/>
      <c r="G38" s="2"/>
      <c r="H38" s="2"/>
      <c r="I38" s="2"/>
      <c r="J38" s="2">
        <v>1</v>
      </c>
      <c r="K38" s="2"/>
      <c r="L38" s="2">
        <v>1</v>
      </c>
      <c r="M38" s="2"/>
      <c r="N38" s="2">
        <v>3</v>
      </c>
      <c r="O38" s="2">
        <v>1</v>
      </c>
      <c r="P38" s="2"/>
      <c r="Q38" s="2"/>
      <c r="R38" s="2">
        <v>1</v>
      </c>
      <c r="S38" s="2">
        <v>4</v>
      </c>
    </row>
    <row r="39" spans="1:19" x14ac:dyDescent="0.2">
      <c r="A39" s="13" t="s">
        <v>107</v>
      </c>
      <c r="B39" s="2"/>
      <c r="C39" s="2"/>
      <c r="D39" s="2">
        <v>1</v>
      </c>
      <c r="E39" s="2"/>
      <c r="F39" s="2"/>
      <c r="G39" s="2"/>
      <c r="H39" s="2">
        <v>1</v>
      </c>
      <c r="I39" s="2"/>
      <c r="J39" s="2"/>
      <c r="K39" s="2"/>
      <c r="L39" s="2"/>
      <c r="M39" s="2"/>
      <c r="N39" s="2">
        <v>2</v>
      </c>
      <c r="O39" s="2">
        <v>1</v>
      </c>
      <c r="P39" s="2"/>
      <c r="Q39" s="2">
        <v>1</v>
      </c>
      <c r="R39" s="2">
        <v>2</v>
      </c>
      <c r="S39" s="2">
        <v>4</v>
      </c>
    </row>
    <row r="40" spans="1:19" x14ac:dyDescent="0.2">
      <c r="A40" s="13" t="s">
        <v>200</v>
      </c>
      <c r="B40" s="2"/>
      <c r="C40" s="2"/>
      <c r="D40" s="2">
        <v>1</v>
      </c>
      <c r="E40" s="2"/>
      <c r="F40" s="2">
        <v>1</v>
      </c>
      <c r="G40" s="2"/>
      <c r="H40" s="2">
        <v>1</v>
      </c>
      <c r="I40" s="2"/>
      <c r="J40" s="2"/>
      <c r="K40" s="2"/>
      <c r="L40" s="2"/>
      <c r="M40" s="2"/>
      <c r="N40" s="2">
        <v>3</v>
      </c>
      <c r="O40" s="2">
        <v>1</v>
      </c>
      <c r="P40" s="2"/>
      <c r="Q40" s="2"/>
      <c r="R40" s="2">
        <v>1</v>
      </c>
      <c r="S40" s="2">
        <v>4</v>
      </c>
    </row>
    <row r="41" spans="1:19" x14ac:dyDescent="0.2">
      <c r="A41" s="13" t="s">
        <v>223</v>
      </c>
      <c r="B41" s="2"/>
      <c r="C41" s="2"/>
      <c r="D41" s="2">
        <v>1</v>
      </c>
      <c r="E41" s="2">
        <v>1</v>
      </c>
      <c r="F41" s="2"/>
      <c r="G41" s="2"/>
      <c r="H41" s="2"/>
      <c r="I41" s="2"/>
      <c r="J41" s="2"/>
      <c r="K41" s="2"/>
      <c r="L41" s="2"/>
      <c r="M41" s="2"/>
      <c r="N41" s="2">
        <v>2</v>
      </c>
      <c r="O41" s="2">
        <v>1</v>
      </c>
      <c r="P41" s="2"/>
      <c r="Q41" s="2">
        <v>1</v>
      </c>
      <c r="R41" s="2">
        <v>2</v>
      </c>
      <c r="S41" s="2">
        <v>4</v>
      </c>
    </row>
    <row r="42" spans="1:19" x14ac:dyDescent="0.2">
      <c r="A42" s="13" t="s">
        <v>164</v>
      </c>
      <c r="B42" s="2"/>
      <c r="C42" s="2"/>
      <c r="D42" s="2"/>
      <c r="E42" s="2"/>
      <c r="F42" s="2"/>
      <c r="G42" s="2"/>
      <c r="H42" s="2">
        <v>1</v>
      </c>
      <c r="I42" s="2"/>
      <c r="J42" s="2"/>
      <c r="K42" s="2"/>
      <c r="L42" s="2">
        <v>1</v>
      </c>
      <c r="M42" s="2">
        <v>1</v>
      </c>
      <c r="N42" s="2">
        <v>3</v>
      </c>
      <c r="O42" s="2">
        <v>1</v>
      </c>
      <c r="P42" s="2"/>
      <c r="Q42" s="2"/>
      <c r="R42" s="2">
        <v>1</v>
      </c>
      <c r="S42" s="2">
        <v>4</v>
      </c>
    </row>
    <row r="43" spans="1:19" x14ac:dyDescent="0.2">
      <c r="A43" s="13" t="s">
        <v>29</v>
      </c>
      <c r="B43" s="2"/>
      <c r="C43" s="2"/>
      <c r="D43" s="2"/>
      <c r="E43" s="2">
        <v>1</v>
      </c>
      <c r="F43" s="2"/>
      <c r="G43" s="2"/>
      <c r="H43" s="2"/>
      <c r="I43" s="2">
        <v>1</v>
      </c>
      <c r="J43" s="2"/>
      <c r="K43" s="2"/>
      <c r="L43" s="2"/>
      <c r="M43" s="2"/>
      <c r="N43" s="2">
        <v>2</v>
      </c>
      <c r="O43" s="2">
        <v>1</v>
      </c>
      <c r="P43" s="2">
        <v>1</v>
      </c>
      <c r="Q43" s="2"/>
      <c r="R43" s="2">
        <v>2</v>
      </c>
      <c r="S43" s="2">
        <v>4</v>
      </c>
    </row>
    <row r="44" spans="1:19" x14ac:dyDescent="0.2">
      <c r="A44" s="13" t="s">
        <v>94</v>
      </c>
      <c r="B44" s="2"/>
      <c r="C44" s="2"/>
      <c r="D44" s="2">
        <v>1</v>
      </c>
      <c r="E44" s="2"/>
      <c r="F44" s="2">
        <v>2</v>
      </c>
      <c r="G44" s="2"/>
      <c r="H44" s="2"/>
      <c r="I44" s="2"/>
      <c r="J44" s="2"/>
      <c r="K44" s="2"/>
      <c r="L44" s="2"/>
      <c r="M44" s="2"/>
      <c r="N44" s="2">
        <v>3</v>
      </c>
      <c r="O44" s="2"/>
      <c r="P44" s="2">
        <v>1</v>
      </c>
      <c r="Q44" s="2"/>
      <c r="R44" s="2">
        <v>1</v>
      </c>
      <c r="S44" s="2">
        <v>4</v>
      </c>
    </row>
    <row r="45" spans="1:19" x14ac:dyDescent="0.2">
      <c r="A45" s="13" t="s">
        <v>8</v>
      </c>
      <c r="B45" s="2"/>
      <c r="C45" s="2"/>
      <c r="D45" s="2"/>
      <c r="E45" s="2"/>
      <c r="F45" s="2"/>
      <c r="G45" s="2">
        <v>1</v>
      </c>
      <c r="H45" s="2"/>
      <c r="I45" s="2">
        <v>1</v>
      </c>
      <c r="J45" s="2"/>
      <c r="K45" s="2"/>
      <c r="L45" s="2"/>
      <c r="M45" s="2"/>
      <c r="N45" s="2">
        <v>2</v>
      </c>
      <c r="O45" s="2">
        <v>1</v>
      </c>
      <c r="P45" s="2"/>
      <c r="Q45" s="2">
        <v>1</v>
      </c>
      <c r="R45" s="2">
        <v>2</v>
      </c>
      <c r="S45" s="2">
        <v>4</v>
      </c>
    </row>
    <row r="46" spans="1:19" x14ac:dyDescent="0.2">
      <c r="A46" s="13" t="s">
        <v>57</v>
      </c>
      <c r="B46" s="2"/>
      <c r="C46" s="2"/>
      <c r="D46" s="2">
        <v>1</v>
      </c>
      <c r="E46" s="2"/>
      <c r="F46" s="2">
        <v>1</v>
      </c>
      <c r="G46" s="2"/>
      <c r="H46" s="2"/>
      <c r="I46" s="2"/>
      <c r="J46" s="2"/>
      <c r="K46" s="2"/>
      <c r="L46" s="2"/>
      <c r="M46" s="2"/>
      <c r="N46" s="2">
        <v>2</v>
      </c>
      <c r="O46" s="2">
        <v>2</v>
      </c>
      <c r="P46" s="2"/>
      <c r="Q46" s="2"/>
      <c r="R46" s="2">
        <v>2</v>
      </c>
      <c r="S46" s="2">
        <v>4</v>
      </c>
    </row>
    <row r="47" spans="1:19" x14ac:dyDescent="0.2">
      <c r="A47" s="13" t="s">
        <v>115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>
        <v>4</v>
      </c>
      <c r="N47" s="2">
        <v>4</v>
      </c>
      <c r="O47" s="2"/>
      <c r="P47" s="2"/>
      <c r="Q47" s="2"/>
      <c r="R47" s="2"/>
      <c r="S47" s="2">
        <v>4</v>
      </c>
    </row>
    <row r="48" spans="1:19" x14ac:dyDescent="0.2">
      <c r="A48" s="13" t="s">
        <v>79</v>
      </c>
      <c r="B48" s="2"/>
      <c r="C48" s="2"/>
      <c r="D48" s="2"/>
      <c r="E48" s="2">
        <v>1</v>
      </c>
      <c r="F48" s="2">
        <v>1</v>
      </c>
      <c r="G48" s="2"/>
      <c r="H48" s="2">
        <v>1</v>
      </c>
      <c r="I48" s="2"/>
      <c r="J48" s="2"/>
      <c r="K48" s="2"/>
      <c r="L48" s="2">
        <v>1</v>
      </c>
      <c r="M48" s="2"/>
      <c r="N48" s="2">
        <v>4</v>
      </c>
      <c r="O48" s="2"/>
      <c r="P48" s="2"/>
      <c r="Q48" s="2"/>
      <c r="R48" s="2"/>
      <c r="S48" s="2">
        <v>4</v>
      </c>
    </row>
    <row r="49" spans="1:19" x14ac:dyDescent="0.2">
      <c r="A49" s="13" t="s">
        <v>290</v>
      </c>
      <c r="B49" s="2"/>
      <c r="C49" s="2"/>
      <c r="D49" s="2"/>
      <c r="E49" s="2"/>
      <c r="F49" s="2"/>
      <c r="G49" s="2"/>
      <c r="H49" s="2"/>
      <c r="I49" s="2"/>
      <c r="J49" s="2"/>
      <c r="K49" s="2">
        <v>2</v>
      </c>
      <c r="L49" s="2">
        <v>1</v>
      </c>
      <c r="M49" s="2"/>
      <c r="N49" s="2">
        <v>3</v>
      </c>
      <c r="O49" s="2"/>
      <c r="P49" s="2">
        <v>1</v>
      </c>
      <c r="Q49" s="2"/>
      <c r="R49" s="2">
        <v>1</v>
      </c>
      <c r="S49" s="2">
        <v>4</v>
      </c>
    </row>
    <row r="50" spans="1:19" x14ac:dyDescent="0.2">
      <c r="A50" s="13" t="s">
        <v>111</v>
      </c>
      <c r="B50" s="2">
        <v>1</v>
      </c>
      <c r="C50" s="2"/>
      <c r="D50" s="2">
        <v>1</v>
      </c>
      <c r="E50" s="2"/>
      <c r="F50" s="2"/>
      <c r="G50" s="2"/>
      <c r="H50" s="2">
        <v>1</v>
      </c>
      <c r="I50" s="2"/>
      <c r="J50" s="2"/>
      <c r="K50" s="2"/>
      <c r="L50" s="2">
        <v>1</v>
      </c>
      <c r="M50" s="2"/>
      <c r="N50" s="2">
        <v>4</v>
      </c>
      <c r="O50" s="2"/>
      <c r="P50" s="2"/>
      <c r="Q50" s="2"/>
      <c r="R50" s="2"/>
      <c r="S50" s="2">
        <v>4</v>
      </c>
    </row>
    <row r="51" spans="1:19" x14ac:dyDescent="0.2">
      <c r="A51" s="13" t="s">
        <v>216</v>
      </c>
      <c r="B51" s="2">
        <v>1</v>
      </c>
      <c r="C51" s="2"/>
      <c r="D51" s="2"/>
      <c r="E51" s="2"/>
      <c r="F51" s="2"/>
      <c r="G51" s="2"/>
      <c r="H51" s="2">
        <v>1</v>
      </c>
      <c r="I51" s="2"/>
      <c r="J51" s="2"/>
      <c r="K51" s="2"/>
      <c r="L51" s="2"/>
      <c r="M51" s="2"/>
      <c r="N51" s="2">
        <v>2</v>
      </c>
      <c r="O51" s="2"/>
      <c r="P51" s="2"/>
      <c r="Q51" s="2">
        <v>1</v>
      </c>
      <c r="R51" s="2">
        <v>1</v>
      </c>
      <c r="S51" s="2">
        <v>3</v>
      </c>
    </row>
    <row r="52" spans="1:19" x14ac:dyDescent="0.2">
      <c r="A52" s="13" t="s">
        <v>306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>
        <v>2</v>
      </c>
      <c r="N52" s="2">
        <v>2</v>
      </c>
      <c r="O52" s="2">
        <v>1</v>
      </c>
      <c r="P52" s="2"/>
      <c r="Q52" s="2"/>
      <c r="R52" s="2">
        <v>1</v>
      </c>
      <c r="S52" s="2">
        <v>3</v>
      </c>
    </row>
    <row r="53" spans="1:19" x14ac:dyDescent="0.2">
      <c r="A53" s="13" t="s">
        <v>21</v>
      </c>
      <c r="B53" s="2"/>
      <c r="C53" s="2"/>
      <c r="D53" s="2">
        <v>1</v>
      </c>
      <c r="E53" s="2"/>
      <c r="F53" s="2">
        <v>1</v>
      </c>
      <c r="G53" s="2"/>
      <c r="H53" s="2"/>
      <c r="I53" s="2"/>
      <c r="J53" s="2"/>
      <c r="K53" s="2"/>
      <c r="L53" s="2"/>
      <c r="M53" s="2"/>
      <c r="N53" s="2">
        <v>2</v>
      </c>
      <c r="O53" s="2"/>
      <c r="P53" s="2"/>
      <c r="Q53" s="2">
        <v>1</v>
      </c>
      <c r="R53" s="2">
        <v>1</v>
      </c>
      <c r="S53" s="2">
        <v>3</v>
      </c>
    </row>
    <row r="54" spans="1:19" x14ac:dyDescent="0.2">
      <c r="A54" s="13" t="s">
        <v>36</v>
      </c>
      <c r="B54" s="2"/>
      <c r="C54" s="2"/>
      <c r="D54" s="2"/>
      <c r="E54" s="2"/>
      <c r="F54" s="2">
        <v>1</v>
      </c>
      <c r="G54" s="2"/>
      <c r="H54" s="2">
        <v>1</v>
      </c>
      <c r="I54" s="2"/>
      <c r="J54" s="2">
        <v>1</v>
      </c>
      <c r="K54" s="2"/>
      <c r="L54" s="2"/>
      <c r="M54" s="2"/>
      <c r="N54" s="2">
        <v>3</v>
      </c>
      <c r="O54" s="2"/>
      <c r="P54" s="2"/>
      <c r="Q54" s="2"/>
      <c r="R54" s="2"/>
      <c r="S54" s="2">
        <v>3</v>
      </c>
    </row>
    <row r="55" spans="1:19" x14ac:dyDescent="0.2">
      <c r="A55" s="13" t="s">
        <v>238</v>
      </c>
      <c r="B55" s="2">
        <v>1</v>
      </c>
      <c r="C55" s="2"/>
      <c r="D55" s="2"/>
      <c r="E55" s="2"/>
      <c r="F55" s="2"/>
      <c r="G55" s="2">
        <v>1</v>
      </c>
      <c r="H55" s="2"/>
      <c r="I55" s="2"/>
      <c r="J55" s="2"/>
      <c r="K55" s="2"/>
      <c r="L55" s="2"/>
      <c r="M55" s="2"/>
      <c r="N55" s="2">
        <v>2</v>
      </c>
      <c r="O55" s="2"/>
      <c r="P55" s="2">
        <v>1</v>
      </c>
      <c r="Q55" s="2"/>
      <c r="R55" s="2">
        <v>1</v>
      </c>
      <c r="S55" s="2">
        <v>3</v>
      </c>
    </row>
    <row r="56" spans="1:19" x14ac:dyDescent="0.2">
      <c r="A56" s="13" t="s">
        <v>166</v>
      </c>
      <c r="B56" s="2">
        <v>1</v>
      </c>
      <c r="C56" s="2"/>
      <c r="D56" s="2"/>
      <c r="E56" s="2"/>
      <c r="F56" s="2">
        <v>1</v>
      </c>
      <c r="G56" s="2"/>
      <c r="H56" s="2"/>
      <c r="I56" s="2"/>
      <c r="J56" s="2"/>
      <c r="K56" s="2">
        <v>1</v>
      </c>
      <c r="L56" s="2"/>
      <c r="M56" s="2"/>
      <c r="N56" s="2">
        <v>3</v>
      </c>
      <c r="O56" s="2"/>
      <c r="P56" s="2"/>
      <c r="Q56" s="2"/>
      <c r="R56" s="2"/>
      <c r="S56" s="2">
        <v>3</v>
      </c>
    </row>
    <row r="57" spans="1:19" x14ac:dyDescent="0.2">
      <c r="A57" s="13" t="s">
        <v>193</v>
      </c>
      <c r="B57" s="2"/>
      <c r="C57" s="2"/>
      <c r="D57" s="2">
        <v>1</v>
      </c>
      <c r="E57" s="2"/>
      <c r="F57" s="2">
        <v>1</v>
      </c>
      <c r="G57" s="2">
        <v>1</v>
      </c>
      <c r="H57" s="2"/>
      <c r="I57" s="2"/>
      <c r="J57" s="2"/>
      <c r="K57" s="2"/>
      <c r="L57" s="2"/>
      <c r="M57" s="2"/>
      <c r="N57" s="2">
        <v>3</v>
      </c>
      <c r="O57" s="2"/>
      <c r="P57" s="2"/>
      <c r="Q57" s="2"/>
      <c r="R57" s="2"/>
      <c r="S57" s="2">
        <v>3</v>
      </c>
    </row>
    <row r="58" spans="1:19" x14ac:dyDescent="0.2">
      <c r="A58" s="13" t="s">
        <v>39</v>
      </c>
      <c r="B58" s="2"/>
      <c r="C58" s="2"/>
      <c r="D58" s="2">
        <v>1</v>
      </c>
      <c r="E58" s="2"/>
      <c r="F58" s="2"/>
      <c r="G58" s="2"/>
      <c r="H58" s="2"/>
      <c r="I58" s="2"/>
      <c r="J58" s="2"/>
      <c r="K58" s="2">
        <v>1</v>
      </c>
      <c r="L58" s="2"/>
      <c r="M58" s="2"/>
      <c r="N58" s="2">
        <v>2</v>
      </c>
      <c r="O58" s="2"/>
      <c r="P58" s="2">
        <v>1</v>
      </c>
      <c r="Q58" s="2"/>
      <c r="R58" s="2">
        <v>1</v>
      </c>
      <c r="S58" s="2">
        <v>3</v>
      </c>
    </row>
    <row r="59" spans="1:19" x14ac:dyDescent="0.2">
      <c r="A59" s="13" t="s">
        <v>291</v>
      </c>
      <c r="B59" s="2"/>
      <c r="C59" s="2"/>
      <c r="D59" s="2"/>
      <c r="E59" s="2"/>
      <c r="F59" s="2"/>
      <c r="G59" s="2"/>
      <c r="H59" s="2"/>
      <c r="I59" s="2"/>
      <c r="J59" s="2"/>
      <c r="K59" s="2">
        <v>1</v>
      </c>
      <c r="L59" s="2">
        <v>2</v>
      </c>
      <c r="M59" s="2"/>
      <c r="N59" s="2">
        <v>3</v>
      </c>
      <c r="O59" s="2"/>
      <c r="P59" s="2"/>
      <c r="Q59" s="2"/>
      <c r="R59" s="2"/>
      <c r="S59" s="2">
        <v>3</v>
      </c>
    </row>
    <row r="60" spans="1:19" x14ac:dyDescent="0.2">
      <c r="A60" s="13" t="s">
        <v>142</v>
      </c>
      <c r="B60" s="2"/>
      <c r="C60" s="2"/>
      <c r="D60" s="2"/>
      <c r="E60" s="2"/>
      <c r="F60" s="2"/>
      <c r="G60" s="2"/>
      <c r="H60" s="2"/>
      <c r="I60" s="2"/>
      <c r="J60" s="2">
        <v>1</v>
      </c>
      <c r="K60" s="2">
        <v>1</v>
      </c>
      <c r="L60" s="2"/>
      <c r="M60" s="2"/>
      <c r="N60" s="2">
        <v>2</v>
      </c>
      <c r="O60" s="2"/>
      <c r="P60" s="2">
        <v>1</v>
      </c>
      <c r="Q60" s="2"/>
      <c r="R60" s="2">
        <v>1</v>
      </c>
      <c r="S60" s="2">
        <v>3</v>
      </c>
    </row>
    <row r="61" spans="1:19" x14ac:dyDescent="0.2">
      <c r="A61" s="13" t="s">
        <v>221</v>
      </c>
      <c r="B61" s="2"/>
      <c r="C61" s="2"/>
      <c r="D61" s="2">
        <v>1</v>
      </c>
      <c r="E61" s="2"/>
      <c r="F61" s="2">
        <v>1</v>
      </c>
      <c r="G61" s="2"/>
      <c r="H61" s="2"/>
      <c r="I61" s="2"/>
      <c r="J61" s="2">
        <v>1</v>
      </c>
      <c r="K61" s="2"/>
      <c r="L61" s="2"/>
      <c r="M61" s="2"/>
      <c r="N61" s="2">
        <v>3</v>
      </c>
      <c r="O61" s="2"/>
      <c r="P61" s="2"/>
      <c r="Q61" s="2"/>
      <c r="R61" s="2"/>
      <c r="S61" s="2">
        <v>3</v>
      </c>
    </row>
    <row r="62" spans="1:19" x14ac:dyDescent="0.2">
      <c r="A62" s="13" t="s">
        <v>218</v>
      </c>
      <c r="B62" s="2"/>
      <c r="C62" s="2"/>
      <c r="D62" s="2">
        <v>1</v>
      </c>
      <c r="E62" s="2"/>
      <c r="F62" s="2">
        <v>1</v>
      </c>
      <c r="G62" s="2"/>
      <c r="H62" s="2"/>
      <c r="I62" s="2"/>
      <c r="J62" s="2"/>
      <c r="K62" s="2">
        <v>1</v>
      </c>
      <c r="L62" s="2"/>
      <c r="M62" s="2"/>
      <c r="N62" s="2">
        <v>3</v>
      </c>
      <c r="O62" s="2"/>
      <c r="P62" s="2"/>
      <c r="Q62" s="2"/>
      <c r="R62" s="2"/>
      <c r="S62" s="2">
        <v>3</v>
      </c>
    </row>
    <row r="63" spans="1:19" x14ac:dyDescent="0.2">
      <c r="A63" s="13" t="s">
        <v>134</v>
      </c>
      <c r="B63" s="2">
        <v>1</v>
      </c>
      <c r="C63" s="2"/>
      <c r="D63" s="2"/>
      <c r="E63" s="2">
        <v>1</v>
      </c>
      <c r="F63" s="2"/>
      <c r="G63" s="2"/>
      <c r="H63" s="2"/>
      <c r="I63" s="2"/>
      <c r="J63" s="2"/>
      <c r="K63" s="2"/>
      <c r="L63" s="2"/>
      <c r="M63" s="2"/>
      <c r="N63" s="2">
        <v>2</v>
      </c>
      <c r="O63" s="2"/>
      <c r="P63" s="2">
        <v>1</v>
      </c>
      <c r="Q63" s="2"/>
      <c r="R63" s="2">
        <v>1</v>
      </c>
      <c r="S63" s="2">
        <v>3</v>
      </c>
    </row>
    <row r="64" spans="1:19" x14ac:dyDescent="0.2">
      <c r="A64" s="13" t="s">
        <v>146</v>
      </c>
      <c r="B64" s="2">
        <v>1</v>
      </c>
      <c r="C64" s="2"/>
      <c r="D64" s="2"/>
      <c r="E64" s="2">
        <v>1</v>
      </c>
      <c r="F64" s="2"/>
      <c r="G64" s="2"/>
      <c r="H64" s="2"/>
      <c r="I64" s="2"/>
      <c r="J64" s="2"/>
      <c r="K64" s="2"/>
      <c r="L64" s="2"/>
      <c r="M64" s="2"/>
      <c r="N64" s="2">
        <v>2</v>
      </c>
      <c r="O64" s="2"/>
      <c r="P64" s="2">
        <v>1</v>
      </c>
      <c r="Q64" s="2"/>
      <c r="R64" s="2">
        <v>1</v>
      </c>
      <c r="S64" s="2">
        <v>3</v>
      </c>
    </row>
    <row r="65" spans="1:19" x14ac:dyDescent="0.2">
      <c r="A65" s="13" t="s">
        <v>87</v>
      </c>
      <c r="B65" s="2">
        <v>1</v>
      </c>
      <c r="C65" s="2"/>
      <c r="D65" s="2"/>
      <c r="E65" s="2"/>
      <c r="F65" s="2"/>
      <c r="G65" s="2">
        <v>1</v>
      </c>
      <c r="H65" s="2"/>
      <c r="I65" s="2"/>
      <c r="J65" s="2"/>
      <c r="K65" s="2"/>
      <c r="L65" s="2"/>
      <c r="M65" s="2"/>
      <c r="N65" s="2">
        <v>2</v>
      </c>
      <c r="O65" s="2"/>
      <c r="P65" s="2">
        <v>1</v>
      </c>
      <c r="Q65" s="2"/>
      <c r="R65" s="2">
        <v>1</v>
      </c>
      <c r="S65" s="2">
        <v>3</v>
      </c>
    </row>
    <row r="66" spans="1:19" x14ac:dyDescent="0.2">
      <c r="A66" s="13" t="s">
        <v>222</v>
      </c>
      <c r="B66" s="2"/>
      <c r="C66" s="2">
        <v>1</v>
      </c>
      <c r="D66" s="2"/>
      <c r="E66" s="2"/>
      <c r="F66" s="2">
        <v>1</v>
      </c>
      <c r="G66" s="2"/>
      <c r="H66" s="2"/>
      <c r="I66" s="2">
        <v>1</v>
      </c>
      <c r="J66" s="2"/>
      <c r="K66" s="2"/>
      <c r="L66" s="2"/>
      <c r="M66" s="2"/>
      <c r="N66" s="2">
        <v>3</v>
      </c>
      <c r="O66" s="2"/>
      <c r="P66" s="2"/>
      <c r="Q66" s="2"/>
      <c r="R66" s="2"/>
      <c r="S66" s="2">
        <v>3</v>
      </c>
    </row>
    <row r="67" spans="1:19" x14ac:dyDescent="0.2">
      <c r="A67" s="13" t="s">
        <v>162</v>
      </c>
      <c r="B67" s="2"/>
      <c r="C67" s="2"/>
      <c r="D67" s="2"/>
      <c r="E67" s="2">
        <v>1</v>
      </c>
      <c r="F67" s="2">
        <v>1</v>
      </c>
      <c r="G67" s="2"/>
      <c r="H67" s="2"/>
      <c r="I67" s="2"/>
      <c r="J67" s="2">
        <v>1</v>
      </c>
      <c r="K67" s="2"/>
      <c r="L67" s="2"/>
      <c r="M67" s="2"/>
      <c r="N67" s="2">
        <v>3</v>
      </c>
      <c r="O67" s="2"/>
      <c r="P67" s="2"/>
      <c r="Q67" s="2"/>
      <c r="R67" s="2"/>
      <c r="S67" s="2">
        <v>3</v>
      </c>
    </row>
    <row r="68" spans="1:19" x14ac:dyDescent="0.2">
      <c r="A68" s="13" t="s">
        <v>237</v>
      </c>
      <c r="B68" s="2"/>
      <c r="C68" s="2">
        <v>1</v>
      </c>
      <c r="D68" s="2"/>
      <c r="E68" s="2">
        <v>1</v>
      </c>
      <c r="F68" s="2"/>
      <c r="G68" s="2"/>
      <c r="H68" s="2"/>
      <c r="I68" s="2"/>
      <c r="J68" s="2"/>
      <c r="K68" s="2"/>
      <c r="L68" s="2"/>
      <c r="M68" s="2"/>
      <c r="N68" s="2">
        <v>2</v>
      </c>
      <c r="O68" s="2">
        <v>1</v>
      </c>
      <c r="P68" s="2"/>
      <c r="Q68" s="2"/>
      <c r="R68" s="2">
        <v>1</v>
      </c>
      <c r="S68" s="2">
        <v>3</v>
      </c>
    </row>
    <row r="69" spans="1:19" x14ac:dyDescent="0.2">
      <c r="A69" s="13" t="s">
        <v>289</v>
      </c>
      <c r="B69" s="2"/>
      <c r="C69" s="2"/>
      <c r="D69" s="2"/>
      <c r="E69" s="2"/>
      <c r="F69" s="2"/>
      <c r="G69" s="2"/>
      <c r="H69" s="2"/>
      <c r="I69" s="2"/>
      <c r="J69" s="2">
        <v>1</v>
      </c>
      <c r="K69" s="2">
        <v>1</v>
      </c>
      <c r="L69" s="2"/>
      <c r="M69" s="2"/>
      <c r="N69" s="2">
        <v>2</v>
      </c>
      <c r="O69" s="2"/>
      <c r="P69" s="2">
        <v>1</v>
      </c>
      <c r="Q69" s="2"/>
      <c r="R69" s="2">
        <v>1</v>
      </c>
      <c r="S69" s="2">
        <v>3</v>
      </c>
    </row>
    <row r="70" spans="1:19" x14ac:dyDescent="0.2">
      <c r="A70" s="13" t="s">
        <v>196</v>
      </c>
      <c r="B70" s="2">
        <v>1</v>
      </c>
      <c r="C70" s="2"/>
      <c r="D70" s="2"/>
      <c r="E70" s="2"/>
      <c r="F70" s="2">
        <v>1</v>
      </c>
      <c r="G70" s="2">
        <v>1</v>
      </c>
      <c r="H70" s="2"/>
      <c r="I70" s="2"/>
      <c r="J70" s="2"/>
      <c r="K70" s="2"/>
      <c r="L70" s="2"/>
      <c r="M70" s="2"/>
      <c r="N70" s="2">
        <v>3</v>
      </c>
      <c r="O70" s="2"/>
      <c r="P70" s="2"/>
      <c r="Q70" s="2"/>
      <c r="R70" s="2"/>
      <c r="S70" s="2">
        <v>3</v>
      </c>
    </row>
    <row r="71" spans="1:19" x14ac:dyDescent="0.2">
      <c r="A71" s="13" t="s">
        <v>299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>
        <v>3</v>
      </c>
      <c r="N71" s="2">
        <v>3</v>
      </c>
      <c r="O71" s="2"/>
      <c r="P71" s="2"/>
      <c r="Q71" s="2"/>
      <c r="R71" s="2"/>
      <c r="S71" s="2">
        <v>3</v>
      </c>
    </row>
    <row r="72" spans="1:19" x14ac:dyDescent="0.2">
      <c r="A72" s="13" t="s">
        <v>2</v>
      </c>
      <c r="B72" s="2"/>
      <c r="C72" s="2">
        <v>1</v>
      </c>
      <c r="D72" s="2"/>
      <c r="E72" s="2"/>
      <c r="F72" s="2">
        <v>1</v>
      </c>
      <c r="G72" s="2"/>
      <c r="H72" s="2"/>
      <c r="I72" s="2"/>
      <c r="J72" s="2"/>
      <c r="K72" s="2"/>
      <c r="L72" s="2"/>
      <c r="M72" s="2"/>
      <c r="N72" s="2">
        <v>2</v>
      </c>
      <c r="O72" s="2"/>
      <c r="P72" s="2"/>
      <c r="Q72" s="2"/>
      <c r="R72" s="2"/>
      <c r="S72" s="2">
        <v>2</v>
      </c>
    </row>
    <row r="73" spans="1:19" x14ac:dyDescent="0.2">
      <c r="A73" s="13" t="s">
        <v>163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>
        <v>2</v>
      </c>
      <c r="M73" s="2"/>
      <c r="N73" s="2">
        <v>2</v>
      </c>
      <c r="O73" s="2"/>
      <c r="P73" s="2"/>
      <c r="Q73" s="2"/>
      <c r="R73" s="2"/>
      <c r="S73" s="2">
        <v>2</v>
      </c>
    </row>
    <row r="74" spans="1:19" x14ac:dyDescent="0.2">
      <c r="A74" s="13" t="s">
        <v>161</v>
      </c>
      <c r="B74" s="2"/>
      <c r="C74" s="2"/>
      <c r="D74" s="2"/>
      <c r="E74" s="2"/>
      <c r="F74" s="2"/>
      <c r="G74" s="2"/>
      <c r="H74" s="2"/>
      <c r="I74" s="2">
        <v>1</v>
      </c>
      <c r="J74" s="2">
        <v>1</v>
      </c>
      <c r="K74" s="2"/>
      <c r="L74" s="2"/>
      <c r="M74" s="2"/>
      <c r="N74" s="2">
        <v>2</v>
      </c>
      <c r="O74" s="2"/>
      <c r="P74" s="2"/>
      <c r="Q74" s="2"/>
      <c r="R74" s="2"/>
      <c r="S74" s="2">
        <v>2</v>
      </c>
    </row>
    <row r="75" spans="1:19" x14ac:dyDescent="0.2">
      <c r="A75" s="13" t="s">
        <v>231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>
        <v>2</v>
      </c>
      <c r="N75" s="2">
        <v>2</v>
      </c>
      <c r="O75" s="2"/>
      <c r="P75" s="2"/>
      <c r="Q75" s="2"/>
      <c r="R75" s="2"/>
      <c r="S75" s="2">
        <v>2</v>
      </c>
    </row>
    <row r="76" spans="1:19" x14ac:dyDescent="0.2">
      <c r="A76" s="13" t="s">
        <v>210</v>
      </c>
      <c r="B76" s="2"/>
      <c r="C76" s="2"/>
      <c r="D76" s="2"/>
      <c r="E76" s="2"/>
      <c r="F76" s="2"/>
      <c r="G76" s="2">
        <v>1</v>
      </c>
      <c r="H76" s="2">
        <v>1</v>
      </c>
      <c r="I76" s="2"/>
      <c r="J76" s="2"/>
      <c r="K76" s="2"/>
      <c r="L76" s="2"/>
      <c r="M76" s="2"/>
      <c r="N76" s="2">
        <v>2</v>
      </c>
      <c r="O76" s="2"/>
      <c r="P76" s="2"/>
      <c r="Q76" s="2"/>
      <c r="R76" s="2"/>
      <c r="S76" s="2">
        <v>2</v>
      </c>
    </row>
    <row r="77" spans="1:19" x14ac:dyDescent="0.2">
      <c r="A77" s="13" t="s">
        <v>241</v>
      </c>
      <c r="B77" s="2"/>
      <c r="C77" s="2"/>
      <c r="D77" s="2"/>
      <c r="E77" s="2"/>
      <c r="F77" s="2"/>
      <c r="G77" s="2">
        <v>1</v>
      </c>
      <c r="H77" s="2"/>
      <c r="I77" s="2"/>
      <c r="J77" s="2">
        <v>1</v>
      </c>
      <c r="K77" s="2"/>
      <c r="L77" s="2"/>
      <c r="M77" s="2"/>
      <c r="N77" s="2">
        <v>2</v>
      </c>
      <c r="O77" s="2"/>
      <c r="P77" s="2"/>
      <c r="Q77" s="2"/>
      <c r="R77" s="2"/>
      <c r="S77" s="2">
        <v>2</v>
      </c>
    </row>
    <row r="78" spans="1:19" x14ac:dyDescent="0.2">
      <c r="A78" s="13" t="s">
        <v>103</v>
      </c>
      <c r="B78" s="2"/>
      <c r="C78" s="2"/>
      <c r="D78" s="2"/>
      <c r="E78" s="2"/>
      <c r="F78" s="2"/>
      <c r="G78" s="2"/>
      <c r="H78" s="2"/>
      <c r="I78" s="2">
        <v>1</v>
      </c>
      <c r="J78" s="2"/>
      <c r="K78" s="2"/>
      <c r="L78" s="2"/>
      <c r="M78" s="2"/>
      <c r="N78" s="2">
        <v>1</v>
      </c>
      <c r="O78" s="2"/>
      <c r="P78" s="2">
        <v>1</v>
      </c>
      <c r="Q78" s="2"/>
      <c r="R78" s="2">
        <v>1</v>
      </c>
      <c r="S78" s="2">
        <v>2</v>
      </c>
    </row>
    <row r="79" spans="1:19" x14ac:dyDescent="0.2">
      <c r="A79" s="13" t="s">
        <v>229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>
        <v>2</v>
      </c>
      <c r="N79" s="2">
        <v>2</v>
      </c>
      <c r="O79" s="2"/>
      <c r="P79" s="2"/>
      <c r="Q79" s="2"/>
      <c r="R79" s="2"/>
      <c r="S79" s="2">
        <v>2</v>
      </c>
    </row>
    <row r="80" spans="1:19" x14ac:dyDescent="0.2">
      <c r="A80" s="13" t="s">
        <v>165</v>
      </c>
      <c r="B80" s="2"/>
      <c r="C80" s="2"/>
      <c r="D80" s="2"/>
      <c r="E80" s="2"/>
      <c r="F80" s="2"/>
      <c r="G80" s="2"/>
      <c r="H80" s="2"/>
      <c r="I80" s="2"/>
      <c r="J80" s="2"/>
      <c r="K80" s="2">
        <v>1</v>
      </c>
      <c r="L80" s="2"/>
      <c r="M80" s="2"/>
      <c r="N80" s="2">
        <v>1</v>
      </c>
      <c r="O80" s="2"/>
      <c r="P80" s="2">
        <v>1</v>
      </c>
      <c r="Q80" s="2"/>
      <c r="R80" s="2">
        <v>1</v>
      </c>
      <c r="S80" s="2">
        <v>2</v>
      </c>
    </row>
    <row r="81" spans="1:19" x14ac:dyDescent="0.2">
      <c r="A81" s="13" t="s">
        <v>251</v>
      </c>
      <c r="B81" s="2">
        <v>1</v>
      </c>
      <c r="C81" s="2"/>
      <c r="D81" s="2"/>
      <c r="E81" s="2"/>
      <c r="F81" s="2"/>
      <c r="G81" s="2">
        <v>1</v>
      </c>
      <c r="H81" s="2"/>
      <c r="I81" s="2"/>
      <c r="J81" s="2"/>
      <c r="K81" s="2"/>
      <c r="L81" s="2"/>
      <c r="M81" s="2"/>
      <c r="N81" s="2">
        <v>2</v>
      </c>
      <c r="O81" s="2"/>
      <c r="P81" s="2"/>
      <c r="Q81" s="2"/>
      <c r="R81" s="2"/>
      <c r="S81" s="2">
        <v>2</v>
      </c>
    </row>
    <row r="82" spans="1:19" x14ac:dyDescent="0.2">
      <c r="A82" s="13" t="s">
        <v>233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>
        <v>2</v>
      </c>
      <c r="R82" s="2">
        <v>2</v>
      </c>
      <c r="S82" s="2">
        <v>2</v>
      </c>
    </row>
    <row r="83" spans="1:19" x14ac:dyDescent="0.2">
      <c r="A83" s="13" t="s">
        <v>150</v>
      </c>
      <c r="B83" s="2"/>
      <c r="C83" s="2"/>
      <c r="D83" s="2">
        <v>1</v>
      </c>
      <c r="E83" s="2"/>
      <c r="F83" s="2"/>
      <c r="G83" s="2"/>
      <c r="H83" s="2"/>
      <c r="I83" s="2"/>
      <c r="J83" s="2"/>
      <c r="K83" s="2">
        <v>1</v>
      </c>
      <c r="L83" s="2"/>
      <c r="M83" s="2"/>
      <c r="N83" s="2">
        <v>2</v>
      </c>
      <c r="O83" s="2"/>
      <c r="P83" s="2"/>
      <c r="Q83" s="2"/>
      <c r="R83" s="2"/>
      <c r="S83" s="2">
        <v>2</v>
      </c>
    </row>
    <row r="84" spans="1:19" x14ac:dyDescent="0.2">
      <c r="A84" s="13" t="s">
        <v>58</v>
      </c>
      <c r="B84" s="2">
        <v>1</v>
      </c>
      <c r="C84" s="2"/>
      <c r="D84" s="2">
        <v>1</v>
      </c>
      <c r="E84" s="2"/>
      <c r="F84" s="2"/>
      <c r="G84" s="2"/>
      <c r="H84" s="2"/>
      <c r="I84" s="2"/>
      <c r="J84" s="2"/>
      <c r="K84" s="2"/>
      <c r="L84" s="2"/>
      <c r="M84" s="2"/>
      <c r="N84" s="2">
        <v>2</v>
      </c>
      <c r="O84" s="2"/>
      <c r="P84" s="2"/>
      <c r="Q84" s="2"/>
      <c r="R84" s="2"/>
      <c r="S84" s="2">
        <v>2</v>
      </c>
    </row>
    <row r="85" spans="1:19" x14ac:dyDescent="0.2">
      <c r="A85" s="13" t="s">
        <v>190</v>
      </c>
      <c r="B85" s="2">
        <v>1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>
        <v>1</v>
      </c>
      <c r="O85" s="2"/>
      <c r="P85" s="2">
        <v>1</v>
      </c>
      <c r="Q85" s="2"/>
      <c r="R85" s="2">
        <v>1</v>
      </c>
      <c r="S85" s="2">
        <v>2</v>
      </c>
    </row>
    <row r="86" spans="1:19" x14ac:dyDescent="0.2">
      <c r="A86" s="13" t="s">
        <v>133</v>
      </c>
      <c r="B86" s="2"/>
      <c r="C86" s="2"/>
      <c r="D86" s="2"/>
      <c r="E86" s="2"/>
      <c r="F86" s="2"/>
      <c r="G86" s="2"/>
      <c r="H86" s="2">
        <v>1</v>
      </c>
      <c r="I86" s="2"/>
      <c r="J86" s="2">
        <v>1</v>
      </c>
      <c r="K86" s="2"/>
      <c r="L86" s="2"/>
      <c r="M86" s="2"/>
      <c r="N86" s="2">
        <v>2</v>
      </c>
      <c r="O86" s="2"/>
      <c r="P86" s="2"/>
      <c r="Q86" s="2"/>
      <c r="R86" s="2"/>
      <c r="S86" s="2">
        <v>2</v>
      </c>
    </row>
    <row r="87" spans="1:19" x14ac:dyDescent="0.2">
      <c r="A87" s="13" t="s">
        <v>85</v>
      </c>
      <c r="B87" s="2"/>
      <c r="C87" s="2">
        <v>1</v>
      </c>
      <c r="D87" s="2"/>
      <c r="E87" s="2"/>
      <c r="F87" s="2"/>
      <c r="G87" s="2"/>
      <c r="H87" s="2"/>
      <c r="I87" s="2"/>
      <c r="J87" s="2"/>
      <c r="K87" s="2">
        <v>1</v>
      </c>
      <c r="L87" s="2"/>
      <c r="M87" s="2"/>
      <c r="N87" s="2">
        <v>2</v>
      </c>
      <c r="O87" s="2"/>
      <c r="P87" s="2"/>
      <c r="Q87" s="2"/>
      <c r="R87" s="2"/>
      <c r="S87" s="2">
        <v>2</v>
      </c>
    </row>
    <row r="88" spans="1:19" x14ac:dyDescent="0.2">
      <c r="A88" s="13" t="s">
        <v>173</v>
      </c>
      <c r="B88" s="2"/>
      <c r="C88" s="2"/>
      <c r="D88" s="2"/>
      <c r="E88" s="2"/>
      <c r="F88" s="2"/>
      <c r="G88" s="2"/>
      <c r="H88" s="2">
        <v>1</v>
      </c>
      <c r="I88" s="2">
        <v>1</v>
      </c>
      <c r="J88" s="2"/>
      <c r="K88" s="2"/>
      <c r="L88" s="2"/>
      <c r="M88" s="2"/>
      <c r="N88" s="2">
        <v>2</v>
      </c>
      <c r="O88" s="2"/>
      <c r="P88" s="2"/>
      <c r="Q88" s="2"/>
      <c r="R88" s="2"/>
      <c r="S88" s="2">
        <v>2</v>
      </c>
    </row>
    <row r="89" spans="1:19" x14ac:dyDescent="0.2">
      <c r="A89" s="13" t="s">
        <v>26</v>
      </c>
      <c r="B89" s="2"/>
      <c r="C89" s="2"/>
      <c r="D89" s="2"/>
      <c r="E89" s="2">
        <v>1</v>
      </c>
      <c r="F89" s="2"/>
      <c r="G89" s="2"/>
      <c r="H89" s="2"/>
      <c r="I89" s="2"/>
      <c r="J89" s="2">
        <v>1</v>
      </c>
      <c r="K89" s="2"/>
      <c r="L89" s="2"/>
      <c r="M89" s="2"/>
      <c r="N89" s="2">
        <v>2</v>
      </c>
      <c r="O89" s="2"/>
      <c r="P89" s="2"/>
      <c r="Q89" s="2"/>
      <c r="R89" s="2"/>
      <c r="S89" s="2">
        <v>2</v>
      </c>
    </row>
    <row r="90" spans="1:19" x14ac:dyDescent="0.2">
      <c r="A90" s="13" t="s">
        <v>228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>
        <v>2</v>
      </c>
      <c r="N90" s="2">
        <v>2</v>
      </c>
      <c r="O90" s="2"/>
      <c r="P90" s="2"/>
      <c r="Q90" s="2"/>
      <c r="R90" s="2"/>
      <c r="S90" s="2">
        <v>2</v>
      </c>
    </row>
    <row r="91" spans="1:19" x14ac:dyDescent="0.2">
      <c r="A91" s="13" t="s">
        <v>215</v>
      </c>
      <c r="B91" s="2"/>
      <c r="C91" s="2"/>
      <c r="D91" s="2"/>
      <c r="E91" s="2"/>
      <c r="F91" s="2"/>
      <c r="G91" s="2">
        <v>1</v>
      </c>
      <c r="H91" s="2"/>
      <c r="I91" s="2"/>
      <c r="J91" s="2">
        <v>1</v>
      </c>
      <c r="K91" s="2"/>
      <c r="L91" s="2"/>
      <c r="M91" s="2"/>
      <c r="N91" s="2">
        <v>2</v>
      </c>
      <c r="O91" s="2"/>
      <c r="P91" s="2"/>
      <c r="Q91" s="2"/>
      <c r="R91" s="2"/>
      <c r="S91" s="2">
        <v>2</v>
      </c>
    </row>
    <row r="92" spans="1:19" x14ac:dyDescent="0.2">
      <c r="A92" s="13" t="s">
        <v>53</v>
      </c>
      <c r="B92" s="2"/>
      <c r="C92" s="2"/>
      <c r="D92" s="2"/>
      <c r="E92" s="2"/>
      <c r="F92" s="2"/>
      <c r="G92" s="2"/>
      <c r="H92" s="2"/>
      <c r="I92" s="2">
        <v>1</v>
      </c>
      <c r="J92" s="2"/>
      <c r="K92" s="2"/>
      <c r="L92" s="2">
        <v>1</v>
      </c>
      <c r="M92" s="2"/>
      <c r="N92" s="2">
        <v>2</v>
      </c>
      <c r="O92" s="2"/>
      <c r="P92" s="2"/>
      <c r="Q92" s="2"/>
      <c r="R92" s="2"/>
      <c r="S92" s="2">
        <v>2</v>
      </c>
    </row>
    <row r="93" spans="1:19" x14ac:dyDescent="0.2">
      <c r="A93" s="13" t="s">
        <v>309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>
        <v>1</v>
      </c>
      <c r="P93" s="2"/>
      <c r="Q93" s="2"/>
      <c r="R93" s="2">
        <v>1</v>
      </c>
      <c r="S93" s="2">
        <v>1</v>
      </c>
    </row>
    <row r="94" spans="1:19" x14ac:dyDescent="0.2">
      <c r="A94" s="13" t="s">
        <v>120</v>
      </c>
      <c r="B94" s="2"/>
      <c r="C94" s="2"/>
      <c r="D94" s="2">
        <v>1</v>
      </c>
      <c r="E94" s="2"/>
      <c r="F94" s="2"/>
      <c r="G94" s="2"/>
      <c r="H94" s="2"/>
      <c r="I94" s="2"/>
      <c r="J94" s="2"/>
      <c r="K94" s="2"/>
      <c r="L94" s="2"/>
      <c r="M94" s="2"/>
      <c r="N94" s="2">
        <v>1</v>
      </c>
      <c r="O94" s="2"/>
      <c r="P94" s="2"/>
      <c r="Q94" s="2"/>
      <c r="R94" s="2"/>
      <c r="S94" s="2">
        <v>1</v>
      </c>
    </row>
    <row r="95" spans="1:19" x14ac:dyDescent="0.2">
      <c r="A95" s="13" t="s">
        <v>313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>
        <v>1</v>
      </c>
      <c r="Q95" s="2"/>
      <c r="R95" s="2">
        <v>1</v>
      </c>
      <c r="S95" s="2">
        <v>1</v>
      </c>
    </row>
    <row r="96" spans="1:19" x14ac:dyDescent="0.2">
      <c r="A96" s="13" t="s">
        <v>43</v>
      </c>
      <c r="B96" s="2"/>
      <c r="C96" s="2"/>
      <c r="D96" s="2"/>
      <c r="E96" s="2"/>
      <c r="F96" s="2"/>
      <c r="G96" s="2"/>
      <c r="H96" s="2"/>
      <c r="I96" s="2"/>
      <c r="J96" s="2"/>
      <c r="K96" s="2">
        <v>1</v>
      </c>
      <c r="L96" s="2"/>
      <c r="M96" s="2"/>
      <c r="N96" s="2">
        <v>1</v>
      </c>
      <c r="O96" s="2"/>
      <c r="P96" s="2"/>
      <c r="Q96" s="2"/>
      <c r="R96" s="2"/>
      <c r="S96" s="2">
        <v>1</v>
      </c>
    </row>
    <row r="97" spans="1:19" x14ac:dyDescent="0.2">
      <c r="A97" s="13" t="s">
        <v>83</v>
      </c>
      <c r="B97" s="2"/>
      <c r="C97" s="2"/>
      <c r="D97" s="2"/>
      <c r="E97" s="2">
        <v>1</v>
      </c>
      <c r="F97" s="2"/>
      <c r="G97" s="2"/>
      <c r="H97" s="2"/>
      <c r="I97" s="2"/>
      <c r="J97" s="2"/>
      <c r="K97" s="2"/>
      <c r="L97" s="2"/>
      <c r="M97" s="2"/>
      <c r="N97" s="2">
        <v>1</v>
      </c>
      <c r="O97" s="2"/>
      <c r="P97" s="2"/>
      <c r="Q97" s="2"/>
      <c r="R97" s="2"/>
      <c r="S97" s="2">
        <v>1</v>
      </c>
    </row>
    <row r="98" spans="1:19" x14ac:dyDescent="0.2">
      <c r="A98" s="13" t="s">
        <v>101</v>
      </c>
      <c r="B98" s="2"/>
      <c r="C98" s="2"/>
      <c r="D98" s="2"/>
      <c r="E98" s="2"/>
      <c r="F98" s="2"/>
      <c r="G98" s="2"/>
      <c r="H98" s="2"/>
      <c r="I98" s="2">
        <v>1</v>
      </c>
      <c r="J98" s="2"/>
      <c r="K98" s="2"/>
      <c r="L98" s="2"/>
      <c r="M98" s="2"/>
      <c r="N98" s="2">
        <v>1</v>
      </c>
      <c r="O98" s="2"/>
      <c r="P98" s="2"/>
      <c r="Q98" s="2"/>
      <c r="R98" s="2"/>
      <c r="S98" s="2">
        <v>1</v>
      </c>
    </row>
    <row r="99" spans="1:19" x14ac:dyDescent="0.2">
      <c r="A99" s="13" t="s">
        <v>220</v>
      </c>
      <c r="B99" s="2"/>
      <c r="C99" s="2"/>
      <c r="D99" s="2"/>
      <c r="E99" s="2"/>
      <c r="F99" s="2">
        <v>1</v>
      </c>
      <c r="G99" s="2"/>
      <c r="H99" s="2"/>
      <c r="I99" s="2"/>
      <c r="J99" s="2"/>
      <c r="K99" s="2"/>
      <c r="L99" s="2"/>
      <c r="M99" s="2"/>
      <c r="N99" s="2">
        <v>1</v>
      </c>
      <c r="O99" s="2"/>
      <c r="P99" s="2"/>
      <c r="Q99" s="2"/>
      <c r="R99" s="2"/>
      <c r="S99" s="2">
        <v>1</v>
      </c>
    </row>
    <row r="100" spans="1:19" x14ac:dyDescent="0.2">
      <c r="A100" s="13" t="s">
        <v>117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>
        <v>1</v>
      </c>
      <c r="N100" s="2">
        <v>1</v>
      </c>
      <c r="O100" s="2"/>
      <c r="P100" s="2"/>
      <c r="Q100" s="2"/>
      <c r="R100" s="2"/>
      <c r="S100" s="2">
        <v>1</v>
      </c>
    </row>
    <row r="101" spans="1:19" x14ac:dyDescent="0.2">
      <c r="A101" s="13" t="s">
        <v>61</v>
      </c>
      <c r="B101" s="2">
        <v>1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>
        <v>1</v>
      </c>
      <c r="O101" s="2"/>
      <c r="P101" s="2"/>
      <c r="Q101" s="2"/>
      <c r="R101" s="2"/>
      <c r="S101" s="2">
        <v>1</v>
      </c>
    </row>
    <row r="102" spans="1:19" x14ac:dyDescent="0.2">
      <c r="A102" s="13" t="s">
        <v>263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>
        <v>1</v>
      </c>
      <c r="N102" s="2">
        <v>1</v>
      </c>
      <c r="O102" s="2"/>
      <c r="P102" s="2"/>
      <c r="Q102" s="2"/>
      <c r="R102" s="2"/>
      <c r="S102" s="2">
        <v>1</v>
      </c>
    </row>
    <row r="103" spans="1:19" x14ac:dyDescent="0.2">
      <c r="A103" s="13" t="s">
        <v>122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>
        <v>1</v>
      </c>
      <c r="N103" s="2">
        <v>1</v>
      </c>
      <c r="O103" s="2"/>
      <c r="P103" s="2"/>
      <c r="Q103" s="2"/>
      <c r="R103" s="2"/>
      <c r="S103" s="2">
        <v>1</v>
      </c>
    </row>
    <row r="104" spans="1:19" x14ac:dyDescent="0.2">
      <c r="A104" s="13" t="s">
        <v>33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>
        <v>1</v>
      </c>
      <c r="M104" s="2"/>
      <c r="N104" s="2">
        <v>1</v>
      </c>
      <c r="O104" s="2"/>
      <c r="P104" s="2"/>
      <c r="Q104" s="2"/>
      <c r="R104" s="2"/>
      <c r="S104" s="2">
        <v>1</v>
      </c>
    </row>
    <row r="105" spans="1:19" x14ac:dyDescent="0.2">
      <c r="A105" s="13" t="s">
        <v>109</v>
      </c>
      <c r="B105" s="2"/>
      <c r="C105" s="2"/>
      <c r="D105" s="2"/>
      <c r="E105" s="2"/>
      <c r="F105" s="2"/>
      <c r="G105" s="2"/>
      <c r="H105" s="2"/>
      <c r="I105" s="2">
        <v>1</v>
      </c>
      <c r="J105" s="2"/>
      <c r="K105" s="2"/>
      <c r="L105" s="2"/>
      <c r="M105" s="2"/>
      <c r="N105" s="2">
        <v>1</v>
      </c>
      <c r="O105" s="2"/>
      <c r="P105" s="2"/>
      <c r="Q105" s="2"/>
      <c r="R105" s="2"/>
      <c r="S105" s="2">
        <v>1</v>
      </c>
    </row>
    <row r="106" spans="1:19" x14ac:dyDescent="0.2">
      <c r="A106" s="13" t="s">
        <v>121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>
        <v>1</v>
      </c>
      <c r="N106" s="2">
        <v>1</v>
      </c>
      <c r="O106" s="2"/>
      <c r="P106" s="2"/>
      <c r="Q106" s="2"/>
      <c r="R106" s="2"/>
      <c r="S106" s="2">
        <v>1</v>
      </c>
    </row>
    <row r="107" spans="1:19" x14ac:dyDescent="0.2">
      <c r="A107" s="13" t="s">
        <v>274</v>
      </c>
      <c r="B107" s="2"/>
      <c r="C107" s="2"/>
      <c r="D107" s="2">
        <v>1</v>
      </c>
      <c r="E107" s="2"/>
      <c r="F107" s="2"/>
      <c r="G107" s="2"/>
      <c r="H107" s="2"/>
      <c r="I107" s="2"/>
      <c r="J107" s="2"/>
      <c r="K107" s="2"/>
      <c r="L107" s="2"/>
      <c r="M107" s="2"/>
      <c r="N107" s="2">
        <v>1</v>
      </c>
      <c r="O107" s="2"/>
      <c r="P107" s="2"/>
      <c r="Q107" s="2"/>
      <c r="R107" s="2"/>
      <c r="S107" s="2">
        <v>1</v>
      </c>
    </row>
    <row r="108" spans="1:19" x14ac:dyDescent="0.2">
      <c r="A108" s="13" t="s">
        <v>78</v>
      </c>
      <c r="B108" s="2"/>
      <c r="C108" s="2"/>
      <c r="D108" s="2"/>
      <c r="E108" s="2"/>
      <c r="F108" s="2"/>
      <c r="G108" s="2"/>
      <c r="H108" s="2">
        <v>1</v>
      </c>
      <c r="I108" s="2"/>
      <c r="J108" s="2"/>
      <c r="K108" s="2"/>
      <c r="L108" s="2"/>
      <c r="M108" s="2"/>
      <c r="N108" s="2">
        <v>1</v>
      </c>
      <c r="O108" s="2"/>
      <c r="P108" s="2"/>
      <c r="Q108" s="2"/>
      <c r="R108" s="2"/>
      <c r="S108" s="2">
        <v>1</v>
      </c>
    </row>
    <row r="109" spans="1:19" x14ac:dyDescent="0.2">
      <c r="A109" s="13" t="s">
        <v>140</v>
      </c>
      <c r="B109" s="2"/>
      <c r="C109" s="2"/>
      <c r="D109" s="2"/>
      <c r="E109" s="2"/>
      <c r="F109" s="2"/>
      <c r="G109" s="2"/>
      <c r="H109" s="2"/>
      <c r="I109" s="2"/>
      <c r="J109" s="2">
        <v>1</v>
      </c>
      <c r="K109" s="2"/>
      <c r="L109" s="2"/>
      <c r="M109" s="2"/>
      <c r="N109" s="2">
        <v>1</v>
      </c>
      <c r="O109" s="2"/>
      <c r="P109" s="2"/>
      <c r="Q109" s="2"/>
      <c r="R109" s="2"/>
      <c r="S109" s="2">
        <v>1</v>
      </c>
    </row>
    <row r="110" spans="1:19" x14ac:dyDescent="0.2">
      <c r="A110" s="13" t="s">
        <v>77</v>
      </c>
      <c r="B110" s="2">
        <v>1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>
        <v>1</v>
      </c>
      <c r="O110" s="2"/>
      <c r="P110" s="2"/>
      <c r="Q110" s="2"/>
      <c r="R110" s="2"/>
      <c r="S110" s="2">
        <v>1</v>
      </c>
    </row>
    <row r="111" spans="1:19" x14ac:dyDescent="0.2">
      <c r="A111" s="13" t="s">
        <v>157</v>
      </c>
      <c r="B111" s="2"/>
      <c r="C111" s="2">
        <v>1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>
        <v>1</v>
      </c>
      <c r="O111" s="2"/>
      <c r="P111" s="2"/>
      <c r="Q111" s="2"/>
      <c r="R111" s="2"/>
      <c r="S111" s="2">
        <v>1</v>
      </c>
    </row>
    <row r="112" spans="1:19" x14ac:dyDescent="0.2">
      <c r="A112" s="13" t="s">
        <v>125</v>
      </c>
      <c r="B112" s="2"/>
      <c r="C112" s="2"/>
      <c r="D112" s="2"/>
      <c r="E112" s="2"/>
      <c r="F112" s="2"/>
      <c r="G112" s="2"/>
      <c r="H112" s="2"/>
      <c r="I112" s="2">
        <v>1</v>
      </c>
      <c r="J112" s="2"/>
      <c r="K112" s="2"/>
      <c r="L112" s="2"/>
      <c r="M112" s="2"/>
      <c r="N112" s="2">
        <v>1</v>
      </c>
      <c r="O112" s="2"/>
      <c r="P112" s="2"/>
      <c r="Q112" s="2"/>
      <c r="R112" s="2"/>
      <c r="S112" s="2">
        <v>1</v>
      </c>
    </row>
    <row r="113" spans="1:19" x14ac:dyDescent="0.2">
      <c r="A113" s="13" t="s">
        <v>65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>
        <v>1</v>
      </c>
      <c r="M113" s="2"/>
      <c r="N113" s="2">
        <v>1</v>
      </c>
      <c r="O113" s="2"/>
      <c r="P113" s="2"/>
      <c r="Q113" s="2"/>
      <c r="R113" s="2"/>
      <c r="S113" s="2">
        <v>1</v>
      </c>
    </row>
    <row r="114" spans="1:19" x14ac:dyDescent="0.2">
      <c r="A114" s="13" t="s">
        <v>191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>
        <v>1</v>
      </c>
      <c r="R114" s="2">
        <v>1</v>
      </c>
      <c r="S114" s="2">
        <v>1</v>
      </c>
    </row>
    <row r="115" spans="1:19" x14ac:dyDescent="0.2">
      <c r="A115" s="13" t="s">
        <v>270</v>
      </c>
      <c r="B115" s="2">
        <v>1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>
        <v>1</v>
      </c>
      <c r="O115" s="2"/>
      <c r="P115" s="2"/>
      <c r="Q115" s="2"/>
      <c r="R115" s="2"/>
      <c r="S115" s="2">
        <v>1</v>
      </c>
    </row>
    <row r="116" spans="1:19" x14ac:dyDescent="0.2">
      <c r="A116" s="13" t="s">
        <v>75</v>
      </c>
      <c r="B116" s="2"/>
      <c r="C116" s="2"/>
      <c r="D116" s="2">
        <v>1</v>
      </c>
      <c r="E116" s="2"/>
      <c r="F116" s="2"/>
      <c r="G116" s="2"/>
      <c r="H116" s="2"/>
      <c r="I116" s="2"/>
      <c r="J116" s="2"/>
      <c r="K116" s="2"/>
      <c r="L116" s="2"/>
      <c r="M116" s="2"/>
      <c r="N116" s="2">
        <v>1</v>
      </c>
      <c r="O116" s="2"/>
      <c r="P116" s="2"/>
      <c r="Q116" s="2"/>
      <c r="R116" s="2"/>
      <c r="S116" s="2">
        <v>1</v>
      </c>
    </row>
    <row r="117" spans="1:19" x14ac:dyDescent="0.2">
      <c r="A117" s="13" t="s">
        <v>116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>
        <v>1</v>
      </c>
      <c r="N117" s="2">
        <v>1</v>
      </c>
      <c r="O117" s="2"/>
      <c r="P117" s="2"/>
      <c r="Q117" s="2"/>
      <c r="R117" s="2"/>
      <c r="S117" s="2">
        <v>1</v>
      </c>
    </row>
    <row r="118" spans="1:19" x14ac:dyDescent="0.2">
      <c r="A118" s="13" t="s">
        <v>285</v>
      </c>
      <c r="B118" s="2"/>
      <c r="C118" s="2"/>
      <c r="D118" s="2"/>
      <c r="E118" s="2"/>
      <c r="F118" s="2"/>
      <c r="G118" s="2"/>
      <c r="H118" s="2">
        <v>1</v>
      </c>
      <c r="I118" s="2"/>
      <c r="J118" s="2"/>
      <c r="K118" s="2"/>
      <c r="L118" s="2"/>
      <c r="M118" s="2"/>
      <c r="N118" s="2">
        <v>1</v>
      </c>
      <c r="O118" s="2"/>
      <c r="P118" s="2"/>
      <c r="Q118" s="2"/>
      <c r="R118" s="2"/>
      <c r="S118" s="2">
        <v>1</v>
      </c>
    </row>
    <row r="119" spans="1:19" x14ac:dyDescent="0.2">
      <c r="A119" s="13" t="s">
        <v>300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>
        <v>1</v>
      </c>
      <c r="N119" s="2">
        <v>1</v>
      </c>
      <c r="O119" s="2"/>
      <c r="P119" s="2"/>
      <c r="Q119" s="2"/>
      <c r="R119" s="2"/>
      <c r="S119" s="2">
        <v>1</v>
      </c>
    </row>
    <row r="120" spans="1:19" x14ac:dyDescent="0.2">
      <c r="A120" s="13" t="s">
        <v>153</v>
      </c>
      <c r="B120" s="2"/>
      <c r="C120" s="2"/>
      <c r="D120" s="2"/>
      <c r="E120" s="2"/>
      <c r="F120" s="2">
        <v>1</v>
      </c>
      <c r="G120" s="2"/>
      <c r="H120" s="2"/>
      <c r="I120" s="2"/>
      <c r="J120" s="2"/>
      <c r="K120" s="2"/>
      <c r="L120" s="2"/>
      <c r="M120" s="2"/>
      <c r="N120" s="2">
        <v>1</v>
      </c>
      <c r="O120" s="2"/>
      <c r="P120" s="2"/>
      <c r="Q120" s="2"/>
      <c r="R120" s="2"/>
      <c r="S120" s="2">
        <v>1</v>
      </c>
    </row>
    <row r="121" spans="1:19" x14ac:dyDescent="0.2">
      <c r="A121" s="13" t="s">
        <v>307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>
        <v>1</v>
      </c>
      <c r="N121" s="2">
        <v>1</v>
      </c>
      <c r="O121" s="2"/>
      <c r="P121" s="2"/>
      <c r="Q121" s="2"/>
      <c r="R121" s="2"/>
      <c r="S121" s="2">
        <v>1</v>
      </c>
    </row>
    <row r="122" spans="1:19" x14ac:dyDescent="0.2">
      <c r="A122" s="13" t="s">
        <v>60</v>
      </c>
      <c r="B122" s="2"/>
      <c r="C122" s="2"/>
      <c r="D122" s="2"/>
      <c r="E122" s="2"/>
      <c r="F122" s="2"/>
      <c r="G122" s="2"/>
      <c r="H122" s="2"/>
      <c r="I122" s="2">
        <v>1</v>
      </c>
      <c r="J122" s="2"/>
      <c r="K122" s="2"/>
      <c r="L122" s="2"/>
      <c r="M122" s="2"/>
      <c r="N122" s="2">
        <v>1</v>
      </c>
      <c r="O122" s="2"/>
      <c r="P122" s="2"/>
      <c r="Q122" s="2"/>
      <c r="R122" s="2"/>
      <c r="S122" s="2">
        <v>1</v>
      </c>
    </row>
    <row r="123" spans="1:19" x14ac:dyDescent="0.2">
      <c r="A123" s="13" t="s">
        <v>30</v>
      </c>
      <c r="B123" s="2"/>
      <c r="C123" s="2">
        <v>1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>
        <v>1</v>
      </c>
      <c r="O123" s="2"/>
      <c r="P123" s="2"/>
      <c r="Q123" s="2"/>
      <c r="R123" s="2"/>
      <c r="S123" s="2">
        <v>1</v>
      </c>
    </row>
    <row r="124" spans="1:19" x14ac:dyDescent="0.2">
      <c r="A124" s="13" t="s">
        <v>119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>
        <v>1</v>
      </c>
      <c r="N124" s="2">
        <v>1</v>
      </c>
      <c r="O124" s="2"/>
      <c r="P124" s="2"/>
      <c r="Q124" s="2"/>
      <c r="R124" s="2"/>
      <c r="S124" s="2">
        <v>1</v>
      </c>
    </row>
    <row r="125" spans="1:19" x14ac:dyDescent="0.2">
      <c r="A125" s="13" t="s">
        <v>226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>
        <v>1</v>
      </c>
      <c r="N125" s="2">
        <v>1</v>
      </c>
      <c r="O125" s="2"/>
      <c r="P125" s="2"/>
      <c r="Q125" s="2"/>
      <c r="R125" s="2"/>
      <c r="S125" s="2">
        <v>1</v>
      </c>
    </row>
    <row r="126" spans="1:19" x14ac:dyDescent="0.2">
      <c r="A126" s="13" t="s">
        <v>178</v>
      </c>
      <c r="B126" s="2">
        <v>30</v>
      </c>
      <c r="C126" s="2">
        <v>24</v>
      </c>
      <c r="D126" s="2">
        <v>33</v>
      </c>
      <c r="E126" s="2">
        <v>24</v>
      </c>
      <c r="F126" s="2">
        <v>30</v>
      </c>
      <c r="G126" s="2">
        <v>24</v>
      </c>
      <c r="H126" s="2">
        <v>30</v>
      </c>
      <c r="I126" s="2">
        <v>24</v>
      </c>
      <c r="J126" s="2">
        <v>24</v>
      </c>
      <c r="K126" s="2">
        <v>30</v>
      </c>
      <c r="L126" s="2">
        <v>24</v>
      </c>
      <c r="M126" s="2">
        <v>26</v>
      </c>
      <c r="N126" s="2">
        <v>323</v>
      </c>
      <c r="O126" s="2">
        <v>29</v>
      </c>
      <c r="P126" s="2">
        <v>24</v>
      </c>
      <c r="Q126" s="2">
        <v>12</v>
      </c>
      <c r="R126" s="2">
        <v>65</v>
      </c>
      <c r="S126" s="2">
        <v>388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52"/>
  <sheetViews>
    <sheetView tabSelected="1" workbookViewId="0">
      <selection activeCell="A115" sqref="A115"/>
    </sheetView>
  </sheetViews>
  <sheetFormatPr baseColWidth="10" defaultRowHeight="15" x14ac:dyDescent="0.2"/>
  <cols>
    <col min="1" max="1" width="33.1640625" bestFit="1" customWidth="1"/>
    <col min="2" max="2" width="14.83203125" bestFit="1" customWidth="1"/>
    <col min="3" max="5" width="4.83203125" customWidth="1"/>
    <col min="6" max="6" width="4.83203125" bestFit="1" customWidth="1"/>
    <col min="7" max="7" width="4.83203125" customWidth="1"/>
    <col min="8" max="8" width="10" customWidth="1"/>
    <col min="9" max="9" width="14" bestFit="1" customWidth="1"/>
    <col min="10" max="10" width="17.6640625" bestFit="1" customWidth="1"/>
    <col min="11" max="11" width="18.1640625" bestFit="1" customWidth="1"/>
    <col min="12" max="12" width="14" bestFit="1" customWidth="1"/>
    <col min="13" max="13" width="11.6640625" bestFit="1" customWidth="1"/>
    <col min="14" max="14" width="17.6640625" bestFit="1" customWidth="1"/>
    <col min="15" max="15" width="18.1640625" bestFit="1" customWidth="1"/>
    <col min="16" max="16" width="16" bestFit="1" customWidth="1"/>
    <col min="17" max="17" width="21.5" customWidth="1"/>
    <col min="18" max="18" width="14" customWidth="1"/>
    <col min="19" max="19" width="20" customWidth="1"/>
    <col min="20" max="20" width="15" customWidth="1"/>
    <col min="21" max="21" width="18.83203125" customWidth="1"/>
    <col min="22" max="22" width="13.33203125" customWidth="1"/>
    <col min="23" max="23" width="14.33203125" customWidth="1"/>
    <col min="24" max="24" width="26.1640625" customWidth="1"/>
    <col min="25" max="25" width="18.1640625" customWidth="1"/>
    <col min="26" max="26" width="20.1640625" customWidth="1"/>
    <col min="27" max="27" width="12.5" customWidth="1"/>
    <col min="28" max="28" width="11.5" customWidth="1"/>
    <col min="29" max="29" width="16.33203125" customWidth="1"/>
    <col min="30" max="30" width="12.1640625" customWidth="1"/>
    <col min="31" max="31" width="16" customWidth="1"/>
    <col min="32" max="32" width="9.33203125" customWidth="1"/>
    <col min="33" max="33" width="23.5" customWidth="1"/>
    <col min="34" max="34" width="15.6640625" customWidth="1"/>
    <col min="35" max="35" width="14.1640625" customWidth="1"/>
    <col min="36" max="36" width="14.5" customWidth="1"/>
    <col min="37" max="37" width="25.5" customWidth="1"/>
    <col min="38" max="38" width="11.5" customWidth="1"/>
    <col min="39" max="39" width="12.1640625" customWidth="1"/>
    <col min="40" max="40" width="21.5" customWidth="1"/>
    <col min="41" max="41" width="5.5" customWidth="1"/>
    <col min="42" max="42" width="24.5" customWidth="1"/>
    <col min="43" max="43" width="17.83203125" customWidth="1"/>
    <col min="44" max="44" width="11.83203125" customWidth="1"/>
    <col min="45" max="45" width="11.33203125" customWidth="1"/>
    <col min="46" max="46" width="17.5" customWidth="1"/>
    <col min="47" max="47" width="10.1640625" customWidth="1"/>
    <col min="48" max="48" width="29" bestFit="1" customWidth="1"/>
    <col min="49" max="49" width="13.83203125" customWidth="1"/>
    <col min="50" max="50" width="8.1640625" customWidth="1"/>
    <col min="51" max="51" width="18" customWidth="1"/>
    <col min="52" max="52" width="8.6640625" customWidth="1"/>
    <col min="53" max="53" width="10.33203125" customWidth="1"/>
    <col min="54" max="54" width="12.33203125" customWidth="1"/>
    <col min="55" max="55" width="7.33203125" customWidth="1"/>
    <col min="56" max="56" width="15.83203125" customWidth="1"/>
    <col min="57" max="57" width="6.6640625" customWidth="1"/>
    <col min="58" max="58" width="13.33203125" customWidth="1"/>
    <col min="59" max="59" width="18" customWidth="1"/>
    <col min="60" max="60" width="13" customWidth="1"/>
    <col min="61" max="61" width="18.1640625" customWidth="1"/>
    <col min="62" max="62" width="10.5" customWidth="1"/>
    <col min="63" max="63" width="15.83203125" customWidth="1"/>
    <col min="64" max="64" width="8.83203125" customWidth="1"/>
    <col min="65" max="65" width="9.5" customWidth="1"/>
    <col min="66" max="66" width="7" customWidth="1"/>
    <col min="67" max="67" width="5.1640625" customWidth="1"/>
    <col min="68" max="68" width="17.6640625" customWidth="1"/>
    <col min="69" max="69" width="16.33203125" customWidth="1"/>
    <col min="70" max="70" width="11.83203125" customWidth="1"/>
    <col min="71" max="71" width="16.6640625" customWidth="1"/>
    <col min="72" max="72" width="21.6640625" customWidth="1"/>
    <col min="73" max="73" width="18.33203125" customWidth="1"/>
    <col min="74" max="74" width="9.6640625" customWidth="1"/>
    <col min="75" max="75" width="10" customWidth="1"/>
    <col min="76" max="76" width="13.5" customWidth="1"/>
    <col min="77" max="77" width="6.6640625" customWidth="1"/>
    <col min="78" max="78" width="9.33203125" customWidth="1"/>
    <col min="79" max="79" width="19.83203125" customWidth="1"/>
    <col min="80" max="80" width="8.83203125" customWidth="1"/>
    <col min="81" max="81" width="12.83203125" customWidth="1"/>
    <col min="82" max="82" width="22.1640625" customWidth="1"/>
    <col min="83" max="83" width="10.83203125" customWidth="1"/>
    <col min="84" max="84" width="11" customWidth="1"/>
    <col min="85" max="85" width="7.33203125" customWidth="1"/>
    <col min="86" max="86" width="8.5" customWidth="1"/>
    <col min="87" max="87" width="23" customWidth="1"/>
    <col min="88" max="88" width="14.5" customWidth="1"/>
    <col min="89" max="89" width="17.5" customWidth="1"/>
    <col min="90" max="90" width="9" customWidth="1"/>
    <col min="91" max="91" width="13.1640625" customWidth="1"/>
    <col min="92" max="93" width="15.33203125" customWidth="1"/>
    <col min="94" max="94" width="17.6640625" customWidth="1"/>
    <col min="95" max="95" width="11.83203125" customWidth="1"/>
    <col min="96" max="96" width="27.33203125" customWidth="1"/>
    <col min="97" max="97" width="17.5" customWidth="1"/>
    <col min="98" max="98" width="16.33203125" customWidth="1"/>
    <col min="99" max="99" width="14.1640625" customWidth="1"/>
    <col min="100" max="100" width="7.83203125" customWidth="1"/>
    <col min="101" max="101" width="27.33203125" customWidth="1"/>
    <col min="102" max="102" width="13" customWidth="1"/>
    <col min="103" max="103" width="12" customWidth="1"/>
    <col min="104" max="104" width="8.5" customWidth="1"/>
    <col min="105" max="105" width="9" customWidth="1"/>
    <col min="106" max="106" width="12.33203125" customWidth="1"/>
    <col min="107" max="107" width="19" customWidth="1"/>
    <col min="108" max="108" width="11.33203125" customWidth="1"/>
    <col min="109" max="109" width="9.33203125" customWidth="1"/>
    <col min="110" max="110" width="7.83203125" customWidth="1"/>
    <col min="111" max="111" width="26.1640625" customWidth="1"/>
    <col min="112" max="112" width="7.6640625" customWidth="1"/>
    <col min="113" max="113" width="21" customWidth="1"/>
    <col min="114" max="114" width="14.83203125" customWidth="1"/>
    <col min="115" max="115" width="13.6640625" customWidth="1"/>
    <col min="116" max="116" width="11.83203125" customWidth="1"/>
    <col min="117" max="117" width="12.83203125" customWidth="1"/>
    <col min="118" max="118" width="18.83203125" customWidth="1"/>
    <col min="119" max="119" width="14.1640625" customWidth="1"/>
    <col min="120" max="120" width="19.6640625" customWidth="1"/>
    <col min="121" max="121" width="17.5" customWidth="1"/>
    <col min="122" max="122" width="17.6640625" customWidth="1"/>
    <col min="123" max="123" width="8.6640625" customWidth="1"/>
    <col min="124" max="124" width="10" customWidth="1"/>
    <col min="125" max="125" width="26.6640625" customWidth="1"/>
    <col min="126" max="127" width="11.1640625" customWidth="1"/>
    <col min="128" max="128" width="13.1640625" customWidth="1"/>
    <col min="129" max="129" width="14" customWidth="1"/>
    <col min="130" max="130" width="11.33203125" customWidth="1"/>
    <col min="131" max="131" width="16.33203125" customWidth="1"/>
    <col min="132" max="132" width="23.83203125" customWidth="1"/>
    <col min="133" max="133" width="14" customWidth="1"/>
    <col min="134" max="134" width="22.6640625" customWidth="1"/>
    <col min="135" max="135" width="13.33203125" customWidth="1"/>
    <col min="136" max="136" width="17.33203125" customWidth="1"/>
    <col min="137" max="137" width="9" customWidth="1"/>
    <col min="138" max="138" width="10.33203125" customWidth="1"/>
    <col min="139" max="139" width="15.83203125" customWidth="1"/>
    <col min="140" max="140" width="13.83203125" customWidth="1"/>
    <col min="141" max="141" width="12.5" customWidth="1"/>
    <col min="142" max="142" width="8.1640625" customWidth="1"/>
    <col min="143" max="143" width="15.6640625" customWidth="1"/>
    <col min="144" max="144" width="12.5" customWidth="1"/>
    <col min="145" max="145" width="12.6640625" customWidth="1"/>
    <col min="146" max="146" width="25.33203125" customWidth="1"/>
    <col min="147" max="147" width="24.33203125" customWidth="1"/>
    <col min="148" max="148" width="18" customWidth="1"/>
    <col min="149" max="149" width="22.1640625" customWidth="1"/>
    <col min="150" max="150" width="15.83203125" customWidth="1"/>
    <col min="151" max="151" width="6.6640625" customWidth="1"/>
    <col min="152" max="152" width="26" customWidth="1"/>
    <col min="153" max="153" width="17.33203125" customWidth="1"/>
    <col min="154" max="154" width="6.6640625" customWidth="1"/>
    <col min="155" max="155" width="20.83203125" customWidth="1"/>
    <col min="156" max="156" width="7.83203125" customWidth="1"/>
    <col min="157" max="157" width="21.5" customWidth="1"/>
    <col min="158" max="158" width="7.5" customWidth="1"/>
    <col min="159" max="159" width="9" customWidth="1"/>
    <col min="160" max="160" width="10.1640625" customWidth="1"/>
    <col min="161" max="161" width="20" customWidth="1"/>
    <col min="162" max="162" width="21.83203125" customWidth="1"/>
    <col min="163" max="163" width="12.6640625" customWidth="1"/>
    <col min="164" max="164" width="27.1640625" customWidth="1"/>
    <col min="165" max="165" width="13" customWidth="1"/>
    <col min="166" max="166" width="16.83203125" customWidth="1"/>
    <col min="167" max="167" width="9.33203125" customWidth="1"/>
    <col min="168" max="168" width="8.83203125" customWidth="1"/>
    <col min="169" max="169" width="18.6640625" customWidth="1"/>
    <col min="170" max="170" width="8.83203125" customWidth="1"/>
    <col min="171" max="171" width="10.1640625" customWidth="1"/>
    <col min="172" max="172" width="13.33203125" customWidth="1"/>
    <col min="173" max="173" width="5.1640625" customWidth="1"/>
    <col min="174" max="174" width="10.83203125" customWidth="1"/>
    <col min="175" max="175" width="8.5" customWidth="1"/>
    <col min="176" max="176" width="10.6640625" customWidth="1"/>
    <col min="177" max="177" width="15.83203125" customWidth="1"/>
    <col min="178" max="178" width="12.5" customWidth="1"/>
    <col min="179" max="179" width="17" customWidth="1"/>
    <col min="180" max="180" width="10.33203125" customWidth="1"/>
    <col min="181" max="181" width="9.83203125" customWidth="1"/>
    <col min="182" max="182" width="13" customWidth="1"/>
    <col min="183" max="183" width="6.1640625" customWidth="1"/>
    <col min="184" max="184" width="8.6640625" customWidth="1"/>
    <col min="185" max="185" width="18.5" customWidth="1"/>
    <col min="186" max="186" width="18.33203125" customWidth="1"/>
    <col min="187" max="187" width="10.1640625" customWidth="1"/>
    <col min="188" max="188" width="10.6640625" customWidth="1"/>
    <col min="189" max="189" width="11" customWidth="1"/>
    <col min="190" max="190" width="16.33203125" customWidth="1"/>
    <col min="191" max="191" width="12.5" customWidth="1"/>
    <col min="192" max="192" width="14.6640625" customWidth="1"/>
    <col min="193" max="193" width="19.33203125" customWidth="1"/>
    <col min="194" max="194" width="15.1640625" customWidth="1"/>
    <col min="195" max="195" width="14.6640625" customWidth="1"/>
    <col min="196" max="196" width="18.6640625" customWidth="1"/>
    <col min="197" max="197" width="23.6640625" customWidth="1"/>
    <col min="198" max="198" width="12.1640625" customWidth="1"/>
    <col min="199" max="199" width="8.6640625" customWidth="1"/>
    <col min="200" max="200" width="13.6640625" customWidth="1"/>
    <col min="201" max="201" width="26.6640625" customWidth="1"/>
    <col min="202" max="202" width="20.33203125" customWidth="1"/>
    <col min="203" max="203" width="7.33203125" customWidth="1"/>
    <col min="204" max="204" width="14" customWidth="1"/>
    <col min="205" max="205" width="23.5" customWidth="1"/>
    <col min="206" max="206" width="16.5" customWidth="1"/>
    <col min="207" max="207" width="16.33203125" customWidth="1"/>
    <col min="208" max="208" width="10.1640625" customWidth="1"/>
    <col min="209" max="209" width="12.5" customWidth="1"/>
    <col min="210" max="210" width="15.33203125" customWidth="1"/>
    <col min="211" max="211" width="21.33203125" customWidth="1"/>
    <col min="212" max="212" width="6.33203125" customWidth="1"/>
    <col min="213" max="213" width="26.5" customWidth="1"/>
    <col min="214" max="214" width="17" customWidth="1"/>
    <col min="215" max="215" width="14.6640625" customWidth="1"/>
    <col min="216" max="216" width="23" customWidth="1"/>
    <col min="217" max="217" width="15.83203125" customWidth="1"/>
    <col min="218" max="218" width="16.33203125" customWidth="1"/>
    <col min="219" max="219" width="7.1640625" customWidth="1"/>
    <col min="220" max="220" width="16.6640625" customWidth="1"/>
    <col min="221" max="221" width="14.33203125" customWidth="1"/>
    <col min="222" max="222" width="10.1640625" customWidth="1"/>
    <col min="223" max="223" width="17.1640625" customWidth="1"/>
    <col min="224" max="224" width="14.33203125" customWidth="1"/>
    <col min="225" max="225" width="15.6640625" customWidth="1"/>
    <col min="226" max="226" width="10" customWidth="1"/>
  </cols>
  <sheetData>
    <row r="3" spans="1:8" x14ac:dyDescent="0.2">
      <c r="A3" s="12" t="s">
        <v>256</v>
      </c>
      <c r="B3" s="12" t="s">
        <v>179</v>
      </c>
    </row>
    <row r="4" spans="1:8" x14ac:dyDescent="0.2">
      <c r="A4" s="12" t="s">
        <v>177</v>
      </c>
      <c r="B4" s="11">
        <v>2012</v>
      </c>
      <c r="C4" s="11">
        <v>2013</v>
      </c>
      <c r="D4" s="11">
        <v>2014</v>
      </c>
      <c r="E4" s="11">
        <v>2015</v>
      </c>
      <c r="F4" s="11">
        <v>2016</v>
      </c>
      <c r="G4" s="11">
        <v>2017</v>
      </c>
      <c r="H4" s="11" t="s">
        <v>178</v>
      </c>
    </row>
    <row r="5" spans="1:8" x14ac:dyDescent="0.2">
      <c r="A5" s="13" t="s">
        <v>155</v>
      </c>
      <c r="B5" s="2"/>
      <c r="C5" s="2">
        <v>4</v>
      </c>
      <c r="D5" s="2">
        <v>5</v>
      </c>
      <c r="E5" s="2">
        <v>4</v>
      </c>
      <c r="F5" s="2">
        <v>6</v>
      </c>
      <c r="G5" s="2">
        <v>1</v>
      </c>
      <c r="H5" s="2">
        <v>20</v>
      </c>
    </row>
    <row r="6" spans="1:8" x14ac:dyDescent="0.2">
      <c r="A6" s="13" t="s">
        <v>149</v>
      </c>
      <c r="B6" s="2"/>
      <c r="C6" s="2">
        <v>7</v>
      </c>
      <c r="D6" s="2">
        <v>3</v>
      </c>
      <c r="E6" s="2">
        <v>4</v>
      </c>
      <c r="F6" s="2">
        <v>5</v>
      </c>
      <c r="G6" s="2"/>
      <c r="H6" s="2">
        <v>19</v>
      </c>
    </row>
    <row r="7" spans="1:8" x14ac:dyDescent="0.2">
      <c r="A7" s="13" t="s">
        <v>143</v>
      </c>
      <c r="B7" s="2"/>
      <c r="C7" s="2">
        <v>6</v>
      </c>
      <c r="D7" s="2">
        <v>2</v>
      </c>
      <c r="E7" s="2">
        <v>5</v>
      </c>
      <c r="F7" s="2">
        <v>5</v>
      </c>
      <c r="G7" s="2">
        <v>1</v>
      </c>
      <c r="H7" s="2">
        <v>19</v>
      </c>
    </row>
    <row r="8" spans="1:8" x14ac:dyDescent="0.2">
      <c r="A8" s="13" t="s">
        <v>4</v>
      </c>
      <c r="B8" s="2">
        <v>4</v>
      </c>
      <c r="C8" s="2">
        <v>4</v>
      </c>
      <c r="D8" s="2">
        <v>2</v>
      </c>
      <c r="E8" s="2">
        <v>2</v>
      </c>
      <c r="F8" s="2">
        <v>5</v>
      </c>
      <c r="G8" s="2">
        <v>1</v>
      </c>
      <c r="H8" s="2">
        <v>18</v>
      </c>
    </row>
    <row r="9" spans="1:8" x14ac:dyDescent="0.2">
      <c r="A9" s="13" t="s">
        <v>211</v>
      </c>
      <c r="B9" s="2"/>
      <c r="C9" s="2"/>
      <c r="D9" s="2">
        <v>5</v>
      </c>
      <c r="E9" s="2">
        <v>5</v>
      </c>
      <c r="F9" s="2">
        <v>7</v>
      </c>
      <c r="G9" s="2">
        <v>1</v>
      </c>
      <c r="H9" s="2">
        <v>18</v>
      </c>
    </row>
    <row r="10" spans="1:8" x14ac:dyDescent="0.2">
      <c r="A10" s="13" t="s">
        <v>204</v>
      </c>
      <c r="B10" s="2"/>
      <c r="C10" s="2"/>
      <c r="D10" s="2">
        <v>6</v>
      </c>
      <c r="E10" s="2">
        <v>4</v>
      </c>
      <c r="F10" s="2">
        <v>7</v>
      </c>
      <c r="G10" s="2">
        <v>1</v>
      </c>
      <c r="H10" s="2">
        <v>18</v>
      </c>
    </row>
    <row r="11" spans="1:8" x14ac:dyDescent="0.2">
      <c r="A11" s="13" t="s">
        <v>79</v>
      </c>
      <c r="B11" s="2">
        <v>6</v>
      </c>
      <c r="C11" s="2">
        <v>3</v>
      </c>
      <c r="D11" s="2">
        <v>4</v>
      </c>
      <c r="E11" s="2">
        <v>1</v>
      </c>
      <c r="F11" s="2">
        <v>4</v>
      </c>
      <c r="G11" s="2"/>
      <c r="H11" s="2">
        <v>18</v>
      </c>
    </row>
    <row r="12" spans="1:8" x14ac:dyDescent="0.2">
      <c r="A12" s="13" t="s">
        <v>144</v>
      </c>
      <c r="B12" s="2"/>
      <c r="C12" s="2">
        <v>4</v>
      </c>
      <c r="D12" s="2">
        <v>5</v>
      </c>
      <c r="E12" s="2">
        <v>3</v>
      </c>
      <c r="F12" s="2">
        <v>4</v>
      </c>
      <c r="G12" s="2">
        <v>2</v>
      </c>
      <c r="H12" s="2">
        <v>18</v>
      </c>
    </row>
    <row r="13" spans="1:8" x14ac:dyDescent="0.2">
      <c r="A13" s="13" t="s">
        <v>94</v>
      </c>
      <c r="B13" s="2">
        <v>3</v>
      </c>
      <c r="C13" s="2">
        <v>2</v>
      </c>
      <c r="D13" s="2">
        <v>4</v>
      </c>
      <c r="E13" s="2">
        <v>4</v>
      </c>
      <c r="F13" s="2">
        <v>3</v>
      </c>
      <c r="G13" s="2">
        <v>1</v>
      </c>
      <c r="H13" s="2">
        <v>17</v>
      </c>
    </row>
    <row r="14" spans="1:8" x14ac:dyDescent="0.2">
      <c r="A14" s="13" t="s">
        <v>53</v>
      </c>
      <c r="B14" s="2">
        <v>5</v>
      </c>
      <c r="C14" s="2">
        <v>5</v>
      </c>
      <c r="D14" s="2">
        <v>1</v>
      </c>
      <c r="E14" s="2">
        <v>4</v>
      </c>
      <c r="F14" s="2">
        <v>2</v>
      </c>
      <c r="G14" s="2"/>
      <c r="H14" s="2">
        <v>17</v>
      </c>
    </row>
    <row r="15" spans="1:8" x14ac:dyDescent="0.2">
      <c r="A15" s="13" t="s">
        <v>145</v>
      </c>
      <c r="B15" s="2"/>
      <c r="C15" s="2">
        <v>4</v>
      </c>
      <c r="D15" s="2">
        <v>3</v>
      </c>
      <c r="E15" s="2">
        <v>1</v>
      </c>
      <c r="F15" s="2">
        <v>8</v>
      </c>
      <c r="G15" s="2">
        <v>1</v>
      </c>
      <c r="H15" s="2">
        <v>17</v>
      </c>
    </row>
    <row r="16" spans="1:8" x14ac:dyDescent="0.2">
      <c r="A16" s="13" t="s">
        <v>96</v>
      </c>
      <c r="B16" s="2">
        <v>3</v>
      </c>
      <c r="C16" s="2">
        <v>3</v>
      </c>
      <c r="D16" s="2">
        <v>3</v>
      </c>
      <c r="E16" s="2">
        <v>3</v>
      </c>
      <c r="F16" s="2">
        <v>4</v>
      </c>
      <c r="G16" s="2">
        <v>1</v>
      </c>
      <c r="H16" s="2">
        <v>17</v>
      </c>
    </row>
    <row r="17" spans="1:8" x14ac:dyDescent="0.2">
      <c r="A17" s="13" t="s">
        <v>214</v>
      </c>
      <c r="B17" s="2"/>
      <c r="C17" s="2"/>
      <c r="D17" s="2">
        <v>6</v>
      </c>
      <c r="E17" s="2">
        <v>5</v>
      </c>
      <c r="F17" s="2">
        <v>4</v>
      </c>
      <c r="G17" s="2">
        <v>2</v>
      </c>
      <c r="H17" s="2">
        <v>17</v>
      </c>
    </row>
    <row r="18" spans="1:8" x14ac:dyDescent="0.2">
      <c r="A18" s="13" t="s">
        <v>97</v>
      </c>
      <c r="B18" s="2">
        <v>4</v>
      </c>
      <c r="C18" s="2">
        <v>4</v>
      </c>
      <c r="D18" s="2">
        <v>3</v>
      </c>
      <c r="E18" s="2">
        <v>2</v>
      </c>
      <c r="F18" s="2">
        <v>4</v>
      </c>
      <c r="G18" s="2"/>
      <c r="H18" s="2">
        <v>17</v>
      </c>
    </row>
    <row r="19" spans="1:8" x14ac:dyDescent="0.2">
      <c r="A19" s="13" t="s">
        <v>201</v>
      </c>
      <c r="B19" s="2"/>
      <c r="C19" s="2"/>
      <c r="D19" s="2">
        <v>4</v>
      </c>
      <c r="E19" s="2">
        <v>6</v>
      </c>
      <c r="F19" s="2">
        <v>5</v>
      </c>
      <c r="G19" s="2">
        <v>1</v>
      </c>
      <c r="H19" s="2">
        <v>16</v>
      </c>
    </row>
    <row r="20" spans="1:8" x14ac:dyDescent="0.2">
      <c r="A20" s="13" t="s">
        <v>106</v>
      </c>
      <c r="B20" s="2">
        <v>4</v>
      </c>
      <c r="C20" s="2">
        <v>4</v>
      </c>
      <c r="D20" s="2">
        <v>3</v>
      </c>
      <c r="E20" s="2">
        <v>1</v>
      </c>
      <c r="F20" s="2">
        <v>3</v>
      </c>
      <c r="G20" s="2">
        <v>1</v>
      </c>
      <c r="H20" s="2">
        <v>16</v>
      </c>
    </row>
    <row r="21" spans="1:8" x14ac:dyDescent="0.2">
      <c r="A21" s="13" t="s">
        <v>43</v>
      </c>
      <c r="B21" s="2">
        <v>7</v>
      </c>
      <c r="C21" s="2">
        <v>3</v>
      </c>
      <c r="D21" s="2">
        <v>3</v>
      </c>
      <c r="E21" s="2">
        <v>1</v>
      </c>
      <c r="F21" s="2">
        <v>1</v>
      </c>
      <c r="G21" s="2"/>
      <c r="H21" s="2">
        <v>15</v>
      </c>
    </row>
    <row r="22" spans="1:8" x14ac:dyDescent="0.2">
      <c r="A22" s="13" t="s">
        <v>101</v>
      </c>
      <c r="B22" s="2">
        <v>3</v>
      </c>
      <c r="C22" s="2">
        <v>5</v>
      </c>
      <c r="D22" s="2">
        <v>4</v>
      </c>
      <c r="E22" s="2">
        <v>2</v>
      </c>
      <c r="F22" s="2">
        <v>1</v>
      </c>
      <c r="G22" s="2"/>
      <c r="H22" s="2">
        <v>15</v>
      </c>
    </row>
    <row r="23" spans="1:8" x14ac:dyDescent="0.2">
      <c r="A23" s="13" t="s">
        <v>111</v>
      </c>
      <c r="B23" s="2">
        <v>3</v>
      </c>
      <c r="C23" s="2">
        <v>1</v>
      </c>
      <c r="D23" s="2">
        <v>5</v>
      </c>
      <c r="E23" s="2">
        <v>2</v>
      </c>
      <c r="F23" s="2">
        <v>4</v>
      </c>
      <c r="G23" s="2"/>
      <c r="H23" s="2">
        <v>15</v>
      </c>
    </row>
    <row r="24" spans="1:8" x14ac:dyDescent="0.2">
      <c r="A24" s="13" t="s">
        <v>224</v>
      </c>
      <c r="B24" s="2"/>
      <c r="C24" s="2"/>
      <c r="D24" s="2">
        <v>1</v>
      </c>
      <c r="E24" s="2">
        <v>6</v>
      </c>
      <c r="F24" s="2">
        <v>6</v>
      </c>
      <c r="G24" s="2">
        <v>1</v>
      </c>
      <c r="H24" s="2">
        <v>14</v>
      </c>
    </row>
    <row r="25" spans="1:8" x14ac:dyDescent="0.2">
      <c r="A25" s="13" t="s">
        <v>255</v>
      </c>
      <c r="B25" s="2"/>
      <c r="C25" s="2"/>
      <c r="D25" s="2"/>
      <c r="E25" s="2">
        <v>4</v>
      </c>
      <c r="F25" s="2">
        <v>7</v>
      </c>
      <c r="G25" s="2">
        <v>3</v>
      </c>
      <c r="H25" s="2">
        <v>14</v>
      </c>
    </row>
    <row r="26" spans="1:8" x14ac:dyDescent="0.2">
      <c r="A26" s="13" t="s">
        <v>118</v>
      </c>
      <c r="B26" s="2">
        <v>1</v>
      </c>
      <c r="C26" s="2">
        <v>5</v>
      </c>
      <c r="D26" s="2">
        <v>2</v>
      </c>
      <c r="E26" s="2">
        <v>2</v>
      </c>
      <c r="F26" s="2">
        <v>4</v>
      </c>
      <c r="G26" s="2"/>
      <c r="H26" s="2">
        <v>14</v>
      </c>
    </row>
    <row r="27" spans="1:8" x14ac:dyDescent="0.2">
      <c r="A27" s="13" t="s">
        <v>115</v>
      </c>
      <c r="B27" s="2">
        <v>3</v>
      </c>
      <c r="C27" s="2">
        <v>4</v>
      </c>
      <c r="D27" s="2">
        <v>2</v>
      </c>
      <c r="E27" s="2">
        <v>1</v>
      </c>
      <c r="F27" s="2">
        <v>4</v>
      </c>
      <c r="G27" s="2"/>
      <c r="H27" s="2">
        <v>14</v>
      </c>
    </row>
    <row r="28" spans="1:8" x14ac:dyDescent="0.2">
      <c r="A28" s="13" t="s">
        <v>87</v>
      </c>
      <c r="B28" s="2">
        <v>4</v>
      </c>
      <c r="C28" s="2">
        <v>1</v>
      </c>
      <c r="D28" s="2">
        <v>3</v>
      </c>
      <c r="E28" s="2">
        <v>3</v>
      </c>
      <c r="F28" s="2">
        <v>2</v>
      </c>
      <c r="G28" s="2">
        <v>1</v>
      </c>
      <c r="H28" s="2">
        <v>14</v>
      </c>
    </row>
    <row r="29" spans="1:8" x14ac:dyDescent="0.2">
      <c r="A29" s="13" t="s">
        <v>109</v>
      </c>
      <c r="B29" s="2">
        <v>2</v>
      </c>
      <c r="C29" s="2">
        <v>6</v>
      </c>
      <c r="D29" s="2">
        <v>2</v>
      </c>
      <c r="E29" s="2">
        <v>3</v>
      </c>
      <c r="F29" s="2">
        <v>1</v>
      </c>
      <c r="G29" s="2"/>
      <c r="H29" s="2">
        <v>14</v>
      </c>
    </row>
    <row r="30" spans="1:8" x14ac:dyDescent="0.2">
      <c r="A30" s="13" t="s">
        <v>207</v>
      </c>
      <c r="B30" s="2"/>
      <c r="C30" s="2"/>
      <c r="D30" s="2">
        <v>4</v>
      </c>
      <c r="E30" s="2">
        <v>4</v>
      </c>
      <c r="F30" s="2">
        <v>5</v>
      </c>
      <c r="G30" s="2"/>
      <c r="H30" s="2">
        <v>13</v>
      </c>
    </row>
    <row r="31" spans="1:8" x14ac:dyDescent="0.2">
      <c r="A31" s="13" t="s">
        <v>200</v>
      </c>
      <c r="B31" s="2"/>
      <c r="C31" s="2"/>
      <c r="D31" s="2">
        <v>5</v>
      </c>
      <c r="E31" s="2">
        <v>4</v>
      </c>
      <c r="F31" s="2">
        <v>3</v>
      </c>
      <c r="G31" s="2">
        <v>1</v>
      </c>
      <c r="H31" s="2">
        <v>13</v>
      </c>
    </row>
    <row r="32" spans="1:8" x14ac:dyDescent="0.2">
      <c r="A32" s="13" t="s">
        <v>2</v>
      </c>
      <c r="B32" s="2">
        <v>4</v>
      </c>
      <c r="C32" s="2">
        <v>3</v>
      </c>
      <c r="D32" s="2">
        <v>2</v>
      </c>
      <c r="E32" s="2">
        <v>2</v>
      </c>
      <c r="F32" s="2">
        <v>2</v>
      </c>
      <c r="G32" s="2"/>
      <c r="H32" s="2">
        <v>13</v>
      </c>
    </row>
    <row r="33" spans="1:8" x14ac:dyDescent="0.2">
      <c r="A33" s="13" t="s">
        <v>18</v>
      </c>
      <c r="B33" s="2">
        <v>5</v>
      </c>
      <c r="C33" s="2">
        <v>1</v>
      </c>
      <c r="D33" s="2"/>
      <c r="E33" s="2">
        <v>3</v>
      </c>
      <c r="F33" s="2">
        <v>3</v>
      </c>
      <c r="G33" s="2">
        <v>1</v>
      </c>
      <c r="H33" s="2">
        <v>13</v>
      </c>
    </row>
    <row r="34" spans="1:8" x14ac:dyDescent="0.2">
      <c r="A34" s="13" t="s">
        <v>236</v>
      </c>
      <c r="B34" s="2"/>
      <c r="C34" s="2"/>
      <c r="D34" s="2"/>
      <c r="E34" s="2">
        <v>6</v>
      </c>
      <c r="F34" s="2">
        <v>5</v>
      </c>
      <c r="G34" s="2">
        <v>2</v>
      </c>
      <c r="H34" s="2">
        <v>13</v>
      </c>
    </row>
    <row r="35" spans="1:8" x14ac:dyDescent="0.2">
      <c r="A35" s="13" t="s">
        <v>36</v>
      </c>
      <c r="B35" s="2">
        <v>3</v>
      </c>
      <c r="C35" s="2">
        <v>3</v>
      </c>
      <c r="D35" s="2">
        <v>3</v>
      </c>
      <c r="E35" s="2">
        <v>1</v>
      </c>
      <c r="F35" s="2">
        <v>3</v>
      </c>
      <c r="G35" s="2"/>
      <c r="H35" s="2">
        <v>13</v>
      </c>
    </row>
    <row r="36" spans="1:8" x14ac:dyDescent="0.2">
      <c r="A36" s="13" t="s">
        <v>39</v>
      </c>
      <c r="B36" s="2">
        <v>3</v>
      </c>
      <c r="C36" s="2">
        <v>3</v>
      </c>
      <c r="D36" s="2">
        <v>1</v>
      </c>
      <c r="E36" s="2">
        <v>3</v>
      </c>
      <c r="F36" s="2">
        <v>2</v>
      </c>
      <c r="G36" s="2">
        <v>1</v>
      </c>
      <c r="H36" s="2">
        <v>13</v>
      </c>
    </row>
    <row r="37" spans="1:8" x14ac:dyDescent="0.2">
      <c r="A37" s="13" t="s">
        <v>120</v>
      </c>
      <c r="B37" s="2">
        <v>2</v>
      </c>
      <c r="C37" s="2">
        <v>6</v>
      </c>
      <c r="D37" s="2">
        <v>3</v>
      </c>
      <c r="E37" s="2"/>
      <c r="F37" s="2">
        <v>1</v>
      </c>
      <c r="G37" s="2"/>
      <c r="H37" s="2">
        <v>12</v>
      </c>
    </row>
    <row r="38" spans="1:8" x14ac:dyDescent="0.2">
      <c r="A38" s="13" t="s">
        <v>213</v>
      </c>
      <c r="B38" s="2"/>
      <c r="C38" s="2"/>
      <c r="D38" s="2">
        <v>3</v>
      </c>
      <c r="E38" s="2">
        <v>3</v>
      </c>
      <c r="F38" s="2">
        <v>5</v>
      </c>
      <c r="G38" s="2">
        <v>1</v>
      </c>
      <c r="H38" s="2">
        <v>12</v>
      </c>
    </row>
    <row r="39" spans="1:8" x14ac:dyDescent="0.2">
      <c r="A39" s="13" t="s">
        <v>142</v>
      </c>
      <c r="B39" s="2"/>
      <c r="C39" s="2">
        <v>3</v>
      </c>
      <c r="D39" s="2">
        <v>3</v>
      </c>
      <c r="E39" s="2">
        <v>3</v>
      </c>
      <c r="F39" s="2">
        <v>2</v>
      </c>
      <c r="G39" s="2">
        <v>1</v>
      </c>
      <c r="H39" s="2">
        <v>12</v>
      </c>
    </row>
    <row r="40" spans="1:8" x14ac:dyDescent="0.2">
      <c r="A40" s="13" t="s">
        <v>163</v>
      </c>
      <c r="B40" s="2"/>
      <c r="C40" s="2">
        <v>4</v>
      </c>
      <c r="D40" s="2">
        <v>4</v>
      </c>
      <c r="E40" s="2">
        <v>2</v>
      </c>
      <c r="F40" s="2">
        <v>2</v>
      </c>
      <c r="G40" s="2"/>
      <c r="H40" s="2">
        <v>12</v>
      </c>
    </row>
    <row r="41" spans="1:8" x14ac:dyDescent="0.2">
      <c r="A41" s="13" t="s">
        <v>161</v>
      </c>
      <c r="B41" s="2"/>
      <c r="C41" s="2">
        <v>5</v>
      </c>
      <c r="D41" s="2">
        <v>4</v>
      </c>
      <c r="E41" s="2">
        <v>1</v>
      </c>
      <c r="F41" s="2">
        <v>2</v>
      </c>
      <c r="G41" s="2"/>
      <c r="H41" s="2">
        <v>12</v>
      </c>
    </row>
    <row r="42" spans="1:8" x14ac:dyDescent="0.2">
      <c r="A42" s="13" t="s">
        <v>21</v>
      </c>
      <c r="B42" s="2">
        <v>6</v>
      </c>
      <c r="C42" s="2">
        <v>1</v>
      </c>
      <c r="D42" s="2">
        <v>2</v>
      </c>
      <c r="E42" s="2"/>
      <c r="F42" s="2">
        <v>2</v>
      </c>
      <c r="G42" s="2">
        <v>1</v>
      </c>
      <c r="H42" s="2">
        <v>12</v>
      </c>
    </row>
    <row r="43" spans="1:8" x14ac:dyDescent="0.2">
      <c r="A43" s="13" t="s">
        <v>103</v>
      </c>
      <c r="B43" s="2">
        <v>4</v>
      </c>
      <c r="C43" s="2">
        <v>3</v>
      </c>
      <c r="D43" s="2">
        <v>2</v>
      </c>
      <c r="E43" s="2">
        <v>1</v>
      </c>
      <c r="F43" s="2">
        <v>1</v>
      </c>
      <c r="G43" s="2">
        <v>1</v>
      </c>
      <c r="H43" s="2">
        <v>12</v>
      </c>
    </row>
    <row r="44" spans="1:8" x14ac:dyDescent="0.2">
      <c r="A44" s="13" t="s">
        <v>65</v>
      </c>
      <c r="B44" s="2">
        <v>4</v>
      </c>
      <c r="C44" s="2">
        <v>4</v>
      </c>
      <c r="D44" s="2">
        <v>1</v>
      </c>
      <c r="E44" s="2">
        <v>1</v>
      </c>
      <c r="F44" s="2">
        <v>1</v>
      </c>
      <c r="G44" s="2"/>
      <c r="H44" s="2">
        <v>11</v>
      </c>
    </row>
    <row r="45" spans="1:8" x14ac:dyDescent="0.2">
      <c r="A45" s="13" t="s">
        <v>29</v>
      </c>
      <c r="B45" s="2">
        <v>2</v>
      </c>
      <c r="C45" s="2">
        <v>1</v>
      </c>
      <c r="D45" s="2">
        <v>2</v>
      </c>
      <c r="E45" s="2">
        <v>2</v>
      </c>
      <c r="F45" s="2">
        <v>2</v>
      </c>
      <c r="G45" s="2">
        <v>2</v>
      </c>
      <c r="H45" s="2">
        <v>11</v>
      </c>
    </row>
    <row r="46" spans="1:8" x14ac:dyDescent="0.2">
      <c r="A46" s="13" t="s">
        <v>8</v>
      </c>
      <c r="B46" s="2">
        <v>2</v>
      </c>
      <c r="C46" s="2">
        <v>2</v>
      </c>
      <c r="D46" s="2">
        <v>2</v>
      </c>
      <c r="E46" s="2">
        <v>1</v>
      </c>
      <c r="F46" s="2">
        <v>2</v>
      </c>
      <c r="G46" s="2">
        <v>2</v>
      </c>
      <c r="H46" s="2">
        <v>11</v>
      </c>
    </row>
    <row r="47" spans="1:8" x14ac:dyDescent="0.2">
      <c r="A47" s="13" t="s">
        <v>133</v>
      </c>
      <c r="B47" s="2"/>
      <c r="C47" s="2">
        <v>4</v>
      </c>
      <c r="D47" s="2">
        <v>4</v>
      </c>
      <c r="E47" s="2">
        <v>1</v>
      </c>
      <c r="F47" s="2">
        <v>2</v>
      </c>
      <c r="G47" s="2"/>
      <c r="H47" s="2">
        <v>11</v>
      </c>
    </row>
    <row r="48" spans="1:8" x14ac:dyDescent="0.2">
      <c r="A48" s="13" t="s">
        <v>38</v>
      </c>
      <c r="B48" s="2">
        <v>4</v>
      </c>
      <c r="C48" s="2">
        <v>3</v>
      </c>
      <c r="D48" s="2">
        <v>2</v>
      </c>
      <c r="E48" s="2">
        <v>2</v>
      </c>
      <c r="F48" s="2"/>
      <c r="G48" s="2"/>
      <c r="H48" s="2">
        <v>11</v>
      </c>
    </row>
    <row r="49" spans="1:8" x14ac:dyDescent="0.2">
      <c r="A49" s="13" t="s">
        <v>223</v>
      </c>
      <c r="B49" s="2"/>
      <c r="C49" s="2"/>
      <c r="D49" s="2">
        <v>3</v>
      </c>
      <c r="E49" s="2">
        <v>4</v>
      </c>
      <c r="F49" s="2">
        <v>2</v>
      </c>
      <c r="G49" s="2">
        <v>2</v>
      </c>
      <c r="H49" s="2">
        <v>11</v>
      </c>
    </row>
    <row r="50" spans="1:8" x14ac:dyDescent="0.2">
      <c r="A50" s="13" t="s">
        <v>60</v>
      </c>
      <c r="B50" s="2">
        <v>3</v>
      </c>
      <c r="C50" s="2">
        <v>1</v>
      </c>
      <c r="D50" s="2">
        <v>1</v>
      </c>
      <c r="E50" s="2">
        <v>5</v>
      </c>
      <c r="F50" s="2">
        <v>1</v>
      </c>
      <c r="G50" s="2"/>
      <c r="H50" s="2">
        <v>11</v>
      </c>
    </row>
    <row r="51" spans="1:8" x14ac:dyDescent="0.2">
      <c r="A51" s="13" t="s">
        <v>146</v>
      </c>
      <c r="B51" s="2"/>
      <c r="C51" s="2">
        <v>3</v>
      </c>
      <c r="D51" s="2">
        <v>3</v>
      </c>
      <c r="E51" s="2">
        <v>2</v>
      </c>
      <c r="F51" s="2">
        <v>2</v>
      </c>
      <c r="G51" s="2">
        <v>1</v>
      </c>
      <c r="H51" s="2">
        <v>11</v>
      </c>
    </row>
    <row r="52" spans="1:8" x14ac:dyDescent="0.2">
      <c r="A52" s="13" t="s">
        <v>75</v>
      </c>
      <c r="B52" s="2">
        <v>2</v>
      </c>
      <c r="C52" s="2">
        <v>3</v>
      </c>
      <c r="D52" s="2">
        <v>2</v>
      </c>
      <c r="E52" s="2">
        <v>3</v>
      </c>
      <c r="F52" s="2">
        <v>1</v>
      </c>
      <c r="G52" s="2"/>
      <c r="H52" s="2">
        <v>11</v>
      </c>
    </row>
    <row r="53" spans="1:8" x14ac:dyDescent="0.2">
      <c r="A53" s="13" t="s">
        <v>107</v>
      </c>
      <c r="B53" s="2">
        <v>1</v>
      </c>
      <c r="C53" s="2">
        <v>2</v>
      </c>
      <c r="D53" s="2">
        <v>3</v>
      </c>
      <c r="E53" s="2">
        <v>1</v>
      </c>
      <c r="F53" s="2">
        <v>2</v>
      </c>
      <c r="G53" s="2">
        <v>2</v>
      </c>
      <c r="H53" s="2">
        <v>11</v>
      </c>
    </row>
    <row r="54" spans="1:8" x14ac:dyDescent="0.2">
      <c r="A54" s="13" t="s">
        <v>244</v>
      </c>
      <c r="B54" s="2"/>
      <c r="C54" s="2"/>
      <c r="D54" s="2"/>
      <c r="E54" s="2">
        <v>4</v>
      </c>
      <c r="F54" s="2">
        <v>5</v>
      </c>
      <c r="G54" s="2">
        <v>2</v>
      </c>
      <c r="H54" s="2">
        <v>11</v>
      </c>
    </row>
    <row r="55" spans="1:8" x14ac:dyDescent="0.2">
      <c r="A55" s="13" t="s">
        <v>57</v>
      </c>
      <c r="B55" s="2">
        <v>1</v>
      </c>
      <c r="C55" s="2">
        <v>3</v>
      </c>
      <c r="D55" s="2">
        <v>1</v>
      </c>
      <c r="E55" s="2">
        <v>2</v>
      </c>
      <c r="F55" s="2">
        <v>2</v>
      </c>
      <c r="G55" s="2">
        <v>2</v>
      </c>
      <c r="H55" s="2">
        <v>11</v>
      </c>
    </row>
    <row r="56" spans="1:8" x14ac:dyDescent="0.2">
      <c r="A56" s="13" t="s">
        <v>221</v>
      </c>
      <c r="B56" s="2"/>
      <c r="C56" s="2"/>
      <c r="D56" s="2">
        <v>3</v>
      </c>
      <c r="E56" s="2">
        <v>4</v>
      </c>
      <c r="F56" s="2">
        <v>3</v>
      </c>
      <c r="G56" s="2"/>
      <c r="H56" s="2">
        <v>10</v>
      </c>
    </row>
    <row r="57" spans="1:8" x14ac:dyDescent="0.2">
      <c r="A57" s="13" t="s">
        <v>222</v>
      </c>
      <c r="B57" s="2"/>
      <c r="C57" s="2"/>
      <c r="D57" s="2">
        <v>2</v>
      </c>
      <c r="E57" s="2">
        <v>5</v>
      </c>
      <c r="F57" s="2">
        <v>3</v>
      </c>
      <c r="G57" s="2"/>
      <c r="H57" s="2">
        <v>10</v>
      </c>
    </row>
    <row r="58" spans="1:8" x14ac:dyDescent="0.2">
      <c r="A58" s="13" t="s">
        <v>105</v>
      </c>
      <c r="B58" s="2">
        <v>4</v>
      </c>
      <c r="C58" s="2">
        <v>2</v>
      </c>
      <c r="D58" s="2">
        <v>1</v>
      </c>
      <c r="E58" s="2">
        <v>3</v>
      </c>
      <c r="F58" s="2"/>
      <c r="G58" s="2"/>
      <c r="H58" s="2">
        <v>10</v>
      </c>
    </row>
    <row r="59" spans="1:8" x14ac:dyDescent="0.2">
      <c r="A59" s="13" t="s">
        <v>237</v>
      </c>
      <c r="B59" s="2"/>
      <c r="C59" s="2"/>
      <c r="D59" s="2"/>
      <c r="E59" s="2">
        <v>7</v>
      </c>
      <c r="F59" s="2">
        <v>2</v>
      </c>
      <c r="G59" s="2">
        <v>1</v>
      </c>
      <c r="H59" s="2">
        <v>10</v>
      </c>
    </row>
    <row r="60" spans="1:8" x14ac:dyDescent="0.2">
      <c r="A60" s="13" t="s">
        <v>245</v>
      </c>
      <c r="B60" s="2"/>
      <c r="C60" s="2"/>
      <c r="D60" s="2"/>
      <c r="E60" s="2">
        <v>3</v>
      </c>
      <c r="F60" s="2">
        <v>6</v>
      </c>
      <c r="G60" s="2">
        <v>1</v>
      </c>
      <c r="H60" s="2">
        <v>10</v>
      </c>
    </row>
    <row r="61" spans="1:8" x14ac:dyDescent="0.2">
      <c r="A61" s="13" t="s">
        <v>81</v>
      </c>
      <c r="B61" s="2">
        <v>2</v>
      </c>
      <c r="C61" s="2">
        <v>3</v>
      </c>
      <c r="D61" s="2">
        <v>2</v>
      </c>
      <c r="E61" s="2">
        <v>3</v>
      </c>
      <c r="F61" s="2"/>
      <c r="G61" s="2"/>
      <c r="H61" s="2">
        <v>10</v>
      </c>
    </row>
    <row r="62" spans="1:8" x14ac:dyDescent="0.2">
      <c r="A62" s="13" t="s">
        <v>104</v>
      </c>
      <c r="B62" s="2">
        <v>1</v>
      </c>
      <c r="C62" s="2">
        <v>4</v>
      </c>
      <c r="D62" s="2">
        <v>3</v>
      </c>
      <c r="E62" s="2">
        <v>2</v>
      </c>
      <c r="F62" s="2"/>
      <c r="G62" s="2"/>
      <c r="H62" s="2">
        <v>10</v>
      </c>
    </row>
    <row r="63" spans="1:8" x14ac:dyDescent="0.2">
      <c r="A63" s="13" t="s">
        <v>215</v>
      </c>
      <c r="B63" s="2"/>
      <c r="C63" s="2"/>
      <c r="D63" s="2">
        <v>5</v>
      </c>
      <c r="E63" s="2">
        <v>3</v>
      </c>
      <c r="F63" s="2">
        <v>2</v>
      </c>
      <c r="G63" s="2"/>
      <c r="H63" s="2">
        <v>10</v>
      </c>
    </row>
    <row r="64" spans="1:8" x14ac:dyDescent="0.2">
      <c r="A64" s="13" t="s">
        <v>166</v>
      </c>
      <c r="B64" s="2"/>
      <c r="C64" s="2">
        <v>1</v>
      </c>
      <c r="D64" s="2">
        <v>3</v>
      </c>
      <c r="E64" s="2">
        <v>3</v>
      </c>
      <c r="F64" s="2">
        <v>3</v>
      </c>
      <c r="G64" s="2"/>
      <c r="H64" s="2">
        <v>10</v>
      </c>
    </row>
    <row r="65" spans="1:8" x14ac:dyDescent="0.2">
      <c r="A65" s="13" t="s">
        <v>85</v>
      </c>
      <c r="B65" s="2">
        <v>1</v>
      </c>
      <c r="C65" s="2">
        <v>2</v>
      </c>
      <c r="D65" s="2">
        <v>2</v>
      </c>
      <c r="E65" s="2">
        <v>3</v>
      </c>
      <c r="F65" s="2">
        <v>2</v>
      </c>
      <c r="G65" s="2"/>
      <c r="H65" s="2">
        <v>10</v>
      </c>
    </row>
    <row r="66" spans="1:8" x14ac:dyDescent="0.2">
      <c r="A66" s="13" t="s">
        <v>157</v>
      </c>
      <c r="B66" s="2"/>
      <c r="C66" s="2">
        <v>4</v>
      </c>
      <c r="D66" s="2">
        <v>4</v>
      </c>
      <c r="E66" s="2">
        <v>1</v>
      </c>
      <c r="F66" s="2">
        <v>1</v>
      </c>
      <c r="G66" s="2"/>
      <c r="H66" s="2">
        <v>10</v>
      </c>
    </row>
    <row r="67" spans="1:8" x14ac:dyDescent="0.2">
      <c r="A67" s="13" t="s">
        <v>30</v>
      </c>
      <c r="B67" s="2">
        <v>3</v>
      </c>
      <c r="C67" s="2">
        <v>3</v>
      </c>
      <c r="D67" s="2">
        <v>2</v>
      </c>
      <c r="E67" s="2">
        <v>1</v>
      </c>
      <c r="F67" s="2">
        <v>1</v>
      </c>
      <c r="G67" s="2"/>
      <c r="H67" s="2">
        <v>10</v>
      </c>
    </row>
    <row r="68" spans="1:8" x14ac:dyDescent="0.2">
      <c r="A68" s="13" t="s">
        <v>117</v>
      </c>
      <c r="B68" s="2">
        <v>3</v>
      </c>
      <c r="C68" s="2">
        <v>2</v>
      </c>
      <c r="D68" s="2">
        <v>1</v>
      </c>
      <c r="E68" s="2">
        <v>3</v>
      </c>
      <c r="F68" s="2">
        <v>1</v>
      </c>
      <c r="G68" s="2"/>
      <c r="H68" s="2">
        <v>10</v>
      </c>
    </row>
    <row r="69" spans="1:8" x14ac:dyDescent="0.2">
      <c r="A69" s="13" t="s">
        <v>260</v>
      </c>
      <c r="B69" s="2"/>
      <c r="C69" s="2"/>
      <c r="D69" s="2"/>
      <c r="E69" s="2">
        <v>2</v>
      </c>
      <c r="F69" s="2">
        <v>7</v>
      </c>
      <c r="G69" s="2">
        <v>1</v>
      </c>
      <c r="H69" s="2">
        <v>10</v>
      </c>
    </row>
    <row r="70" spans="1:8" x14ac:dyDescent="0.2">
      <c r="A70" s="13" t="s">
        <v>238</v>
      </c>
      <c r="B70" s="2"/>
      <c r="C70" s="2"/>
      <c r="D70" s="2"/>
      <c r="E70" s="2">
        <v>7</v>
      </c>
      <c r="F70" s="2">
        <v>2</v>
      </c>
      <c r="G70" s="2">
        <v>1</v>
      </c>
      <c r="H70" s="2">
        <v>10</v>
      </c>
    </row>
    <row r="71" spans="1:8" x14ac:dyDescent="0.2">
      <c r="A71" s="13" t="s">
        <v>134</v>
      </c>
      <c r="B71" s="2"/>
      <c r="C71" s="2">
        <v>3</v>
      </c>
      <c r="D71" s="2">
        <v>1</v>
      </c>
      <c r="E71" s="2">
        <v>2</v>
      </c>
      <c r="F71" s="2">
        <v>2</v>
      </c>
      <c r="G71" s="2">
        <v>1</v>
      </c>
      <c r="H71" s="2">
        <v>9</v>
      </c>
    </row>
    <row r="72" spans="1:8" x14ac:dyDescent="0.2">
      <c r="A72" s="13" t="s">
        <v>162</v>
      </c>
      <c r="B72" s="2"/>
      <c r="C72" s="2">
        <v>4</v>
      </c>
      <c r="D72" s="2">
        <v>1</v>
      </c>
      <c r="E72" s="2">
        <v>1</v>
      </c>
      <c r="F72" s="2">
        <v>3</v>
      </c>
      <c r="G72" s="2"/>
      <c r="H72" s="2">
        <v>9</v>
      </c>
    </row>
    <row r="73" spans="1:8" x14ac:dyDescent="0.2">
      <c r="A73" s="13" t="s">
        <v>193</v>
      </c>
      <c r="B73" s="2"/>
      <c r="C73" s="2"/>
      <c r="D73" s="2">
        <v>4</v>
      </c>
      <c r="E73" s="2">
        <v>2</v>
      </c>
      <c r="F73" s="2">
        <v>3</v>
      </c>
      <c r="G73" s="2"/>
      <c r="H73" s="2">
        <v>9</v>
      </c>
    </row>
    <row r="74" spans="1:8" x14ac:dyDescent="0.2">
      <c r="A74" s="13" t="s">
        <v>13</v>
      </c>
      <c r="B74" s="2">
        <v>3</v>
      </c>
      <c r="C74" s="2">
        <v>4</v>
      </c>
      <c r="D74" s="2">
        <v>1</v>
      </c>
      <c r="E74" s="2">
        <v>1</v>
      </c>
      <c r="F74" s="2"/>
      <c r="G74" s="2"/>
      <c r="H74" s="2">
        <v>9</v>
      </c>
    </row>
    <row r="75" spans="1:8" x14ac:dyDescent="0.2">
      <c r="A75" s="13" t="s">
        <v>216</v>
      </c>
      <c r="B75" s="2"/>
      <c r="C75" s="2"/>
      <c r="D75" s="2">
        <v>3</v>
      </c>
      <c r="E75" s="2">
        <v>3</v>
      </c>
      <c r="F75" s="2">
        <v>2</v>
      </c>
      <c r="G75" s="2">
        <v>1</v>
      </c>
      <c r="H75" s="2">
        <v>9</v>
      </c>
    </row>
    <row r="76" spans="1:8" x14ac:dyDescent="0.2">
      <c r="A76" s="13" t="s">
        <v>121</v>
      </c>
      <c r="B76" s="2">
        <v>2</v>
      </c>
      <c r="C76" s="2">
        <v>2</v>
      </c>
      <c r="D76" s="2">
        <v>2</v>
      </c>
      <c r="E76" s="2">
        <v>2</v>
      </c>
      <c r="F76" s="2">
        <v>1</v>
      </c>
      <c r="G76" s="2"/>
      <c r="H76" s="2">
        <v>9</v>
      </c>
    </row>
    <row r="77" spans="1:8" x14ac:dyDescent="0.2">
      <c r="A77" s="13" t="s">
        <v>252</v>
      </c>
      <c r="B77" s="2"/>
      <c r="C77" s="2"/>
      <c r="D77" s="2"/>
      <c r="E77" s="2">
        <v>4</v>
      </c>
      <c r="F77" s="2">
        <v>3</v>
      </c>
      <c r="G77" s="2">
        <v>1</v>
      </c>
      <c r="H77" s="2">
        <v>8</v>
      </c>
    </row>
    <row r="78" spans="1:8" x14ac:dyDescent="0.2">
      <c r="A78" s="13" t="s">
        <v>150</v>
      </c>
      <c r="B78" s="2"/>
      <c r="C78" s="2">
        <v>3</v>
      </c>
      <c r="D78" s="2">
        <v>1</v>
      </c>
      <c r="E78" s="2">
        <v>2</v>
      </c>
      <c r="F78" s="2">
        <v>2</v>
      </c>
      <c r="G78" s="2"/>
      <c r="H78" s="2">
        <v>8</v>
      </c>
    </row>
    <row r="79" spans="1:8" x14ac:dyDescent="0.2">
      <c r="A79" s="13" t="s">
        <v>61</v>
      </c>
      <c r="B79" s="2">
        <v>3</v>
      </c>
      <c r="C79" s="2">
        <v>2</v>
      </c>
      <c r="D79" s="2">
        <v>1</v>
      </c>
      <c r="E79" s="2">
        <v>1</v>
      </c>
      <c r="F79" s="2">
        <v>1</v>
      </c>
      <c r="G79" s="2"/>
      <c r="H79" s="2">
        <v>8</v>
      </c>
    </row>
    <row r="80" spans="1:8" x14ac:dyDescent="0.2">
      <c r="A80" s="13" t="s">
        <v>83</v>
      </c>
      <c r="B80" s="2">
        <v>3</v>
      </c>
      <c r="C80" s="2">
        <v>2</v>
      </c>
      <c r="D80" s="2">
        <v>2</v>
      </c>
      <c r="E80" s="2"/>
      <c r="F80" s="2">
        <v>1</v>
      </c>
      <c r="G80" s="2"/>
      <c r="H80" s="2">
        <v>8</v>
      </c>
    </row>
    <row r="81" spans="1:8" x14ac:dyDescent="0.2">
      <c r="A81" s="13" t="s">
        <v>220</v>
      </c>
      <c r="B81" s="2"/>
      <c r="C81" s="2"/>
      <c r="D81" s="2">
        <v>4</v>
      </c>
      <c r="E81" s="2">
        <v>3</v>
      </c>
      <c r="F81" s="2">
        <v>1</v>
      </c>
      <c r="G81" s="2"/>
      <c r="H81" s="2">
        <v>8</v>
      </c>
    </row>
    <row r="82" spans="1:8" x14ac:dyDescent="0.2">
      <c r="A82" s="13" t="s">
        <v>173</v>
      </c>
      <c r="B82" s="2"/>
      <c r="C82" s="2">
        <v>2</v>
      </c>
      <c r="D82" s="2">
        <v>2</v>
      </c>
      <c r="E82" s="2">
        <v>2</v>
      </c>
      <c r="F82" s="2">
        <v>2</v>
      </c>
      <c r="G82" s="2"/>
      <c r="H82" s="2">
        <v>8</v>
      </c>
    </row>
    <row r="83" spans="1:8" x14ac:dyDescent="0.2">
      <c r="A83" s="13" t="s">
        <v>100</v>
      </c>
      <c r="B83" s="2">
        <v>4</v>
      </c>
      <c r="C83" s="2">
        <v>2</v>
      </c>
      <c r="D83" s="2">
        <v>2</v>
      </c>
      <c r="E83" s="2"/>
      <c r="F83" s="2"/>
      <c r="G83" s="2"/>
      <c r="H83" s="2">
        <v>8</v>
      </c>
    </row>
    <row r="84" spans="1:8" x14ac:dyDescent="0.2">
      <c r="A84" s="13" t="s">
        <v>275</v>
      </c>
      <c r="B84" s="2"/>
      <c r="C84" s="2"/>
      <c r="D84" s="2"/>
      <c r="E84" s="2"/>
      <c r="F84" s="2">
        <v>7</v>
      </c>
      <c r="G84" s="2">
        <v>1</v>
      </c>
      <c r="H84" s="2">
        <v>8</v>
      </c>
    </row>
    <row r="85" spans="1:8" x14ac:dyDescent="0.2">
      <c r="A85" s="13" t="s">
        <v>72</v>
      </c>
      <c r="B85" s="2">
        <v>2</v>
      </c>
      <c r="C85" s="2">
        <v>2</v>
      </c>
      <c r="D85" s="2">
        <v>3</v>
      </c>
      <c r="E85" s="2">
        <v>1</v>
      </c>
      <c r="F85" s="2"/>
      <c r="G85" s="2"/>
      <c r="H85" s="2">
        <v>8</v>
      </c>
    </row>
    <row r="86" spans="1:8" x14ac:dyDescent="0.2">
      <c r="A86" s="13" t="s">
        <v>11</v>
      </c>
      <c r="B86" s="2">
        <v>4</v>
      </c>
      <c r="C86" s="2">
        <v>1</v>
      </c>
      <c r="D86" s="2">
        <v>2</v>
      </c>
      <c r="E86" s="2">
        <v>1</v>
      </c>
      <c r="F86" s="2"/>
      <c r="G86" s="2"/>
      <c r="H86" s="2">
        <v>8</v>
      </c>
    </row>
    <row r="87" spans="1:8" x14ac:dyDescent="0.2">
      <c r="A87" s="13" t="s">
        <v>77</v>
      </c>
      <c r="B87" s="2">
        <v>1</v>
      </c>
      <c r="C87" s="2">
        <v>1</v>
      </c>
      <c r="D87" s="2">
        <v>2</v>
      </c>
      <c r="E87" s="2">
        <v>3</v>
      </c>
      <c r="F87" s="2">
        <v>1</v>
      </c>
      <c r="G87" s="2"/>
      <c r="H87" s="2">
        <v>8</v>
      </c>
    </row>
    <row r="88" spans="1:8" x14ac:dyDescent="0.2">
      <c r="A88" s="13" t="s">
        <v>218</v>
      </c>
      <c r="B88" s="2"/>
      <c r="C88" s="2"/>
      <c r="D88" s="2">
        <v>2</v>
      </c>
      <c r="E88" s="2">
        <v>3</v>
      </c>
      <c r="F88" s="2">
        <v>3</v>
      </c>
      <c r="G88" s="2"/>
      <c r="H88" s="2">
        <v>8</v>
      </c>
    </row>
    <row r="89" spans="1:8" x14ac:dyDescent="0.2">
      <c r="A89" s="13" t="s">
        <v>205</v>
      </c>
      <c r="B89" s="2"/>
      <c r="C89" s="2"/>
      <c r="D89" s="2">
        <v>6</v>
      </c>
      <c r="E89" s="2">
        <v>1</v>
      </c>
      <c r="F89" s="2"/>
      <c r="G89" s="2"/>
      <c r="H89" s="2">
        <v>7</v>
      </c>
    </row>
    <row r="90" spans="1:8" x14ac:dyDescent="0.2">
      <c r="A90" s="13" t="s">
        <v>119</v>
      </c>
      <c r="B90" s="2">
        <v>2</v>
      </c>
      <c r="C90" s="2">
        <v>2</v>
      </c>
      <c r="D90" s="2">
        <v>1</v>
      </c>
      <c r="E90" s="2">
        <v>1</v>
      </c>
      <c r="F90" s="2">
        <v>1</v>
      </c>
      <c r="G90" s="2"/>
      <c r="H90" s="2">
        <v>7</v>
      </c>
    </row>
    <row r="91" spans="1:8" x14ac:dyDescent="0.2">
      <c r="A91" s="13" t="s">
        <v>190</v>
      </c>
      <c r="B91" s="2"/>
      <c r="C91" s="2">
        <v>1</v>
      </c>
      <c r="D91" s="2">
        <v>2</v>
      </c>
      <c r="E91" s="2">
        <v>2</v>
      </c>
      <c r="F91" s="2">
        <v>1</v>
      </c>
      <c r="G91" s="2">
        <v>1</v>
      </c>
      <c r="H91" s="2">
        <v>7</v>
      </c>
    </row>
    <row r="92" spans="1:8" x14ac:dyDescent="0.2">
      <c r="A92" s="13" t="s">
        <v>122</v>
      </c>
      <c r="B92" s="2">
        <v>2</v>
      </c>
      <c r="C92" s="2">
        <v>2</v>
      </c>
      <c r="D92" s="2">
        <v>1</v>
      </c>
      <c r="E92" s="2">
        <v>1</v>
      </c>
      <c r="F92" s="2">
        <v>1</v>
      </c>
      <c r="G92" s="2"/>
      <c r="H92" s="2">
        <v>7</v>
      </c>
    </row>
    <row r="93" spans="1:8" x14ac:dyDescent="0.2">
      <c r="A93" s="13" t="s">
        <v>299</v>
      </c>
      <c r="B93" s="2">
        <v>1</v>
      </c>
      <c r="C93" s="2">
        <v>1</v>
      </c>
      <c r="D93" s="2">
        <v>1</v>
      </c>
      <c r="E93" s="2">
        <v>1</v>
      </c>
      <c r="F93" s="2">
        <v>3</v>
      </c>
      <c r="G93" s="2"/>
      <c r="H93" s="2">
        <v>7</v>
      </c>
    </row>
    <row r="94" spans="1:8" x14ac:dyDescent="0.2">
      <c r="A94" s="13" t="s">
        <v>241</v>
      </c>
      <c r="B94" s="2"/>
      <c r="C94" s="2"/>
      <c r="D94" s="2"/>
      <c r="E94" s="2">
        <v>5</v>
      </c>
      <c r="F94" s="2">
        <v>2</v>
      </c>
      <c r="G94" s="2"/>
      <c r="H94" s="2">
        <v>7</v>
      </c>
    </row>
    <row r="95" spans="1:8" x14ac:dyDescent="0.2">
      <c r="A95" s="13" t="s">
        <v>272</v>
      </c>
      <c r="B95" s="2"/>
      <c r="C95" s="2"/>
      <c r="D95" s="2"/>
      <c r="E95" s="2"/>
      <c r="F95" s="2">
        <v>7</v>
      </c>
      <c r="G95" s="2"/>
      <c r="H95" s="2">
        <v>7</v>
      </c>
    </row>
    <row r="96" spans="1:8" x14ac:dyDescent="0.2">
      <c r="A96" s="13" t="s">
        <v>253</v>
      </c>
      <c r="B96" s="2"/>
      <c r="C96" s="2"/>
      <c r="D96" s="2"/>
      <c r="E96" s="2">
        <v>2</v>
      </c>
      <c r="F96" s="2">
        <v>4</v>
      </c>
      <c r="G96" s="2">
        <v>1</v>
      </c>
      <c r="H96" s="2">
        <v>7</v>
      </c>
    </row>
    <row r="97" spans="1:8" x14ac:dyDescent="0.2">
      <c r="A97" s="13" t="s">
        <v>15</v>
      </c>
      <c r="B97" s="2">
        <v>4</v>
      </c>
      <c r="C97" s="2"/>
      <c r="D97" s="2">
        <v>3</v>
      </c>
      <c r="E97" s="2"/>
      <c r="F97" s="2"/>
      <c r="G97" s="2"/>
      <c r="H97" s="2">
        <v>7</v>
      </c>
    </row>
    <row r="98" spans="1:8" x14ac:dyDescent="0.2">
      <c r="A98" s="13" t="s">
        <v>116</v>
      </c>
      <c r="B98" s="2">
        <v>1</v>
      </c>
      <c r="C98" s="2">
        <v>2</v>
      </c>
      <c r="D98" s="2">
        <v>1</v>
      </c>
      <c r="E98" s="2">
        <v>2</v>
      </c>
      <c r="F98" s="2">
        <v>1</v>
      </c>
      <c r="G98" s="2"/>
      <c r="H98" s="2">
        <v>7</v>
      </c>
    </row>
    <row r="99" spans="1:8" x14ac:dyDescent="0.2">
      <c r="A99" s="13" t="s">
        <v>129</v>
      </c>
      <c r="B99" s="2"/>
      <c r="C99" s="2">
        <v>3</v>
      </c>
      <c r="D99" s="2">
        <v>2</v>
      </c>
      <c r="E99" s="2">
        <v>2</v>
      </c>
      <c r="F99" s="2"/>
      <c r="G99" s="2"/>
      <c r="H99" s="2">
        <v>7</v>
      </c>
    </row>
    <row r="100" spans="1:8" x14ac:dyDescent="0.2">
      <c r="A100" s="13" t="s">
        <v>251</v>
      </c>
      <c r="B100" s="2"/>
      <c r="C100" s="2"/>
      <c r="D100" s="2"/>
      <c r="E100" s="2">
        <v>5</v>
      </c>
      <c r="F100" s="2">
        <v>2</v>
      </c>
      <c r="G100" s="2"/>
      <c r="H100" s="2">
        <v>7</v>
      </c>
    </row>
    <row r="101" spans="1:8" x14ac:dyDescent="0.2">
      <c r="A101" s="13" t="s">
        <v>52</v>
      </c>
      <c r="B101" s="2">
        <v>4</v>
      </c>
      <c r="C101" s="2">
        <v>1</v>
      </c>
      <c r="D101" s="2">
        <v>1</v>
      </c>
      <c r="E101" s="2">
        <v>1</v>
      </c>
      <c r="F101" s="2"/>
      <c r="G101" s="2"/>
      <c r="H101" s="2">
        <v>7</v>
      </c>
    </row>
    <row r="102" spans="1:8" x14ac:dyDescent="0.2">
      <c r="A102" s="13" t="s">
        <v>229</v>
      </c>
      <c r="B102" s="2">
        <v>1</v>
      </c>
      <c r="C102" s="2"/>
      <c r="D102" s="2">
        <v>2</v>
      </c>
      <c r="E102" s="2">
        <v>2</v>
      </c>
      <c r="F102" s="2">
        <v>2</v>
      </c>
      <c r="G102" s="2"/>
      <c r="H102" s="2">
        <v>7</v>
      </c>
    </row>
    <row r="103" spans="1:8" x14ac:dyDescent="0.2">
      <c r="A103" s="13" t="s">
        <v>110</v>
      </c>
      <c r="B103" s="2">
        <v>1</v>
      </c>
      <c r="C103" s="2"/>
      <c r="D103" s="2">
        <v>1</v>
      </c>
      <c r="E103" s="2"/>
      <c r="F103" s="2">
        <v>3</v>
      </c>
      <c r="G103" s="2">
        <v>2</v>
      </c>
      <c r="H103" s="2">
        <v>7</v>
      </c>
    </row>
    <row r="104" spans="1:8" x14ac:dyDescent="0.2">
      <c r="A104" s="13" t="s">
        <v>22</v>
      </c>
      <c r="B104" s="2">
        <v>4</v>
      </c>
      <c r="C104" s="2">
        <v>2</v>
      </c>
      <c r="D104" s="2">
        <v>1</v>
      </c>
      <c r="E104" s="2"/>
      <c r="F104" s="2"/>
      <c r="G104" s="2"/>
      <c r="H104" s="2">
        <v>7</v>
      </c>
    </row>
    <row r="105" spans="1:8" x14ac:dyDescent="0.2">
      <c r="A105" s="13" t="s">
        <v>40</v>
      </c>
      <c r="B105" s="2">
        <v>3</v>
      </c>
      <c r="C105" s="2">
        <v>1</v>
      </c>
      <c r="D105" s="2">
        <v>2</v>
      </c>
      <c r="E105" s="2">
        <v>1</v>
      </c>
      <c r="F105" s="2"/>
      <c r="G105" s="2"/>
      <c r="H105" s="2">
        <v>7</v>
      </c>
    </row>
    <row r="106" spans="1:8" x14ac:dyDescent="0.2">
      <c r="A106" s="13" t="s">
        <v>164</v>
      </c>
      <c r="B106" s="2"/>
      <c r="C106" s="2">
        <v>1</v>
      </c>
      <c r="D106" s="2">
        <v>1</v>
      </c>
      <c r="E106" s="2">
        <v>1</v>
      </c>
      <c r="F106" s="2">
        <v>3</v>
      </c>
      <c r="G106" s="2">
        <v>1</v>
      </c>
      <c r="H106" s="2">
        <v>7</v>
      </c>
    </row>
    <row r="107" spans="1:8" x14ac:dyDescent="0.2">
      <c r="A107" s="13" t="s">
        <v>33</v>
      </c>
      <c r="B107" s="2">
        <v>1</v>
      </c>
      <c r="C107" s="2">
        <v>3</v>
      </c>
      <c r="D107" s="2">
        <v>1</v>
      </c>
      <c r="E107" s="2">
        <v>1</v>
      </c>
      <c r="F107" s="2">
        <v>1</v>
      </c>
      <c r="G107" s="2"/>
      <c r="H107" s="2">
        <v>7</v>
      </c>
    </row>
    <row r="108" spans="1:8" x14ac:dyDescent="0.2">
      <c r="A108" s="13" t="s">
        <v>160</v>
      </c>
      <c r="B108" s="2"/>
      <c r="C108" s="2">
        <v>4</v>
      </c>
      <c r="D108" s="2">
        <v>3</v>
      </c>
      <c r="E108" s="2"/>
      <c r="F108" s="2"/>
      <c r="G108" s="2"/>
      <c r="H108" s="2">
        <v>7</v>
      </c>
    </row>
    <row r="109" spans="1:8" x14ac:dyDescent="0.2">
      <c r="A109" s="13" t="s">
        <v>233</v>
      </c>
      <c r="B109" s="2"/>
      <c r="C109" s="2"/>
      <c r="D109" s="2"/>
      <c r="E109" s="2">
        <v>5</v>
      </c>
      <c r="F109" s="2"/>
      <c r="G109" s="2">
        <v>2</v>
      </c>
      <c r="H109" s="2">
        <v>7</v>
      </c>
    </row>
    <row r="110" spans="1:8" x14ac:dyDescent="0.2">
      <c r="A110" s="13" t="s">
        <v>28</v>
      </c>
      <c r="B110" s="2">
        <v>3</v>
      </c>
      <c r="C110" s="2">
        <v>2</v>
      </c>
      <c r="D110" s="2">
        <v>1</v>
      </c>
      <c r="E110" s="2">
        <v>1</v>
      </c>
      <c r="F110" s="2"/>
      <c r="G110" s="2"/>
      <c r="H110" s="2">
        <v>7</v>
      </c>
    </row>
    <row r="111" spans="1:8" x14ac:dyDescent="0.2">
      <c r="A111" s="13" t="s">
        <v>64</v>
      </c>
      <c r="B111" s="2">
        <v>5</v>
      </c>
      <c r="C111" s="2">
        <v>1</v>
      </c>
      <c r="D111" s="2">
        <v>1</v>
      </c>
      <c r="E111" s="2"/>
      <c r="F111" s="2"/>
      <c r="G111" s="2"/>
      <c r="H111" s="2">
        <v>7</v>
      </c>
    </row>
    <row r="112" spans="1:8" x14ac:dyDescent="0.2">
      <c r="A112" s="13" t="s">
        <v>58</v>
      </c>
      <c r="B112" s="2">
        <v>2</v>
      </c>
      <c r="C112" s="2"/>
      <c r="D112" s="2">
        <v>1</v>
      </c>
      <c r="E112" s="2">
        <v>2</v>
      </c>
      <c r="F112" s="2">
        <v>2</v>
      </c>
      <c r="G112" s="2"/>
      <c r="H112" s="2">
        <v>7</v>
      </c>
    </row>
    <row r="113" spans="1:8" x14ac:dyDescent="0.2">
      <c r="A113" s="13" t="s">
        <v>20</v>
      </c>
      <c r="B113" s="2">
        <v>4</v>
      </c>
      <c r="C113" s="2">
        <v>1</v>
      </c>
      <c r="D113" s="2">
        <v>1</v>
      </c>
      <c r="E113" s="2"/>
      <c r="F113" s="2"/>
      <c r="G113" s="2"/>
      <c r="H113" s="2">
        <v>6</v>
      </c>
    </row>
    <row r="114" spans="1:8" x14ac:dyDescent="0.2">
      <c r="A114" s="13" t="s">
        <v>203</v>
      </c>
      <c r="B114" s="2"/>
      <c r="C114" s="2"/>
      <c r="D114" s="2">
        <v>3</v>
      </c>
      <c r="E114" s="2">
        <v>3</v>
      </c>
      <c r="F114" s="2"/>
      <c r="G114" s="2"/>
      <c r="H114" s="2">
        <v>6</v>
      </c>
    </row>
    <row r="115" spans="1:8" x14ac:dyDescent="0.2">
      <c r="A115" s="13" t="s">
        <v>286</v>
      </c>
      <c r="B115" s="2"/>
      <c r="C115" s="2"/>
      <c r="D115" s="2"/>
      <c r="E115" s="2"/>
      <c r="F115" s="2">
        <v>5</v>
      </c>
      <c r="G115" s="2">
        <v>1</v>
      </c>
      <c r="H115" s="2">
        <v>6</v>
      </c>
    </row>
    <row r="116" spans="1:8" x14ac:dyDescent="0.2">
      <c r="A116" s="13" t="s">
        <v>283</v>
      </c>
      <c r="B116" s="2"/>
      <c r="C116" s="2"/>
      <c r="D116" s="2"/>
      <c r="E116" s="2"/>
      <c r="F116" s="2">
        <v>6</v>
      </c>
      <c r="G116" s="2"/>
      <c r="H116" s="2">
        <v>6</v>
      </c>
    </row>
    <row r="117" spans="1:8" x14ac:dyDescent="0.2">
      <c r="A117" s="13" t="s">
        <v>228</v>
      </c>
      <c r="B117" s="2">
        <v>1</v>
      </c>
      <c r="C117" s="2"/>
      <c r="D117" s="2">
        <v>1</v>
      </c>
      <c r="E117" s="2">
        <v>2</v>
      </c>
      <c r="F117" s="2">
        <v>2</v>
      </c>
      <c r="G117" s="2"/>
      <c r="H117" s="2">
        <v>6</v>
      </c>
    </row>
    <row r="118" spans="1:8" x14ac:dyDescent="0.2">
      <c r="A118" s="13" t="s">
        <v>132</v>
      </c>
      <c r="B118" s="2"/>
      <c r="C118" s="2">
        <v>1</v>
      </c>
      <c r="D118" s="2">
        <v>3</v>
      </c>
      <c r="E118" s="2">
        <v>2</v>
      </c>
      <c r="F118" s="2"/>
      <c r="G118" s="2"/>
      <c r="H118" s="2">
        <v>6</v>
      </c>
    </row>
    <row r="119" spans="1:8" x14ac:dyDescent="0.2">
      <c r="A119" s="13" t="s">
        <v>50</v>
      </c>
      <c r="B119" s="2">
        <v>3</v>
      </c>
      <c r="C119" s="2">
        <v>2</v>
      </c>
      <c r="D119" s="2">
        <v>1</v>
      </c>
      <c r="E119" s="2"/>
      <c r="F119" s="2"/>
      <c r="G119" s="2"/>
      <c r="H119" s="2">
        <v>6</v>
      </c>
    </row>
    <row r="120" spans="1:8" x14ac:dyDescent="0.2">
      <c r="A120" s="13" t="s">
        <v>235</v>
      </c>
      <c r="B120" s="2"/>
      <c r="C120" s="2"/>
      <c r="D120" s="2"/>
      <c r="E120" s="2">
        <v>6</v>
      </c>
      <c r="F120" s="2"/>
      <c r="G120" s="2"/>
      <c r="H120" s="2">
        <v>6</v>
      </c>
    </row>
    <row r="121" spans="1:8" x14ac:dyDescent="0.2">
      <c r="A121" s="13" t="s">
        <v>80</v>
      </c>
      <c r="B121" s="2">
        <v>2</v>
      </c>
      <c r="C121" s="2">
        <v>2</v>
      </c>
      <c r="D121" s="2">
        <v>2</v>
      </c>
      <c r="E121" s="2"/>
      <c r="F121" s="2"/>
      <c r="G121" s="2"/>
      <c r="H121" s="2">
        <v>6</v>
      </c>
    </row>
    <row r="122" spans="1:8" x14ac:dyDescent="0.2">
      <c r="A122" s="13" t="s">
        <v>26</v>
      </c>
      <c r="B122" s="2">
        <v>1</v>
      </c>
      <c r="C122" s="2">
        <v>1</v>
      </c>
      <c r="D122" s="2">
        <v>1</v>
      </c>
      <c r="E122" s="2">
        <v>1</v>
      </c>
      <c r="F122" s="2">
        <v>2</v>
      </c>
      <c r="G122" s="2"/>
      <c r="H122" s="2">
        <v>6</v>
      </c>
    </row>
    <row r="123" spans="1:8" x14ac:dyDescent="0.2">
      <c r="A123" s="13" t="s">
        <v>140</v>
      </c>
      <c r="B123" s="2"/>
      <c r="C123" s="2">
        <v>1</v>
      </c>
      <c r="D123" s="2">
        <v>3</v>
      </c>
      <c r="E123" s="2">
        <v>1</v>
      </c>
      <c r="F123" s="2">
        <v>1</v>
      </c>
      <c r="G123" s="2"/>
      <c r="H123" s="2">
        <v>6</v>
      </c>
    </row>
    <row r="124" spans="1:8" x14ac:dyDescent="0.2">
      <c r="A124" s="13" t="s">
        <v>196</v>
      </c>
      <c r="B124" s="2"/>
      <c r="C124" s="2"/>
      <c r="D124" s="2">
        <v>1</v>
      </c>
      <c r="E124" s="2">
        <v>2</v>
      </c>
      <c r="F124" s="2">
        <v>3</v>
      </c>
      <c r="G124" s="2"/>
      <c r="H124" s="2">
        <v>6</v>
      </c>
    </row>
    <row r="125" spans="1:8" x14ac:dyDescent="0.2">
      <c r="A125" s="13" t="s">
        <v>273</v>
      </c>
      <c r="B125" s="2"/>
      <c r="C125" s="2"/>
      <c r="D125" s="2"/>
      <c r="E125" s="2"/>
      <c r="F125" s="2">
        <v>6</v>
      </c>
      <c r="G125" s="2"/>
      <c r="H125" s="2">
        <v>6</v>
      </c>
    </row>
    <row r="126" spans="1:8" x14ac:dyDescent="0.2">
      <c r="A126" s="13" t="s">
        <v>10</v>
      </c>
      <c r="B126" s="2">
        <v>2</v>
      </c>
      <c r="C126" s="2"/>
      <c r="D126" s="2">
        <v>2</v>
      </c>
      <c r="E126" s="2">
        <v>1</v>
      </c>
      <c r="F126" s="2"/>
      <c r="G126" s="2"/>
      <c r="H126" s="2">
        <v>5</v>
      </c>
    </row>
    <row r="127" spans="1:8" x14ac:dyDescent="0.2">
      <c r="A127" s="13" t="s">
        <v>7</v>
      </c>
      <c r="B127" s="2">
        <v>5</v>
      </c>
      <c r="C127" s="2"/>
      <c r="D127" s="2"/>
      <c r="E127" s="2"/>
      <c r="F127" s="2"/>
      <c r="G127" s="2"/>
      <c r="H127" s="2">
        <v>5</v>
      </c>
    </row>
    <row r="128" spans="1:8" x14ac:dyDescent="0.2">
      <c r="A128" s="13" t="s">
        <v>113</v>
      </c>
      <c r="B128" s="2">
        <v>2</v>
      </c>
      <c r="C128" s="2">
        <v>1</v>
      </c>
      <c r="D128" s="2"/>
      <c r="E128" s="2">
        <v>2</v>
      </c>
      <c r="F128" s="2"/>
      <c r="G128" s="2"/>
      <c r="H128" s="2">
        <v>5</v>
      </c>
    </row>
    <row r="129" spans="1:8" x14ac:dyDescent="0.2">
      <c r="A129" s="13" t="s">
        <v>12</v>
      </c>
      <c r="B129" s="2">
        <v>2</v>
      </c>
      <c r="C129" s="2">
        <v>1</v>
      </c>
      <c r="D129" s="2">
        <v>1</v>
      </c>
      <c r="E129" s="2">
        <v>1</v>
      </c>
      <c r="F129" s="2"/>
      <c r="G129" s="2"/>
      <c r="H129" s="2">
        <v>5</v>
      </c>
    </row>
    <row r="130" spans="1:8" x14ac:dyDescent="0.2">
      <c r="A130" s="13" t="s">
        <v>271</v>
      </c>
      <c r="B130" s="2"/>
      <c r="C130" s="2"/>
      <c r="D130" s="2"/>
      <c r="E130" s="2"/>
      <c r="F130" s="2">
        <v>5</v>
      </c>
      <c r="G130" s="2"/>
      <c r="H130" s="2">
        <v>5</v>
      </c>
    </row>
    <row r="131" spans="1:8" x14ac:dyDescent="0.2">
      <c r="A131" s="13" t="s">
        <v>139</v>
      </c>
      <c r="B131" s="2"/>
      <c r="C131" s="2">
        <v>2</v>
      </c>
      <c r="D131" s="2">
        <v>3</v>
      </c>
      <c r="E131" s="2"/>
      <c r="F131" s="2"/>
      <c r="G131" s="2"/>
      <c r="H131" s="2">
        <v>5</v>
      </c>
    </row>
    <row r="132" spans="1:8" x14ac:dyDescent="0.2">
      <c r="A132" s="13" t="s">
        <v>78</v>
      </c>
      <c r="B132" s="2">
        <v>2</v>
      </c>
      <c r="C132" s="2">
        <v>2</v>
      </c>
      <c r="D132" s="2"/>
      <c r="E132" s="2"/>
      <c r="F132" s="2">
        <v>1</v>
      </c>
      <c r="G132" s="2"/>
      <c r="H132" s="2">
        <v>5</v>
      </c>
    </row>
    <row r="133" spans="1:8" x14ac:dyDescent="0.2">
      <c r="A133" s="13" t="s">
        <v>56</v>
      </c>
      <c r="B133" s="2">
        <v>2</v>
      </c>
      <c r="C133" s="2">
        <v>3</v>
      </c>
      <c r="D133" s="2"/>
      <c r="E133" s="2"/>
      <c r="F133" s="2"/>
      <c r="G133" s="2"/>
      <c r="H133" s="2">
        <v>5</v>
      </c>
    </row>
    <row r="134" spans="1:8" x14ac:dyDescent="0.2">
      <c r="A134" s="13" t="s">
        <v>95</v>
      </c>
      <c r="B134" s="2">
        <v>3</v>
      </c>
      <c r="C134" s="2">
        <v>1</v>
      </c>
      <c r="D134" s="2">
        <v>1</v>
      </c>
      <c r="E134" s="2"/>
      <c r="F134" s="2"/>
      <c r="G134" s="2"/>
      <c r="H134" s="2">
        <v>5</v>
      </c>
    </row>
    <row r="135" spans="1:8" x14ac:dyDescent="0.2">
      <c r="A135" s="13" t="s">
        <v>25</v>
      </c>
      <c r="B135" s="2">
        <v>3</v>
      </c>
      <c r="C135" s="2">
        <v>1</v>
      </c>
      <c r="D135" s="2">
        <v>1</v>
      </c>
      <c r="E135" s="2"/>
      <c r="F135" s="2"/>
      <c r="G135" s="2"/>
      <c r="H135" s="2">
        <v>5</v>
      </c>
    </row>
    <row r="136" spans="1:8" x14ac:dyDescent="0.2">
      <c r="A136" s="13" t="s">
        <v>63</v>
      </c>
      <c r="B136" s="2">
        <v>2</v>
      </c>
      <c r="C136" s="2">
        <v>3</v>
      </c>
      <c r="D136" s="2"/>
      <c r="E136" s="2"/>
      <c r="F136" s="2"/>
      <c r="G136" s="2"/>
      <c r="H136" s="2">
        <v>5</v>
      </c>
    </row>
    <row r="137" spans="1:8" x14ac:dyDescent="0.2">
      <c r="A137" s="13" t="s">
        <v>288</v>
      </c>
      <c r="B137" s="2"/>
      <c r="C137" s="2"/>
      <c r="D137" s="2"/>
      <c r="E137" s="2"/>
      <c r="F137" s="2">
        <v>4</v>
      </c>
      <c r="G137" s="2">
        <v>1</v>
      </c>
      <c r="H137" s="2">
        <v>5</v>
      </c>
    </row>
    <row r="138" spans="1:8" x14ac:dyDescent="0.2">
      <c r="A138" s="13" t="s">
        <v>48</v>
      </c>
      <c r="B138" s="2">
        <v>1</v>
      </c>
      <c r="C138" s="2">
        <v>1</v>
      </c>
      <c r="D138" s="2">
        <v>1</v>
      </c>
      <c r="E138" s="2">
        <v>2</v>
      </c>
      <c r="F138" s="2"/>
      <c r="G138" s="2"/>
      <c r="H138" s="2">
        <v>5</v>
      </c>
    </row>
    <row r="139" spans="1:8" x14ac:dyDescent="0.2">
      <c r="A139" s="13" t="s">
        <v>300</v>
      </c>
      <c r="B139" s="2">
        <v>1</v>
      </c>
      <c r="C139" s="2">
        <v>1</v>
      </c>
      <c r="D139" s="2">
        <v>1</v>
      </c>
      <c r="E139" s="2">
        <v>1</v>
      </c>
      <c r="F139" s="2">
        <v>1</v>
      </c>
      <c r="G139" s="2"/>
      <c r="H139" s="2">
        <v>5</v>
      </c>
    </row>
    <row r="140" spans="1:8" x14ac:dyDescent="0.2">
      <c r="A140" s="13" t="s">
        <v>76</v>
      </c>
      <c r="B140" s="2">
        <v>2</v>
      </c>
      <c r="C140" s="2">
        <v>1</v>
      </c>
      <c r="D140" s="2"/>
      <c r="E140" s="2">
        <v>1</v>
      </c>
      <c r="F140" s="2"/>
      <c r="G140" s="2"/>
      <c r="H140" s="2">
        <v>4</v>
      </c>
    </row>
    <row r="141" spans="1:8" x14ac:dyDescent="0.2">
      <c r="A141" s="13" t="s">
        <v>290</v>
      </c>
      <c r="B141" s="2"/>
      <c r="C141" s="2"/>
      <c r="D141" s="2"/>
      <c r="E141" s="2"/>
      <c r="F141" s="2">
        <v>3</v>
      </c>
      <c r="G141" s="2">
        <v>1</v>
      </c>
      <c r="H141" s="2">
        <v>4</v>
      </c>
    </row>
    <row r="142" spans="1:8" x14ac:dyDescent="0.2">
      <c r="A142" s="13" t="s">
        <v>47</v>
      </c>
      <c r="B142" s="2">
        <v>1</v>
      </c>
      <c r="C142" s="2">
        <v>1</v>
      </c>
      <c r="D142" s="2">
        <v>2</v>
      </c>
      <c r="E142" s="2"/>
      <c r="F142" s="2"/>
      <c r="G142" s="2"/>
      <c r="H142" s="2">
        <v>4</v>
      </c>
    </row>
    <row r="143" spans="1:8" x14ac:dyDescent="0.2">
      <c r="A143" s="13" t="s">
        <v>59</v>
      </c>
      <c r="B143" s="2">
        <v>2</v>
      </c>
      <c r="C143" s="2">
        <v>1</v>
      </c>
      <c r="D143" s="2"/>
      <c r="E143" s="2">
        <v>1</v>
      </c>
      <c r="F143" s="2"/>
      <c r="G143" s="2"/>
      <c r="H143" s="2">
        <v>4</v>
      </c>
    </row>
    <row r="144" spans="1:8" x14ac:dyDescent="0.2">
      <c r="A144" s="13" t="s">
        <v>165</v>
      </c>
      <c r="B144" s="2"/>
      <c r="C144" s="2">
        <v>1</v>
      </c>
      <c r="D144" s="2"/>
      <c r="E144" s="2">
        <v>1</v>
      </c>
      <c r="F144" s="2">
        <v>1</v>
      </c>
      <c r="G144" s="2">
        <v>1</v>
      </c>
      <c r="H144" s="2">
        <v>4</v>
      </c>
    </row>
    <row r="145" spans="1:8" x14ac:dyDescent="0.2">
      <c r="A145" s="13" t="s">
        <v>136</v>
      </c>
      <c r="B145" s="2"/>
      <c r="C145" s="2">
        <v>3</v>
      </c>
      <c r="D145" s="2">
        <v>1</v>
      </c>
      <c r="E145" s="2"/>
      <c r="F145" s="2"/>
      <c r="G145" s="2"/>
      <c r="H145" s="2">
        <v>4</v>
      </c>
    </row>
    <row r="146" spans="1:8" x14ac:dyDescent="0.2">
      <c r="A146" s="13" t="s">
        <v>169</v>
      </c>
      <c r="B146" s="2"/>
      <c r="C146" s="2">
        <v>1</v>
      </c>
      <c r="D146" s="2">
        <v>3</v>
      </c>
      <c r="E146" s="2"/>
      <c r="F146" s="2"/>
      <c r="G146" s="2"/>
      <c r="H146" s="2">
        <v>4</v>
      </c>
    </row>
    <row r="147" spans="1:8" x14ac:dyDescent="0.2">
      <c r="A147" s="13" t="s">
        <v>44</v>
      </c>
      <c r="B147" s="2">
        <v>2</v>
      </c>
      <c r="C147" s="2">
        <v>1</v>
      </c>
      <c r="D147" s="2">
        <v>1</v>
      </c>
      <c r="E147" s="2"/>
      <c r="F147" s="2"/>
      <c r="G147" s="2"/>
      <c r="H147" s="2">
        <v>4</v>
      </c>
    </row>
    <row r="148" spans="1:8" x14ac:dyDescent="0.2">
      <c r="A148" s="13" t="s">
        <v>124</v>
      </c>
      <c r="B148" s="2">
        <v>1</v>
      </c>
      <c r="C148" s="2">
        <v>2</v>
      </c>
      <c r="D148" s="2">
        <v>1</v>
      </c>
      <c r="E148" s="2"/>
      <c r="F148" s="2"/>
      <c r="G148" s="2"/>
      <c r="H148" s="2">
        <v>4</v>
      </c>
    </row>
    <row r="149" spans="1:8" x14ac:dyDescent="0.2">
      <c r="A149" s="13" t="s">
        <v>34</v>
      </c>
      <c r="B149" s="2">
        <v>1</v>
      </c>
      <c r="C149" s="2">
        <v>1</v>
      </c>
      <c r="D149" s="2">
        <v>1</v>
      </c>
      <c r="E149" s="2">
        <v>1</v>
      </c>
      <c r="F149" s="2"/>
      <c r="G149" s="2"/>
      <c r="H149" s="2">
        <v>4</v>
      </c>
    </row>
    <row r="150" spans="1:8" x14ac:dyDescent="0.2">
      <c r="A150" s="13" t="s">
        <v>73</v>
      </c>
      <c r="B150" s="2">
        <v>1</v>
      </c>
      <c r="C150" s="2">
        <v>1</v>
      </c>
      <c r="D150" s="2"/>
      <c r="E150" s="2">
        <v>2</v>
      </c>
      <c r="F150" s="2"/>
      <c r="G150" s="2"/>
      <c r="H150" s="2">
        <v>4</v>
      </c>
    </row>
    <row r="151" spans="1:8" x14ac:dyDescent="0.2">
      <c r="A151" s="13" t="s">
        <v>126</v>
      </c>
      <c r="B151" s="2"/>
      <c r="C151" s="2">
        <v>3</v>
      </c>
      <c r="D151" s="2">
        <v>1</v>
      </c>
      <c r="E151" s="2"/>
      <c r="F151" s="2"/>
      <c r="G151" s="2"/>
      <c r="H151" s="2">
        <v>4</v>
      </c>
    </row>
    <row r="152" spans="1:8" x14ac:dyDescent="0.2">
      <c r="A152" s="13" t="s">
        <v>248</v>
      </c>
      <c r="B152" s="2"/>
      <c r="C152" s="2"/>
      <c r="D152" s="2"/>
      <c r="E152" s="2">
        <v>4</v>
      </c>
      <c r="F152" s="2"/>
      <c r="G152" s="2"/>
      <c r="H152" s="2">
        <v>4</v>
      </c>
    </row>
    <row r="153" spans="1:8" x14ac:dyDescent="0.2">
      <c r="A153" s="13" t="s">
        <v>209</v>
      </c>
      <c r="B153" s="2"/>
      <c r="C153" s="2"/>
      <c r="D153" s="2">
        <v>3</v>
      </c>
      <c r="E153" s="2">
        <v>1</v>
      </c>
      <c r="F153" s="2"/>
      <c r="G153" s="2"/>
      <c r="H153" s="2">
        <v>4</v>
      </c>
    </row>
    <row r="154" spans="1:8" x14ac:dyDescent="0.2">
      <c r="A154" s="13" t="s">
        <v>54</v>
      </c>
      <c r="B154" s="2">
        <v>1</v>
      </c>
      <c r="C154" s="2">
        <v>1</v>
      </c>
      <c r="D154" s="2"/>
      <c r="E154" s="2">
        <v>2</v>
      </c>
      <c r="F154" s="2"/>
      <c r="G154" s="2"/>
      <c r="H154" s="2">
        <v>4</v>
      </c>
    </row>
    <row r="155" spans="1:8" x14ac:dyDescent="0.2">
      <c r="A155" s="13" t="s">
        <v>67</v>
      </c>
      <c r="B155" s="2">
        <v>1</v>
      </c>
      <c r="C155" s="2">
        <v>2</v>
      </c>
      <c r="D155" s="2">
        <v>1</v>
      </c>
      <c r="E155" s="2"/>
      <c r="F155" s="2"/>
      <c r="G155" s="2"/>
      <c r="H155" s="2">
        <v>4</v>
      </c>
    </row>
    <row r="156" spans="1:8" x14ac:dyDescent="0.2">
      <c r="A156" s="13" t="s">
        <v>68</v>
      </c>
      <c r="B156" s="2">
        <v>3</v>
      </c>
      <c r="C156" s="2">
        <v>1</v>
      </c>
      <c r="D156" s="2"/>
      <c r="E156" s="2"/>
      <c r="F156" s="2"/>
      <c r="G156" s="2"/>
      <c r="H156" s="2">
        <v>4</v>
      </c>
    </row>
    <row r="157" spans="1:8" x14ac:dyDescent="0.2">
      <c r="A157" s="13" t="s">
        <v>123</v>
      </c>
      <c r="B157" s="2">
        <v>2</v>
      </c>
      <c r="C157" s="2">
        <v>1</v>
      </c>
      <c r="D157" s="2"/>
      <c r="E157" s="2">
        <v>1</v>
      </c>
      <c r="F157" s="2"/>
      <c r="G157" s="2"/>
      <c r="H157" s="2">
        <v>4</v>
      </c>
    </row>
    <row r="158" spans="1:8" x14ac:dyDescent="0.2">
      <c r="A158" s="13" t="s">
        <v>148</v>
      </c>
      <c r="B158" s="2"/>
      <c r="C158" s="2">
        <v>2</v>
      </c>
      <c r="D158" s="2">
        <v>1</v>
      </c>
      <c r="E158" s="2">
        <v>1</v>
      </c>
      <c r="F158" s="2"/>
      <c r="G158" s="2"/>
      <c r="H158" s="2">
        <v>4</v>
      </c>
    </row>
    <row r="159" spans="1:8" x14ac:dyDescent="0.2">
      <c r="A159" s="13" t="s">
        <v>31</v>
      </c>
      <c r="B159" s="2">
        <v>1</v>
      </c>
      <c r="C159" s="2">
        <v>1</v>
      </c>
      <c r="D159" s="2">
        <v>2</v>
      </c>
      <c r="E159" s="2"/>
      <c r="F159" s="2"/>
      <c r="G159" s="2"/>
      <c r="H159" s="2">
        <v>4</v>
      </c>
    </row>
    <row r="160" spans="1:8" x14ac:dyDescent="0.2">
      <c r="A160" s="13" t="s">
        <v>198</v>
      </c>
      <c r="B160" s="2"/>
      <c r="C160" s="2"/>
      <c r="D160" s="2">
        <v>2</v>
      </c>
      <c r="E160" s="2">
        <v>2</v>
      </c>
      <c r="F160" s="2"/>
      <c r="G160" s="2"/>
      <c r="H160" s="2">
        <v>4</v>
      </c>
    </row>
    <row r="161" spans="1:8" x14ac:dyDescent="0.2">
      <c r="A161" s="13" t="s">
        <v>231</v>
      </c>
      <c r="B161" s="2"/>
      <c r="C161" s="2"/>
      <c r="D161" s="2">
        <v>1</v>
      </c>
      <c r="E161" s="2">
        <v>1</v>
      </c>
      <c r="F161" s="2">
        <v>2</v>
      </c>
      <c r="G161" s="2"/>
      <c r="H161" s="2">
        <v>4</v>
      </c>
    </row>
    <row r="162" spans="1:8" x14ac:dyDescent="0.2">
      <c r="A162" s="13" t="s">
        <v>51</v>
      </c>
      <c r="B162" s="2">
        <v>3</v>
      </c>
      <c r="C162" s="2">
        <v>1</v>
      </c>
      <c r="D162" s="2"/>
      <c r="E162" s="2"/>
      <c r="F162" s="2"/>
      <c r="G162" s="2"/>
      <c r="H162" s="2">
        <v>4</v>
      </c>
    </row>
    <row r="163" spans="1:8" x14ac:dyDescent="0.2">
      <c r="A163" s="13" t="s">
        <v>17</v>
      </c>
      <c r="B163" s="2">
        <v>2</v>
      </c>
      <c r="C163" s="2"/>
      <c r="D163" s="2">
        <v>1</v>
      </c>
      <c r="E163" s="2">
        <v>1</v>
      </c>
      <c r="F163" s="2"/>
      <c r="G163" s="2"/>
      <c r="H163" s="2">
        <v>4</v>
      </c>
    </row>
    <row r="164" spans="1:8" x14ac:dyDescent="0.2">
      <c r="A164" s="13" t="s">
        <v>199</v>
      </c>
      <c r="B164" s="2"/>
      <c r="C164" s="2"/>
      <c r="D164" s="2">
        <v>3</v>
      </c>
      <c r="E164" s="2"/>
      <c r="F164" s="2"/>
      <c r="G164" s="2"/>
      <c r="H164" s="2">
        <v>3</v>
      </c>
    </row>
    <row r="165" spans="1:8" x14ac:dyDescent="0.2">
      <c r="A165" s="13" t="s">
        <v>70</v>
      </c>
      <c r="B165" s="2">
        <v>3</v>
      </c>
      <c r="C165" s="2"/>
      <c r="D165" s="2"/>
      <c r="E165" s="2"/>
      <c r="F165" s="2"/>
      <c r="G165" s="2"/>
      <c r="H165" s="2">
        <v>3</v>
      </c>
    </row>
    <row r="166" spans="1:8" x14ac:dyDescent="0.2">
      <c r="A166" s="13" t="s">
        <v>210</v>
      </c>
      <c r="B166" s="2"/>
      <c r="C166" s="2"/>
      <c r="D166" s="2">
        <v>1</v>
      </c>
      <c r="E166" s="2"/>
      <c r="F166" s="2">
        <v>2</v>
      </c>
      <c r="G166" s="2"/>
      <c r="H166" s="2">
        <v>3</v>
      </c>
    </row>
    <row r="167" spans="1:8" x14ac:dyDescent="0.2">
      <c r="A167" s="13" t="s">
        <v>250</v>
      </c>
      <c r="B167" s="2"/>
      <c r="C167" s="2"/>
      <c r="D167" s="2"/>
      <c r="E167" s="2">
        <v>3</v>
      </c>
      <c r="F167" s="2"/>
      <c r="G167" s="2"/>
      <c r="H167" s="2">
        <v>3</v>
      </c>
    </row>
    <row r="168" spans="1:8" x14ac:dyDescent="0.2">
      <c r="A168" s="13" t="s">
        <v>197</v>
      </c>
      <c r="B168" s="2"/>
      <c r="C168" s="2"/>
      <c r="D168" s="2">
        <v>3</v>
      </c>
      <c r="E168" s="2"/>
      <c r="F168" s="2"/>
      <c r="G168" s="2"/>
      <c r="H168" s="2">
        <v>3</v>
      </c>
    </row>
    <row r="169" spans="1:8" x14ac:dyDescent="0.2">
      <c r="A169" s="13" t="s">
        <v>226</v>
      </c>
      <c r="B169" s="2"/>
      <c r="C169" s="2"/>
      <c r="D169" s="2">
        <v>2</v>
      </c>
      <c r="E169" s="2"/>
      <c r="F169" s="2">
        <v>1</v>
      </c>
      <c r="G169" s="2"/>
      <c r="H169" s="2">
        <v>3</v>
      </c>
    </row>
    <row r="170" spans="1:8" x14ac:dyDescent="0.2">
      <c r="A170" s="13" t="s">
        <v>274</v>
      </c>
      <c r="B170" s="2"/>
      <c r="C170" s="2"/>
      <c r="D170" s="2"/>
      <c r="E170" s="2">
        <v>2</v>
      </c>
      <c r="F170" s="2">
        <v>1</v>
      </c>
      <c r="G170" s="2"/>
      <c r="H170" s="2">
        <v>3</v>
      </c>
    </row>
    <row r="171" spans="1:8" x14ac:dyDescent="0.2">
      <c r="A171" s="13" t="s">
        <v>49</v>
      </c>
      <c r="B171" s="2">
        <v>1</v>
      </c>
      <c r="C171" s="2">
        <v>1</v>
      </c>
      <c r="D171" s="2"/>
      <c r="E171" s="2">
        <v>1</v>
      </c>
      <c r="F171" s="2"/>
      <c r="G171" s="2"/>
      <c r="H171" s="2">
        <v>3</v>
      </c>
    </row>
    <row r="172" spans="1:8" x14ac:dyDescent="0.2">
      <c r="A172" s="13" t="s">
        <v>130</v>
      </c>
      <c r="B172" s="2"/>
      <c r="C172" s="2">
        <v>1</v>
      </c>
      <c r="D172" s="2">
        <v>2</v>
      </c>
      <c r="E172" s="2"/>
      <c r="F172" s="2"/>
      <c r="G172" s="2"/>
      <c r="H172" s="2">
        <v>3</v>
      </c>
    </row>
    <row r="173" spans="1:8" x14ac:dyDescent="0.2">
      <c r="A173" s="13" t="s">
        <v>32</v>
      </c>
      <c r="B173" s="2">
        <v>1</v>
      </c>
      <c r="C173" s="2">
        <v>1</v>
      </c>
      <c r="D173" s="2">
        <v>1</v>
      </c>
      <c r="E173" s="2"/>
      <c r="F173" s="2"/>
      <c r="G173" s="2"/>
      <c r="H173" s="2">
        <v>3</v>
      </c>
    </row>
    <row r="174" spans="1:8" x14ac:dyDescent="0.2">
      <c r="A174" s="13" t="s">
        <v>289</v>
      </c>
      <c r="B174" s="2"/>
      <c r="C174" s="2"/>
      <c r="D174" s="2"/>
      <c r="E174" s="2"/>
      <c r="F174" s="2">
        <v>2</v>
      </c>
      <c r="G174" s="2">
        <v>1</v>
      </c>
      <c r="H174" s="2">
        <v>3</v>
      </c>
    </row>
    <row r="175" spans="1:8" x14ac:dyDescent="0.2">
      <c r="A175" s="13" t="s">
        <v>45</v>
      </c>
      <c r="B175" s="2">
        <v>1</v>
      </c>
      <c r="C175" s="2"/>
      <c r="D175" s="2">
        <v>2</v>
      </c>
      <c r="E175" s="2"/>
      <c r="F175" s="2"/>
      <c r="G175" s="2"/>
      <c r="H175" s="2">
        <v>3</v>
      </c>
    </row>
    <row r="176" spans="1:8" x14ac:dyDescent="0.2">
      <c r="A176" s="13" t="s">
        <v>189</v>
      </c>
      <c r="B176" s="2"/>
      <c r="C176" s="2">
        <v>2</v>
      </c>
      <c r="D176" s="2"/>
      <c r="E176" s="2">
        <v>1</v>
      </c>
      <c r="F176" s="2"/>
      <c r="G176" s="2"/>
      <c r="H176" s="2">
        <v>3</v>
      </c>
    </row>
    <row r="177" spans="1:8" x14ac:dyDescent="0.2">
      <c r="A177" s="13" t="s">
        <v>206</v>
      </c>
      <c r="B177" s="2"/>
      <c r="C177" s="2"/>
      <c r="D177" s="2">
        <v>3</v>
      </c>
      <c r="E177" s="2"/>
      <c r="F177" s="2"/>
      <c r="G177" s="2"/>
      <c r="H177" s="2">
        <v>3</v>
      </c>
    </row>
    <row r="178" spans="1:8" x14ac:dyDescent="0.2">
      <c r="A178" s="13" t="s">
        <v>306</v>
      </c>
      <c r="B178" s="2"/>
      <c r="C178" s="2"/>
      <c r="D178" s="2"/>
      <c r="E178" s="2"/>
      <c r="F178" s="2">
        <v>2</v>
      </c>
      <c r="G178" s="2">
        <v>1</v>
      </c>
      <c r="H178" s="2">
        <v>3</v>
      </c>
    </row>
    <row r="179" spans="1:8" x14ac:dyDescent="0.2">
      <c r="A179" s="13" t="s">
        <v>219</v>
      </c>
      <c r="B179" s="2"/>
      <c r="C179" s="2">
        <v>2</v>
      </c>
      <c r="D179" s="2">
        <v>1</v>
      </c>
      <c r="E179" s="2"/>
      <c r="F179" s="2"/>
      <c r="G179" s="2"/>
      <c r="H179" s="2">
        <v>3</v>
      </c>
    </row>
    <row r="180" spans="1:8" x14ac:dyDescent="0.2">
      <c r="A180" s="13" t="s">
        <v>291</v>
      </c>
      <c r="B180" s="2"/>
      <c r="C180" s="2"/>
      <c r="D180" s="2"/>
      <c r="E180" s="2"/>
      <c r="F180" s="2">
        <v>3</v>
      </c>
      <c r="G180" s="2"/>
      <c r="H180" s="2">
        <v>3</v>
      </c>
    </row>
    <row r="181" spans="1:8" x14ac:dyDescent="0.2">
      <c r="A181" s="13" t="s">
        <v>37</v>
      </c>
      <c r="B181" s="2">
        <v>3</v>
      </c>
      <c r="C181" s="2"/>
      <c r="D181" s="2"/>
      <c r="E181" s="2"/>
      <c r="F181" s="2"/>
      <c r="G181" s="2"/>
      <c r="H181" s="2">
        <v>3</v>
      </c>
    </row>
    <row r="182" spans="1:8" x14ac:dyDescent="0.2">
      <c r="A182" s="13" t="s">
        <v>125</v>
      </c>
      <c r="B182" s="2"/>
      <c r="C182" s="2">
        <v>1</v>
      </c>
      <c r="D182" s="2">
        <v>1</v>
      </c>
      <c r="E182" s="2"/>
      <c r="F182" s="2">
        <v>1</v>
      </c>
      <c r="G182" s="2"/>
      <c r="H182" s="2">
        <v>3</v>
      </c>
    </row>
    <row r="183" spans="1:8" x14ac:dyDescent="0.2">
      <c r="A183" s="13" t="s">
        <v>137</v>
      </c>
      <c r="B183" s="2"/>
      <c r="C183" s="2">
        <v>1</v>
      </c>
      <c r="D183" s="2"/>
      <c r="E183" s="2">
        <v>2</v>
      </c>
      <c r="F183" s="2"/>
      <c r="G183" s="2"/>
      <c r="H183" s="2">
        <v>3</v>
      </c>
    </row>
    <row r="184" spans="1:8" x14ac:dyDescent="0.2">
      <c r="A184" s="13" t="s">
        <v>172</v>
      </c>
      <c r="B184" s="2"/>
      <c r="C184" s="2">
        <v>1</v>
      </c>
      <c r="D184" s="2"/>
      <c r="E184" s="2">
        <v>1</v>
      </c>
      <c r="F184" s="2"/>
      <c r="G184" s="2"/>
      <c r="H184" s="2">
        <v>2</v>
      </c>
    </row>
    <row r="185" spans="1:8" x14ac:dyDescent="0.2">
      <c r="A185" s="13" t="s">
        <v>3</v>
      </c>
      <c r="B185" s="2">
        <v>2</v>
      </c>
      <c r="C185" s="2"/>
      <c r="D185" s="2"/>
      <c r="E185" s="2"/>
      <c r="F185" s="2"/>
      <c r="G185" s="2"/>
      <c r="H185" s="2">
        <v>2</v>
      </c>
    </row>
    <row r="186" spans="1:8" x14ac:dyDescent="0.2">
      <c r="A186" s="13" t="s">
        <v>168</v>
      </c>
      <c r="B186" s="2"/>
      <c r="C186" s="2">
        <v>2</v>
      </c>
      <c r="D186" s="2"/>
      <c r="E186" s="2"/>
      <c r="F186" s="2"/>
      <c r="G186" s="2"/>
      <c r="H186" s="2">
        <v>2</v>
      </c>
    </row>
    <row r="187" spans="1:8" x14ac:dyDescent="0.2">
      <c r="A187" s="13" t="s">
        <v>24</v>
      </c>
      <c r="B187" s="2">
        <v>2</v>
      </c>
      <c r="C187" s="2"/>
      <c r="D187" s="2"/>
      <c r="E187" s="2"/>
      <c r="F187" s="2"/>
      <c r="G187" s="2"/>
      <c r="H187" s="2">
        <v>2</v>
      </c>
    </row>
    <row r="188" spans="1:8" x14ac:dyDescent="0.2">
      <c r="A188" s="13" t="s">
        <v>242</v>
      </c>
      <c r="B188" s="2"/>
      <c r="C188" s="2"/>
      <c r="D188" s="2"/>
      <c r="E188" s="2">
        <v>2</v>
      </c>
      <c r="F188" s="2"/>
      <c r="G188" s="2"/>
      <c r="H188" s="2">
        <v>2</v>
      </c>
    </row>
    <row r="189" spans="1:8" x14ac:dyDescent="0.2">
      <c r="A189" s="13" t="s">
        <v>135</v>
      </c>
      <c r="B189" s="2"/>
      <c r="C189" s="2">
        <v>2</v>
      </c>
      <c r="D189" s="2"/>
      <c r="E189" s="2"/>
      <c r="F189" s="2"/>
      <c r="G189" s="2"/>
      <c r="H189" s="2">
        <v>2</v>
      </c>
    </row>
    <row r="190" spans="1:8" x14ac:dyDescent="0.2">
      <c r="A190" s="13" t="s">
        <v>230</v>
      </c>
      <c r="B190" s="2"/>
      <c r="C190" s="2"/>
      <c r="D190" s="2">
        <v>1</v>
      </c>
      <c r="E190" s="2">
        <v>1</v>
      </c>
      <c r="F190" s="2"/>
      <c r="G190" s="2"/>
      <c r="H190" s="2">
        <v>2</v>
      </c>
    </row>
    <row r="191" spans="1:8" x14ac:dyDescent="0.2">
      <c r="A191" s="13" t="s">
        <v>191</v>
      </c>
      <c r="B191" s="2"/>
      <c r="C191" s="2">
        <v>1</v>
      </c>
      <c r="D191" s="2"/>
      <c r="E191" s="2"/>
      <c r="F191" s="2"/>
      <c r="G191" s="2">
        <v>1</v>
      </c>
      <c r="H191" s="2">
        <v>2</v>
      </c>
    </row>
    <row r="192" spans="1:8" x14ac:dyDescent="0.2">
      <c r="A192" s="13" t="s">
        <v>14</v>
      </c>
      <c r="B192" s="2">
        <v>1</v>
      </c>
      <c r="C192" s="2">
        <v>1</v>
      </c>
      <c r="D192" s="2"/>
      <c r="E192" s="2"/>
      <c r="F192" s="2"/>
      <c r="G192" s="2"/>
      <c r="H192" s="2">
        <v>2</v>
      </c>
    </row>
    <row r="193" spans="1:8" x14ac:dyDescent="0.2">
      <c r="A193" s="13" t="s">
        <v>41</v>
      </c>
      <c r="B193" s="2">
        <v>1</v>
      </c>
      <c r="C193" s="2">
        <v>1</v>
      </c>
      <c r="D193" s="2"/>
      <c r="E193" s="2"/>
      <c r="F193" s="2"/>
      <c r="G193" s="2"/>
      <c r="H193" s="2">
        <v>2</v>
      </c>
    </row>
    <row r="194" spans="1:8" x14ac:dyDescent="0.2">
      <c r="A194" s="13" t="s">
        <v>192</v>
      </c>
      <c r="B194" s="2"/>
      <c r="C194" s="2">
        <v>1</v>
      </c>
      <c r="D194" s="2">
        <v>1</v>
      </c>
      <c r="E194" s="2"/>
      <c r="F194" s="2"/>
      <c r="G194" s="2"/>
      <c r="H194" s="2">
        <v>2</v>
      </c>
    </row>
    <row r="195" spans="1:8" x14ac:dyDescent="0.2">
      <c r="A195" s="13" t="s">
        <v>156</v>
      </c>
      <c r="B195" s="2"/>
      <c r="C195" s="2">
        <v>2</v>
      </c>
      <c r="D195" s="2"/>
      <c r="E195" s="2"/>
      <c r="F195" s="2"/>
      <c r="G195" s="2"/>
      <c r="H195" s="2">
        <v>2</v>
      </c>
    </row>
    <row r="196" spans="1:8" x14ac:dyDescent="0.2">
      <c r="A196" s="13" t="s">
        <v>152</v>
      </c>
      <c r="B196" s="2"/>
      <c r="C196" s="2">
        <v>2</v>
      </c>
      <c r="D196" s="2"/>
      <c r="E196" s="2"/>
      <c r="F196" s="2"/>
      <c r="G196" s="2"/>
      <c r="H196" s="2">
        <v>2</v>
      </c>
    </row>
    <row r="197" spans="1:8" x14ac:dyDescent="0.2">
      <c r="A197" s="13" t="s">
        <v>131</v>
      </c>
      <c r="B197" s="2"/>
      <c r="C197" s="2">
        <v>1</v>
      </c>
      <c r="D197" s="2"/>
      <c r="E197" s="2">
        <v>1</v>
      </c>
      <c r="F197" s="2"/>
      <c r="G197" s="2"/>
      <c r="H197" s="2">
        <v>2</v>
      </c>
    </row>
    <row r="198" spans="1:8" x14ac:dyDescent="0.2">
      <c r="A198" s="13" t="s">
        <v>5</v>
      </c>
      <c r="B198" s="2">
        <v>2</v>
      </c>
      <c r="C198" s="2"/>
      <c r="D198" s="2"/>
      <c r="E198" s="2"/>
      <c r="F198" s="2"/>
      <c r="G198" s="2"/>
      <c r="H198" s="2">
        <v>2</v>
      </c>
    </row>
    <row r="199" spans="1:8" x14ac:dyDescent="0.2">
      <c r="A199" s="13" t="s">
        <v>208</v>
      </c>
      <c r="B199" s="2"/>
      <c r="C199" s="2"/>
      <c r="D199" s="2">
        <v>1</v>
      </c>
      <c r="E199" s="2">
        <v>1</v>
      </c>
      <c r="F199" s="2"/>
      <c r="G199" s="2"/>
      <c r="H199" s="2">
        <v>2</v>
      </c>
    </row>
    <row r="200" spans="1:8" x14ac:dyDescent="0.2">
      <c r="A200" s="13" t="s">
        <v>9</v>
      </c>
      <c r="B200" s="2">
        <v>2</v>
      </c>
      <c r="C200" s="2"/>
      <c r="D200" s="2"/>
      <c r="E200" s="2"/>
      <c r="F200" s="2"/>
      <c r="G200" s="2"/>
      <c r="H200" s="2">
        <v>2</v>
      </c>
    </row>
    <row r="201" spans="1:8" x14ac:dyDescent="0.2">
      <c r="A201" s="13" t="s">
        <v>112</v>
      </c>
      <c r="B201" s="2">
        <v>1</v>
      </c>
      <c r="C201" s="2"/>
      <c r="D201" s="2">
        <v>1</v>
      </c>
      <c r="E201" s="2"/>
      <c r="F201" s="2"/>
      <c r="G201" s="2"/>
      <c r="H201" s="2">
        <v>2</v>
      </c>
    </row>
    <row r="202" spans="1:8" x14ac:dyDescent="0.2">
      <c r="A202" s="13" t="s">
        <v>227</v>
      </c>
      <c r="B202" s="2">
        <v>1</v>
      </c>
      <c r="C202" s="2"/>
      <c r="D202" s="2">
        <v>1</v>
      </c>
      <c r="E202" s="2"/>
      <c r="F202" s="2"/>
      <c r="G202" s="2"/>
      <c r="H202" s="2">
        <v>2</v>
      </c>
    </row>
    <row r="203" spans="1:8" x14ac:dyDescent="0.2">
      <c r="A203" s="13" t="s">
        <v>202</v>
      </c>
      <c r="B203" s="2"/>
      <c r="C203" s="2"/>
      <c r="D203" s="2">
        <v>2</v>
      </c>
      <c r="E203" s="2"/>
      <c r="F203" s="2"/>
      <c r="G203" s="2"/>
      <c r="H203" s="2">
        <v>2</v>
      </c>
    </row>
    <row r="204" spans="1:8" x14ac:dyDescent="0.2">
      <c r="A204" s="13" t="s">
        <v>263</v>
      </c>
      <c r="B204" s="2"/>
      <c r="C204" s="2"/>
      <c r="D204" s="2"/>
      <c r="E204" s="2">
        <v>1</v>
      </c>
      <c r="F204" s="2">
        <v>1</v>
      </c>
      <c r="G204" s="2"/>
      <c r="H204" s="2">
        <v>2</v>
      </c>
    </row>
    <row r="205" spans="1:8" x14ac:dyDescent="0.2">
      <c r="A205" s="13" t="s">
        <v>151</v>
      </c>
      <c r="B205" s="2"/>
      <c r="C205" s="2">
        <v>2</v>
      </c>
      <c r="D205" s="2"/>
      <c r="E205" s="2"/>
      <c r="F205" s="2"/>
      <c r="G205" s="2"/>
      <c r="H205" s="2">
        <v>2</v>
      </c>
    </row>
    <row r="206" spans="1:8" x14ac:dyDescent="0.2">
      <c r="A206" s="13" t="s">
        <v>114</v>
      </c>
      <c r="B206" s="2">
        <v>1</v>
      </c>
      <c r="C206" s="2"/>
      <c r="D206" s="2">
        <v>1</v>
      </c>
      <c r="E206" s="2"/>
      <c r="F206" s="2"/>
      <c r="G206" s="2"/>
      <c r="H206" s="2">
        <v>2</v>
      </c>
    </row>
    <row r="207" spans="1:8" x14ac:dyDescent="0.2">
      <c r="A207" s="13" t="s">
        <v>6</v>
      </c>
      <c r="B207" s="2">
        <v>1</v>
      </c>
      <c r="C207" s="2"/>
      <c r="D207" s="2"/>
      <c r="E207" s="2">
        <v>1</v>
      </c>
      <c r="F207" s="2"/>
      <c r="G207" s="2"/>
      <c r="H207" s="2">
        <v>2</v>
      </c>
    </row>
    <row r="208" spans="1:8" x14ac:dyDescent="0.2">
      <c r="A208" s="13" t="s">
        <v>153</v>
      </c>
      <c r="B208" s="2"/>
      <c r="C208" s="2">
        <v>1</v>
      </c>
      <c r="D208" s="2"/>
      <c r="E208" s="2"/>
      <c r="F208" s="2">
        <v>1</v>
      </c>
      <c r="G208" s="2"/>
      <c r="H208" s="2">
        <v>2</v>
      </c>
    </row>
    <row r="209" spans="1:8" x14ac:dyDescent="0.2">
      <c r="A209" s="13" t="s">
        <v>225</v>
      </c>
      <c r="B209" s="2"/>
      <c r="C209" s="2"/>
      <c r="D209" s="2">
        <v>2</v>
      </c>
      <c r="E209" s="2"/>
      <c r="F209" s="2"/>
      <c r="G209" s="2"/>
      <c r="H209" s="2">
        <v>2</v>
      </c>
    </row>
    <row r="210" spans="1:8" x14ac:dyDescent="0.2">
      <c r="A210" s="13" t="s">
        <v>98</v>
      </c>
      <c r="B210" s="2">
        <v>1</v>
      </c>
      <c r="C210" s="2"/>
      <c r="D210" s="2"/>
      <c r="E210" s="2"/>
      <c r="F210" s="2"/>
      <c r="G210" s="2"/>
      <c r="H210" s="2">
        <v>1</v>
      </c>
    </row>
    <row r="211" spans="1:8" x14ac:dyDescent="0.2">
      <c r="A211" s="13" t="s">
        <v>27</v>
      </c>
      <c r="B211" s="2">
        <v>1</v>
      </c>
      <c r="C211" s="2"/>
      <c r="D211" s="2"/>
      <c r="E211" s="2"/>
      <c r="F211" s="2"/>
      <c r="G211" s="2"/>
      <c r="H211" s="2">
        <v>1</v>
      </c>
    </row>
    <row r="212" spans="1:8" x14ac:dyDescent="0.2">
      <c r="A212" s="13" t="s">
        <v>138</v>
      </c>
      <c r="B212" s="2"/>
      <c r="C212" s="2">
        <v>1</v>
      </c>
      <c r="D212" s="2"/>
      <c r="E212" s="2"/>
      <c r="F212" s="2"/>
      <c r="G212" s="2"/>
      <c r="H212" s="2">
        <v>1</v>
      </c>
    </row>
    <row r="213" spans="1:8" x14ac:dyDescent="0.2">
      <c r="A213" s="13" t="s">
        <v>285</v>
      </c>
      <c r="B213" s="2"/>
      <c r="C213" s="2"/>
      <c r="D213" s="2"/>
      <c r="E213" s="2"/>
      <c r="F213" s="2">
        <v>1</v>
      </c>
      <c r="G213" s="2"/>
      <c r="H213" s="2">
        <v>1</v>
      </c>
    </row>
    <row r="214" spans="1:8" x14ac:dyDescent="0.2">
      <c r="A214" s="13" t="s">
        <v>212</v>
      </c>
      <c r="B214" s="2"/>
      <c r="C214" s="2"/>
      <c r="D214" s="2">
        <v>1</v>
      </c>
      <c r="E214" s="2"/>
      <c r="F214" s="2"/>
      <c r="G214" s="2"/>
      <c r="H214" s="2">
        <v>1</v>
      </c>
    </row>
    <row r="215" spans="1:8" x14ac:dyDescent="0.2">
      <c r="A215" s="13" t="s">
        <v>147</v>
      </c>
      <c r="B215" s="2"/>
      <c r="C215" s="2">
        <v>1</v>
      </c>
      <c r="D215" s="2"/>
      <c r="E215" s="2"/>
      <c r="F215" s="2"/>
      <c r="G215" s="2"/>
      <c r="H215" s="2">
        <v>1</v>
      </c>
    </row>
    <row r="216" spans="1:8" x14ac:dyDescent="0.2">
      <c r="A216" s="13" t="s">
        <v>270</v>
      </c>
      <c r="B216" s="2"/>
      <c r="C216" s="2"/>
      <c r="D216" s="2"/>
      <c r="E216" s="2"/>
      <c r="F216" s="2">
        <v>1</v>
      </c>
      <c r="G216" s="2"/>
      <c r="H216" s="2">
        <v>1</v>
      </c>
    </row>
    <row r="217" spans="1:8" x14ac:dyDescent="0.2">
      <c r="A217" s="13" t="s">
        <v>301</v>
      </c>
      <c r="B217" s="2">
        <v>1</v>
      </c>
      <c r="C217" s="2"/>
      <c r="D217" s="2"/>
      <c r="E217" s="2"/>
      <c r="F217" s="2"/>
      <c r="G217" s="2"/>
      <c r="H217" s="2">
        <v>1</v>
      </c>
    </row>
    <row r="218" spans="1:8" x14ac:dyDescent="0.2">
      <c r="A218" s="13" t="s">
        <v>19</v>
      </c>
      <c r="B218" s="2">
        <v>1</v>
      </c>
      <c r="C218" s="2"/>
      <c r="D218" s="2"/>
      <c r="E218" s="2"/>
      <c r="F218" s="2"/>
      <c r="G218" s="2"/>
      <c r="H218" s="2">
        <v>1</v>
      </c>
    </row>
    <row r="219" spans="1:8" x14ac:dyDescent="0.2">
      <c r="A219" s="13" t="s">
        <v>171</v>
      </c>
      <c r="B219" s="2"/>
      <c r="C219" s="2">
        <v>1</v>
      </c>
      <c r="D219" s="2"/>
      <c r="E219" s="2"/>
      <c r="F219" s="2"/>
      <c r="G219" s="2"/>
      <c r="H219" s="2">
        <v>1</v>
      </c>
    </row>
    <row r="220" spans="1:8" x14ac:dyDescent="0.2">
      <c r="A220" s="13" t="s">
        <v>82</v>
      </c>
      <c r="B220" s="2">
        <v>1</v>
      </c>
      <c r="C220" s="2"/>
      <c r="D220" s="2"/>
      <c r="E220" s="2"/>
      <c r="F220" s="2"/>
      <c r="G220" s="2"/>
      <c r="H220" s="2">
        <v>1</v>
      </c>
    </row>
    <row r="221" spans="1:8" x14ac:dyDescent="0.2">
      <c r="A221" s="13" t="s">
        <v>74</v>
      </c>
      <c r="B221" s="2">
        <v>1</v>
      </c>
      <c r="C221" s="2"/>
      <c r="D221" s="2"/>
      <c r="E221" s="2"/>
      <c r="F221" s="2"/>
      <c r="G221" s="2"/>
      <c r="H221" s="2">
        <v>1</v>
      </c>
    </row>
    <row r="222" spans="1:8" x14ac:dyDescent="0.2">
      <c r="A222" s="13" t="s">
        <v>307</v>
      </c>
      <c r="B222" s="2"/>
      <c r="C222" s="2"/>
      <c r="D222" s="2"/>
      <c r="E222" s="2"/>
      <c r="F222" s="2">
        <v>1</v>
      </c>
      <c r="G222" s="2"/>
      <c r="H222" s="2">
        <v>1</v>
      </c>
    </row>
    <row r="223" spans="1:8" x14ac:dyDescent="0.2">
      <c r="A223" s="13" t="s">
        <v>128</v>
      </c>
      <c r="B223" s="2"/>
      <c r="C223" s="2">
        <v>1</v>
      </c>
      <c r="D223" s="2"/>
      <c r="E223" s="2"/>
      <c r="F223" s="2"/>
      <c r="G223" s="2"/>
      <c r="H223" s="2">
        <v>1</v>
      </c>
    </row>
    <row r="224" spans="1:8" x14ac:dyDescent="0.2">
      <c r="A224" s="13" t="s">
        <v>23</v>
      </c>
      <c r="B224" s="2">
        <v>1</v>
      </c>
      <c r="C224" s="2"/>
      <c r="D224" s="2"/>
      <c r="E224" s="2"/>
      <c r="F224" s="2"/>
      <c r="G224" s="2"/>
      <c r="H224" s="2">
        <v>1</v>
      </c>
    </row>
    <row r="225" spans="1:8" x14ac:dyDescent="0.2">
      <c r="A225" s="13" t="s">
        <v>62</v>
      </c>
      <c r="B225" s="2">
        <v>1</v>
      </c>
      <c r="C225" s="2"/>
      <c r="D225" s="2"/>
      <c r="E225" s="2"/>
      <c r="F225" s="2"/>
      <c r="G225" s="2"/>
      <c r="H225" s="2">
        <v>1</v>
      </c>
    </row>
    <row r="226" spans="1:8" x14ac:dyDescent="0.2">
      <c r="A226" s="13" t="s">
        <v>16</v>
      </c>
      <c r="B226" s="2">
        <v>1</v>
      </c>
      <c r="C226" s="2"/>
      <c r="D226" s="2"/>
      <c r="E226" s="2"/>
      <c r="F226" s="2"/>
      <c r="G226" s="2"/>
      <c r="H226" s="2">
        <v>1</v>
      </c>
    </row>
    <row r="227" spans="1:8" x14ac:dyDescent="0.2">
      <c r="A227" s="13" t="s">
        <v>88</v>
      </c>
      <c r="B227" s="2">
        <v>1</v>
      </c>
      <c r="C227" s="2"/>
      <c r="D227" s="2"/>
      <c r="E227" s="2"/>
      <c r="F227" s="2"/>
      <c r="G227" s="2"/>
      <c r="H227" s="2">
        <v>1</v>
      </c>
    </row>
    <row r="228" spans="1:8" x14ac:dyDescent="0.2">
      <c r="A228" s="13" t="s">
        <v>313</v>
      </c>
      <c r="B228" s="2"/>
      <c r="C228" s="2"/>
      <c r="D228" s="2"/>
      <c r="E228" s="2"/>
      <c r="F228" s="2"/>
      <c r="G228" s="2">
        <v>1</v>
      </c>
      <c r="H228" s="2">
        <v>1</v>
      </c>
    </row>
    <row r="229" spans="1:8" x14ac:dyDescent="0.2">
      <c r="A229" s="13" t="s">
        <v>249</v>
      </c>
      <c r="B229" s="2"/>
      <c r="C229" s="2"/>
      <c r="D229" s="2"/>
      <c r="E229" s="2">
        <v>1</v>
      </c>
      <c r="F229" s="2"/>
      <c r="G229" s="2"/>
      <c r="H229" s="2">
        <v>1</v>
      </c>
    </row>
    <row r="230" spans="1:8" x14ac:dyDescent="0.2">
      <c r="A230" s="13" t="s">
        <v>141</v>
      </c>
      <c r="B230" s="2"/>
      <c r="C230" s="2">
        <v>1</v>
      </c>
      <c r="D230" s="2"/>
      <c r="E230" s="2"/>
      <c r="F230" s="2"/>
      <c r="G230" s="2"/>
      <c r="H230" s="2">
        <v>1</v>
      </c>
    </row>
    <row r="231" spans="1:8" x14ac:dyDescent="0.2">
      <c r="A231" s="13" t="s">
        <v>194</v>
      </c>
      <c r="B231" s="2"/>
      <c r="C231" s="2"/>
      <c r="D231" s="2">
        <v>1</v>
      </c>
      <c r="E231" s="2"/>
      <c r="F231" s="2"/>
      <c r="G231" s="2"/>
      <c r="H231" s="2">
        <v>1</v>
      </c>
    </row>
    <row r="232" spans="1:8" x14ac:dyDescent="0.2">
      <c r="A232" s="13" t="s">
        <v>42</v>
      </c>
      <c r="B232" s="2">
        <v>1</v>
      </c>
      <c r="C232" s="2"/>
      <c r="D232" s="2"/>
      <c r="E232" s="2"/>
      <c r="F232" s="2"/>
      <c r="G232" s="2"/>
      <c r="H232" s="2">
        <v>1</v>
      </c>
    </row>
    <row r="233" spans="1:8" x14ac:dyDescent="0.2">
      <c r="A233" s="13" t="s">
        <v>69</v>
      </c>
      <c r="B233" s="2">
        <v>1</v>
      </c>
      <c r="C233" s="2"/>
      <c r="D233" s="2"/>
      <c r="E233" s="2"/>
      <c r="F233" s="2"/>
      <c r="G233" s="2"/>
      <c r="H233" s="2">
        <v>1</v>
      </c>
    </row>
    <row r="234" spans="1:8" x14ac:dyDescent="0.2">
      <c r="A234" s="13" t="s">
        <v>86</v>
      </c>
      <c r="B234" s="2">
        <v>1</v>
      </c>
      <c r="C234" s="2"/>
      <c r="D234" s="2"/>
      <c r="E234" s="2"/>
      <c r="F234" s="2"/>
      <c r="G234" s="2"/>
      <c r="H234" s="2">
        <v>1</v>
      </c>
    </row>
    <row r="235" spans="1:8" x14ac:dyDescent="0.2">
      <c r="A235" s="13" t="s">
        <v>46</v>
      </c>
      <c r="B235" s="2">
        <v>1</v>
      </c>
      <c r="C235" s="2"/>
      <c r="D235" s="2"/>
      <c r="E235" s="2"/>
      <c r="F235" s="2"/>
      <c r="G235" s="2"/>
      <c r="H235" s="2">
        <v>1</v>
      </c>
    </row>
    <row r="236" spans="1:8" x14ac:dyDescent="0.2">
      <c r="A236" s="13" t="s">
        <v>35</v>
      </c>
      <c r="B236" s="2">
        <v>1</v>
      </c>
      <c r="C236" s="2"/>
      <c r="D236" s="2"/>
      <c r="E236" s="2"/>
      <c r="F236" s="2"/>
      <c r="G236" s="2"/>
      <c r="H236" s="2">
        <v>1</v>
      </c>
    </row>
    <row r="237" spans="1:8" x14ac:dyDescent="0.2">
      <c r="A237" s="13" t="s">
        <v>55</v>
      </c>
      <c r="B237" s="2">
        <v>1</v>
      </c>
      <c r="C237" s="2"/>
      <c r="D237" s="2"/>
      <c r="E237" s="2"/>
      <c r="F237" s="2"/>
      <c r="G237" s="2"/>
      <c r="H237" s="2">
        <v>1</v>
      </c>
    </row>
    <row r="238" spans="1:8" x14ac:dyDescent="0.2">
      <c r="A238" s="13" t="s">
        <v>217</v>
      </c>
      <c r="B238" s="2"/>
      <c r="C238" s="2"/>
      <c r="D238" s="2">
        <v>1</v>
      </c>
      <c r="E238" s="2"/>
      <c r="F238" s="2"/>
      <c r="G238" s="2"/>
      <c r="H238" s="2">
        <v>1</v>
      </c>
    </row>
    <row r="239" spans="1:8" x14ac:dyDescent="0.2">
      <c r="A239" s="13" t="s">
        <v>154</v>
      </c>
      <c r="B239" s="2"/>
      <c r="C239" s="2">
        <v>1</v>
      </c>
      <c r="D239" s="2"/>
      <c r="E239" s="2"/>
      <c r="F239" s="2"/>
      <c r="G239" s="2"/>
      <c r="H239" s="2">
        <v>1</v>
      </c>
    </row>
    <row r="240" spans="1:8" x14ac:dyDescent="0.2">
      <c r="A240" s="13" t="s">
        <v>247</v>
      </c>
      <c r="B240" s="2"/>
      <c r="C240" s="2"/>
      <c r="D240" s="2"/>
      <c r="E240" s="2">
        <v>1</v>
      </c>
      <c r="F240" s="2"/>
      <c r="G240" s="2"/>
      <c r="H240" s="2">
        <v>1</v>
      </c>
    </row>
    <row r="241" spans="1:8" x14ac:dyDescent="0.2">
      <c r="A241" s="13" t="s">
        <v>309</v>
      </c>
      <c r="B241" s="2"/>
      <c r="C241" s="2"/>
      <c r="D241" s="2"/>
      <c r="E241" s="2"/>
      <c r="F241" s="2"/>
      <c r="G241" s="2">
        <v>1</v>
      </c>
      <c r="H241" s="2">
        <v>1</v>
      </c>
    </row>
    <row r="242" spans="1:8" x14ac:dyDescent="0.2">
      <c r="A242" s="13" t="s">
        <v>127</v>
      </c>
      <c r="B242" s="2"/>
      <c r="C242" s="2">
        <v>1</v>
      </c>
      <c r="D242" s="2"/>
      <c r="E242" s="2"/>
      <c r="F242" s="2"/>
      <c r="G242" s="2"/>
      <c r="H242" s="2">
        <v>1</v>
      </c>
    </row>
    <row r="243" spans="1:8" x14ac:dyDescent="0.2">
      <c r="A243" s="13" t="s">
        <v>66</v>
      </c>
      <c r="B243" s="2">
        <v>1</v>
      </c>
      <c r="C243" s="2"/>
      <c r="D243" s="2"/>
      <c r="E243" s="2"/>
      <c r="F243" s="2"/>
      <c r="G243" s="2"/>
      <c r="H243" s="2">
        <v>1</v>
      </c>
    </row>
    <row r="244" spans="1:8" x14ac:dyDescent="0.2">
      <c r="A244" s="13" t="s">
        <v>264</v>
      </c>
      <c r="B244" s="2"/>
      <c r="C244" s="2"/>
      <c r="D244" s="2"/>
      <c r="E244" s="2">
        <v>1</v>
      </c>
      <c r="F244" s="2"/>
      <c r="G244" s="2"/>
      <c r="H244" s="2">
        <v>1</v>
      </c>
    </row>
    <row r="245" spans="1:8" x14ac:dyDescent="0.2">
      <c r="A245" s="13" t="s">
        <v>93</v>
      </c>
      <c r="B245" s="2">
        <v>1</v>
      </c>
      <c r="C245" s="2"/>
      <c r="D245" s="2"/>
      <c r="E245" s="2"/>
      <c r="F245" s="2"/>
      <c r="G245" s="2"/>
      <c r="H245" s="2">
        <v>1</v>
      </c>
    </row>
    <row r="246" spans="1:8" x14ac:dyDescent="0.2">
      <c r="A246" s="13" t="s">
        <v>84</v>
      </c>
      <c r="B246" s="2">
        <v>1</v>
      </c>
      <c r="C246" s="2"/>
      <c r="D246" s="2"/>
      <c r="E246" s="2"/>
      <c r="F246" s="2"/>
      <c r="G246" s="2"/>
      <c r="H246" s="2">
        <v>1</v>
      </c>
    </row>
    <row r="247" spans="1:8" x14ac:dyDescent="0.2">
      <c r="A247" s="13" t="s">
        <v>71</v>
      </c>
      <c r="B247" s="2">
        <v>1</v>
      </c>
      <c r="C247" s="2"/>
      <c r="D247" s="2"/>
      <c r="E247" s="2"/>
      <c r="F247" s="2"/>
      <c r="G247" s="2"/>
      <c r="H247" s="2">
        <v>1</v>
      </c>
    </row>
    <row r="248" spans="1:8" x14ac:dyDescent="0.2">
      <c r="A248" s="13" t="s">
        <v>184</v>
      </c>
      <c r="B248" s="2"/>
      <c r="C248" s="2">
        <v>1</v>
      </c>
      <c r="D248" s="2"/>
      <c r="E248" s="2"/>
      <c r="F248" s="2"/>
      <c r="G248" s="2"/>
      <c r="H248" s="2">
        <v>1</v>
      </c>
    </row>
    <row r="249" spans="1:8" x14ac:dyDescent="0.2">
      <c r="A249" s="13" t="s">
        <v>167</v>
      </c>
      <c r="B249" s="2"/>
      <c r="C249" s="2">
        <v>1</v>
      </c>
      <c r="D249" s="2"/>
      <c r="E249" s="2"/>
      <c r="F249" s="2"/>
      <c r="G249" s="2"/>
      <c r="H249" s="2">
        <v>1</v>
      </c>
    </row>
    <row r="250" spans="1:8" x14ac:dyDescent="0.2">
      <c r="A250" s="13" t="s">
        <v>195</v>
      </c>
      <c r="B250" s="2"/>
      <c r="C250" s="2"/>
      <c r="D250" s="2">
        <v>1</v>
      </c>
      <c r="E250" s="2"/>
      <c r="F250" s="2"/>
      <c r="G250" s="2"/>
      <c r="H250" s="2">
        <v>1</v>
      </c>
    </row>
    <row r="251" spans="1:8" x14ac:dyDescent="0.2">
      <c r="A251" s="13" t="s">
        <v>170</v>
      </c>
      <c r="B251" s="2"/>
      <c r="C251" s="2">
        <v>1</v>
      </c>
      <c r="D251" s="2"/>
      <c r="E251" s="2"/>
      <c r="F251" s="2"/>
      <c r="G251" s="2"/>
      <c r="H251" s="2">
        <v>1</v>
      </c>
    </row>
    <row r="252" spans="1:8" x14ac:dyDescent="0.2">
      <c r="A252" s="13" t="s">
        <v>178</v>
      </c>
      <c r="B252" s="2">
        <v>270</v>
      </c>
      <c r="C252" s="2">
        <v>293</v>
      </c>
      <c r="D252" s="2">
        <v>314</v>
      </c>
      <c r="E252" s="2">
        <v>319</v>
      </c>
      <c r="F252" s="2">
        <v>323</v>
      </c>
      <c r="G252" s="2">
        <v>65</v>
      </c>
      <c r="H252" s="2">
        <v>1584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2"/>
  <sheetViews>
    <sheetView zoomScale="150" zoomScaleNormal="150" zoomScalePageLayoutView="150" workbookViewId="0">
      <selection activeCell="A53" sqref="A53"/>
    </sheetView>
  </sheetViews>
  <sheetFormatPr baseColWidth="10" defaultRowHeight="15" x14ac:dyDescent="0.2"/>
  <cols>
    <col min="1" max="1" width="34" bestFit="1" customWidth="1"/>
    <col min="2" max="2" width="13.6640625" bestFit="1" customWidth="1"/>
    <col min="3" max="3" width="14.33203125" bestFit="1" customWidth="1"/>
    <col min="4" max="4" width="12" bestFit="1" customWidth="1"/>
    <col min="5" max="5" width="5.1640625" bestFit="1" customWidth="1"/>
    <col min="6" max="7" width="9.6640625" bestFit="1" customWidth="1"/>
    <col min="8" max="9" width="11" bestFit="1" customWidth="1"/>
    <col min="10" max="10" width="10.1640625" bestFit="1" customWidth="1"/>
  </cols>
  <sheetData>
    <row r="1" spans="1:7" x14ac:dyDescent="0.2">
      <c r="A1" s="12" t="s">
        <v>1</v>
      </c>
      <c r="B1" t="s">
        <v>246</v>
      </c>
    </row>
    <row r="3" spans="1:7" x14ac:dyDescent="0.2">
      <c r="B3" s="12" t="s">
        <v>185</v>
      </c>
    </row>
    <row r="4" spans="1:7" x14ac:dyDescent="0.2">
      <c r="A4" s="12" t="s">
        <v>177</v>
      </c>
      <c r="B4" t="s">
        <v>180</v>
      </c>
      <c r="C4" t="s">
        <v>181</v>
      </c>
      <c r="D4" t="s">
        <v>186</v>
      </c>
      <c r="E4" t="s">
        <v>108</v>
      </c>
      <c r="F4" t="s">
        <v>187</v>
      </c>
      <c r="G4" t="s">
        <v>188</v>
      </c>
    </row>
    <row r="5" spans="1:7" x14ac:dyDescent="0.2">
      <c r="A5" s="13" t="s">
        <v>313</v>
      </c>
      <c r="B5" s="2"/>
      <c r="C5" s="2">
        <v>1</v>
      </c>
      <c r="D5" s="2"/>
      <c r="E5" s="2">
        <v>1</v>
      </c>
      <c r="F5" s="1">
        <v>42778</v>
      </c>
      <c r="G5" s="1">
        <v>42778</v>
      </c>
    </row>
    <row r="6" spans="1:7" x14ac:dyDescent="0.2">
      <c r="A6" s="13" t="s">
        <v>309</v>
      </c>
      <c r="B6" s="2">
        <v>1</v>
      </c>
      <c r="C6" s="2"/>
      <c r="D6" s="2"/>
      <c r="E6" s="2">
        <v>1</v>
      </c>
      <c r="F6" s="1">
        <v>42764</v>
      </c>
      <c r="G6" s="1">
        <v>42764</v>
      </c>
    </row>
    <row r="7" spans="1:7" x14ac:dyDescent="0.2">
      <c r="A7" s="13" t="s">
        <v>306</v>
      </c>
      <c r="B7" s="2"/>
      <c r="C7" s="2">
        <v>3</v>
      </c>
      <c r="D7" s="2"/>
      <c r="E7" s="2">
        <v>3</v>
      </c>
      <c r="F7" s="1">
        <v>42722</v>
      </c>
      <c r="G7" s="1">
        <v>42736</v>
      </c>
    </row>
    <row r="8" spans="1:7" x14ac:dyDescent="0.2">
      <c r="A8" s="13" t="s">
        <v>307</v>
      </c>
      <c r="B8" s="2">
        <v>1</v>
      </c>
      <c r="C8" s="2"/>
      <c r="D8" s="2"/>
      <c r="E8" s="2">
        <v>1</v>
      </c>
      <c r="F8" s="1">
        <v>42722</v>
      </c>
      <c r="G8" s="1">
        <v>42722</v>
      </c>
    </row>
    <row r="9" spans="1:7" x14ac:dyDescent="0.2">
      <c r="A9" s="13" t="s">
        <v>291</v>
      </c>
      <c r="B9" s="2">
        <v>3</v>
      </c>
      <c r="C9" s="2"/>
      <c r="D9" s="2"/>
      <c r="E9" s="2">
        <v>3</v>
      </c>
      <c r="F9" s="1">
        <v>42659</v>
      </c>
      <c r="G9" s="1">
        <v>42701</v>
      </c>
    </row>
    <row r="10" spans="1:7" x14ac:dyDescent="0.2">
      <c r="A10" s="13" t="s">
        <v>290</v>
      </c>
      <c r="B10" s="2"/>
      <c r="C10" s="2">
        <v>4</v>
      </c>
      <c r="D10" s="2"/>
      <c r="E10" s="2">
        <v>4</v>
      </c>
      <c r="F10" s="1">
        <v>42652</v>
      </c>
      <c r="G10" s="1">
        <v>42771</v>
      </c>
    </row>
    <row r="11" spans="1:7" x14ac:dyDescent="0.2">
      <c r="A11" s="13" t="s">
        <v>289</v>
      </c>
      <c r="B11" s="2"/>
      <c r="C11" s="2"/>
      <c r="D11" s="2">
        <v>3</v>
      </c>
      <c r="E11" s="2">
        <v>3</v>
      </c>
      <c r="F11" s="1">
        <v>42631</v>
      </c>
      <c r="G11" s="1">
        <v>42785</v>
      </c>
    </row>
    <row r="12" spans="1:7" x14ac:dyDescent="0.2">
      <c r="A12" s="13" t="s">
        <v>288</v>
      </c>
      <c r="B12" s="2">
        <v>5</v>
      </c>
      <c r="C12" s="2"/>
      <c r="D12" s="2"/>
      <c r="E12" s="2">
        <v>5</v>
      </c>
      <c r="F12" s="1">
        <v>42610</v>
      </c>
      <c r="G12" s="1">
        <v>42750</v>
      </c>
    </row>
    <row r="13" spans="1:7" x14ac:dyDescent="0.2">
      <c r="A13" s="13" t="s">
        <v>286</v>
      </c>
      <c r="B13" s="2">
        <v>5</v>
      </c>
      <c r="C13" s="2"/>
      <c r="D13" s="2">
        <v>1</v>
      </c>
      <c r="E13" s="2">
        <v>6</v>
      </c>
      <c r="F13" s="1">
        <v>42561</v>
      </c>
      <c r="G13" s="1">
        <v>42743</v>
      </c>
    </row>
    <row r="14" spans="1:7" x14ac:dyDescent="0.2">
      <c r="A14" s="13" t="s">
        <v>285</v>
      </c>
      <c r="B14" s="2">
        <v>1</v>
      </c>
      <c r="C14" s="2"/>
      <c r="D14" s="2"/>
      <c r="E14" s="2">
        <v>1</v>
      </c>
      <c r="F14" s="1">
        <v>42554</v>
      </c>
      <c r="G14" s="1">
        <v>42554</v>
      </c>
    </row>
    <row r="15" spans="1:7" x14ac:dyDescent="0.2">
      <c r="A15" s="13" t="s">
        <v>283</v>
      </c>
      <c r="B15" s="2">
        <v>6</v>
      </c>
      <c r="C15" s="2"/>
      <c r="D15" s="2"/>
      <c r="E15" s="2">
        <v>6</v>
      </c>
      <c r="F15" s="1">
        <v>42491</v>
      </c>
      <c r="G15" s="1">
        <v>42631</v>
      </c>
    </row>
    <row r="16" spans="1:7" x14ac:dyDescent="0.2">
      <c r="A16" s="13" t="s">
        <v>275</v>
      </c>
      <c r="B16" s="2"/>
      <c r="C16" s="2">
        <v>8</v>
      </c>
      <c r="D16" s="2"/>
      <c r="E16" s="2">
        <v>8</v>
      </c>
      <c r="F16" s="1">
        <v>42454</v>
      </c>
      <c r="G16" s="1">
        <v>42757</v>
      </c>
    </row>
    <row r="17" spans="1:7" x14ac:dyDescent="0.2">
      <c r="A17" s="13" t="s">
        <v>273</v>
      </c>
      <c r="B17" s="2">
        <v>6</v>
      </c>
      <c r="C17" s="2"/>
      <c r="D17" s="2"/>
      <c r="E17" s="2">
        <v>6</v>
      </c>
      <c r="F17" s="1">
        <v>42449</v>
      </c>
      <c r="G17" s="1">
        <v>42673</v>
      </c>
    </row>
    <row r="18" spans="1:7" x14ac:dyDescent="0.2">
      <c r="A18" s="13" t="s">
        <v>272</v>
      </c>
      <c r="B18" s="2">
        <v>7</v>
      </c>
      <c r="C18" s="2"/>
      <c r="D18" s="2"/>
      <c r="E18" s="2">
        <v>7</v>
      </c>
      <c r="F18" s="1">
        <v>42435</v>
      </c>
      <c r="G18" s="1">
        <v>42701</v>
      </c>
    </row>
    <row r="19" spans="1:7" x14ac:dyDescent="0.2">
      <c r="A19" s="13" t="s">
        <v>271</v>
      </c>
      <c r="B19" s="2">
        <v>5</v>
      </c>
      <c r="C19" s="2"/>
      <c r="D19" s="2"/>
      <c r="E19" s="2">
        <v>5</v>
      </c>
      <c r="F19" s="1">
        <v>42407</v>
      </c>
      <c r="G19" s="1">
        <v>42666</v>
      </c>
    </row>
    <row r="20" spans="1:7" x14ac:dyDescent="0.2">
      <c r="A20" s="13" t="s">
        <v>270</v>
      </c>
      <c r="B20" s="2">
        <v>1</v>
      </c>
      <c r="C20" s="2"/>
      <c r="D20" s="2"/>
      <c r="E20" s="2">
        <v>1</v>
      </c>
      <c r="F20" s="1">
        <v>42379</v>
      </c>
      <c r="G20" s="1">
        <v>42379</v>
      </c>
    </row>
    <row r="21" spans="1:7" x14ac:dyDescent="0.2">
      <c r="A21" s="13" t="s">
        <v>264</v>
      </c>
      <c r="B21" s="2">
        <v>1</v>
      </c>
      <c r="C21" s="2"/>
      <c r="D21" s="2"/>
      <c r="E21" s="2">
        <v>1</v>
      </c>
      <c r="F21" s="1">
        <v>42365</v>
      </c>
      <c r="G21" s="1">
        <v>42365</v>
      </c>
    </row>
    <row r="22" spans="1:7" x14ac:dyDescent="0.2">
      <c r="A22" s="13" t="s">
        <v>263</v>
      </c>
      <c r="B22" s="2">
        <v>1</v>
      </c>
      <c r="C22" s="2"/>
      <c r="D22" s="2">
        <v>1</v>
      </c>
      <c r="E22" s="2">
        <v>2</v>
      </c>
      <c r="F22" s="1">
        <v>42358</v>
      </c>
      <c r="G22" s="1">
        <v>42722</v>
      </c>
    </row>
    <row r="23" spans="1:7" x14ac:dyDescent="0.2">
      <c r="A23" s="13" t="s">
        <v>260</v>
      </c>
      <c r="B23" s="2">
        <v>10</v>
      </c>
      <c r="C23" s="2"/>
      <c r="D23" s="2"/>
      <c r="E23" s="2">
        <v>10</v>
      </c>
      <c r="F23" s="1">
        <v>42344</v>
      </c>
      <c r="G23" s="1">
        <v>42799</v>
      </c>
    </row>
    <row r="24" spans="1:7" x14ac:dyDescent="0.2">
      <c r="A24" s="13" t="s">
        <v>255</v>
      </c>
      <c r="B24" s="2"/>
      <c r="C24" s="2">
        <v>14</v>
      </c>
      <c r="D24" s="2"/>
      <c r="E24" s="2">
        <v>14</v>
      </c>
      <c r="F24" s="1">
        <v>42274</v>
      </c>
      <c r="G24" s="1">
        <v>42785</v>
      </c>
    </row>
    <row r="25" spans="1:7" x14ac:dyDescent="0.2">
      <c r="A25" s="13" t="s">
        <v>253</v>
      </c>
      <c r="B25" s="2">
        <v>7</v>
      </c>
      <c r="C25" s="2"/>
      <c r="D25" s="2"/>
      <c r="E25" s="2">
        <v>7</v>
      </c>
      <c r="F25" s="1">
        <v>42267</v>
      </c>
      <c r="G25" s="1">
        <v>42750</v>
      </c>
    </row>
    <row r="26" spans="1:7" x14ac:dyDescent="0.2">
      <c r="A26" s="13" t="s">
        <v>252</v>
      </c>
      <c r="B26" s="2"/>
      <c r="C26" s="2">
        <v>8</v>
      </c>
      <c r="D26" s="2"/>
      <c r="E26" s="2">
        <v>8</v>
      </c>
      <c r="F26" s="1">
        <v>42218</v>
      </c>
      <c r="G26" s="1">
        <v>42750</v>
      </c>
    </row>
    <row r="27" spans="1:7" x14ac:dyDescent="0.2">
      <c r="A27" s="13" t="s">
        <v>251</v>
      </c>
      <c r="B27" s="2">
        <v>7</v>
      </c>
      <c r="C27" s="2"/>
      <c r="D27" s="2"/>
      <c r="E27" s="2">
        <v>7</v>
      </c>
      <c r="F27" s="1">
        <v>42197</v>
      </c>
      <c r="G27" s="1">
        <v>42540</v>
      </c>
    </row>
    <row r="28" spans="1:7" x14ac:dyDescent="0.2">
      <c r="A28" s="13" t="s">
        <v>250</v>
      </c>
      <c r="B28" s="2">
        <v>3</v>
      </c>
      <c r="C28" s="2"/>
      <c r="D28" s="2"/>
      <c r="E28" s="2">
        <v>3</v>
      </c>
      <c r="F28" s="1">
        <v>42190</v>
      </c>
      <c r="G28" s="1">
        <v>42260</v>
      </c>
    </row>
    <row r="29" spans="1:7" x14ac:dyDescent="0.2">
      <c r="A29" s="13" t="s">
        <v>249</v>
      </c>
      <c r="B29" s="2"/>
      <c r="C29" s="2">
        <v>1</v>
      </c>
      <c r="D29" s="2"/>
      <c r="E29" s="2">
        <v>1</v>
      </c>
      <c r="F29" s="1">
        <v>42183</v>
      </c>
      <c r="G29" s="1">
        <v>42183</v>
      </c>
    </row>
    <row r="30" spans="1:7" x14ac:dyDescent="0.2">
      <c r="A30" s="13" t="s">
        <v>248</v>
      </c>
      <c r="B30" s="2">
        <v>4</v>
      </c>
      <c r="C30" s="2"/>
      <c r="D30" s="2"/>
      <c r="E30" s="2">
        <v>4</v>
      </c>
      <c r="F30" s="1">
        <v>42155</v>
      </c>
      <c r="G30" s="1">
        <v>42211</v>
      </c>
    </row>
    <row r="31" spans="1:7" x14ac:dyDescent="0.2">
      <c r="A31" s="13" t="s">
        <v>247</v>
      </c>
      <c r="B31" s="2">
        <v>1</v>
      </c>
      <c r="C31" s="2"/>
      <c r="D31" s="2"/>
      <c r="E31" s="2">
        <v>1</v>
      </c>
      <c r="F31" s="1">
        <v>42134</v>
      </c>
      <c r="G31" s="1">
        <v>42134</v>
      </c>
    </row>
    <row r="32" spans="1:7" x14ac:dyDescent="0.2">
      <c r="A32" s="13" t="s">
        <v>245</v>
      </c>
      <c r="B32" s="2">
        <v>10</v>
      </c>
      <c r="C32" s="2"/>
      <c r="D32" s="2"/>
      <c r="E32" s="2">
        <v>10</v>
      </c>
      <c r="F32" s="1">
        <v>42099</v>
      </c>
      <c r="G32" s="1">
        <v>42806</v>
      </c>
    </row>
    <row r="33" spans="1:7" x14ac:dyDescent="0.2">
      <c r="A33" s="13" t="s">
        <v>274</v>
      </c>
      <c r="B33" s="2">
        <v>3</v>
      </c>
      <c r="C33" s="2"/>
      <c r="D33" s="2"/>
      <c r="E33" s="2">
        <v>3</v>
      </c>
      <c r="F33" s="1">
        <v>42096</v>
      </c>
      <c r="G33" s="1">
        <v>42454</v>
      </c>
    </row>
    <row r="34" spans="1:7" x14ac:dyDescent="0.2">
      <c r="A34" s="13" t="s">
        <v>244</v>
      </c>
      <c r="B34" s="2">
        <v>11</v>
      </c>
      <c r="C34" s="2"/>
      <c r="D34" s="2"/>
      <c r="E34" s="2">
        <v>11</v>
      </c>
      <c r="F34" s="1">
        <v>42092</v>
      </c>
      <c r="G34" s="1">
        <v>42757</v>
      </c>
    </row>
    <row r="35" spans="1:7" x14ac:dyDescent="0.2">
      <c r="A35" s="13" t="s">
        <v>242</v>
      </c>
      <c r="B35" s="2"/>
      <c r="C35" s="2">
        <v>2</v>
      </c>
      <c r="D35" s="2"/>
      <c r="E35" s="2">
        <v>2</v>
      </c>
      <c r="F35" s="1">
        <v>42085</v>
      </c>
      <c r="G35" s="1">
        <v>42106</v>
      </c>
    </row>
    <row r="36" spans="1:7" x14ac:dyDescent="0.2">
      <c r="A36" s="13" t="s">
        <v>241</v>
      </c>
      <c r="B36" s="2">
        <v>7</v>
      </c>
      <c r="C36" s="2"/>
      <c r="D36" s="2"/>
      <c r="E36" s="2">
        <v>7</v>
      </c>
      <c r="F36" s="1">
        <v>42071</v>
      </c>
      <c r="G36" s="1">
        <v>42624</v>
      </c>
    </row>
    <row r="37" spans="1:7" x14ac:dyDescent="0.2">
      <c r="A37" s="13" t="s">
        <v>238</v>
      </c>
      <c r="B37" s="2">
        <v>2</v>
      </c>
      <c r="C37" s="2"/>
      <c r="D37" s="2">
        <v>8</v>
      </c>
      <c r="E37" s="2">
        <v>10</v>
      </c>
      <c r="F37" s="1">
        <v>42036</v>
      </c>
      <c r="G37" s="1">
        <v>42778</v>
      </c>
    </row>
    <row r="38" spans="1:7" x14ac:dyDescent="0.2">
      <c r="A38" s="13" t="s">
        <v>237</v>
      </c>
      <c r="B38" s="2">
        <v>10</v>
      </c>
      <c r="C38" s="2"/>
      <c r="D38" s="2"/>
      <c r="E38" s="2">
        <v>10</v>
      </c>
      <c r="F38" s="1">
        <v>42029</v>
      </c>
      <c r="G38" s="1">
        <v>42743</v>
      </c>
    </row>
    <row r="39" spans="1:7" x14ac:dyDescent="0.2">
      <c r="A39" s="13" t="s">
        <v>236</v>
      </c>
      <c r="B39" s="2"/>
      <c r="C39" s="2">
        <v>13</v>
      </c>
      <c r="D39" s="2"/>
      <c r="E39" s="2">
        <v>13</v>
      </c>
      <c r="F39" s="1">
        <v>42029</v>
      </c>
      <c r="G39" s="1">
        <v>42792</v>
      </c>
    </row>
    <row r="40" spans="1:7" x14ac:dyDescent="0.2">
      <c r="A40" s="13" t="s">
        <v>235</v>
      </c>
      <c r="B40" s="2">
        <v>6</v>
      </c>
      <c r="C40" s="2"/>
      <c r="D40" s="2"/>
      <c r="E40" s="2">
        <v>6</v>
      </c>
      <c r="F40" s="1">
        <v>42022</v>
      </c>
      <c r="G40" s="1">
        <v>42260</v>
      </c>
    </row>
    <row r="41" spans="1:7" x14ac:dyDescent="0.2">
      <c r="A41" s="13" t="s">
        <v>233</v>
      </c>
      <c r="B41" s="2">
        <v>7</v>
      </c>
      <c r="C41" s="2"/>
      <c r="D41" s="2"/>
      <c r="E41" s="2">
        <v>7</v>
      </c>
      <c r="F41" s="1">
        <v>42008</v>
      </c>
      <c r="G41" s="1">
        <v>42806</v>
      </c>
    </row>
    <row r="42" spans="1:7" x14ac:dyDescent="0.2">
      <c r="A42" s="13" t="s">
        <v>231</v>
      </c>
      <c r="B42" s="2">
        <v>2</v>
      </c>
      <c r="C42" s="2"/>
      <c r="D42" s="2">
        <v>2</v>
      </c>
      <c r="E42" s="2">
        <v>4</v>
      </c>
      <c r="F42" s="1">
        <v>41994</v>
      </c>
      <c r="G42" s="1">
        <v>42728</v>
      </c>
    </row>
    <row r="43" spans="1:7" x14ac:dyDescent="0.2">
      <c r="A43" s="13" t="s">
        <v>230</v>
      </c>
      <c r="B43" s="2">
        <v>2</v>
      </c>
      <c r="C43" s="2"/>
      <c r="D43" s="2"/>
      <c r="E43" s="2">
        <v>2</v>
      </c>
      <c r="F43" s="1">
        <v>41994</v>
      </c>
      <c r="G43" s="1">
        <v>42351</v>
      </c>
    </row>
    <row r="44" spans="1:7" x14ac:dyDescent="0.2">
      <c r="A44" s="13" t="s">
        <v>226</v>
      </c>
      <c r="B44" s="2">
        <v>2</v>
      </c>
      <c r="C44" s="2"/>
      <c r="D44" s="2">
        <v>1</v>
      </c>
      <c r="E44" s="2">
        <v>3</v>
      </c>
      <c r="F44" s="1">
        <v>41980</v>
      </c>
      <c r="G44" s="1">
        <v>42722</v>
      </c>
    </row>
    <row r="45" spans="1:7" x14ac:dyDescent="0.2">
      <c r="A45" s="13" t="s">
        <v>224</v>
      </c>
      <c r="B45" s="2"/>
      <c r="C45" s="2">
        <v>14</v>
      </c>
      <c r="D45" s="2"/>
      <c r="E45" s="2">
        <v>14</v>
      </c>
      <c r="F45" s="1">
        <v>41959</v>
      </c>
      <c r="G45" s="1">
        <v>42799</v>
      </c>
    </row>
    <row r="46" spans="1:7" x14ac:dyDescent="0.2">
      <c r="A46" s="13" t="s">
        <v>225</v>
      </c>
      <c r="B46" s="2">
        <v>2</v>
      </c>
      <c r="C46" s="2"/>
      <c r="D46" s="2"/>
      <c r="E46" s="2">
        <v>2</v>
      </c>
      <c r="F46" s="1">
        <v>41959</v>
      </c>
      <c r="G46" s="1">
        <v>42001</v>
      </c>
    </row>
    <row r="47" spans="1:7" x14ac:dyDescent="0.2">
      <c r="A47" s="13" t="s">
        <v>222</v>
      </c>
      <c r="B47" s="2">
        <v>10</v>
      </c>
      <c r="C47" s="2"/>
      <c r="D47" s="2"/>
      <c r="E47" s="2">
        <v>10</v>
      </c>
      <c r="F47" s="1">
        <v>41938</v>
      </c>
      <c r="G47" s="1">
        <v>42589</v>
      </c>
    </row>
    <row r="48" spans="1:7" x14ac:dyDescent="0.2">
      <c r="A48" s="13" t="s">
        <v>223</v>
      </c>
      <c r="B48" s="2"/>
      <c r="C48" s="2">
        <v>11</v>
      </c>
      <c r="D48" s="2"/>
      <c r="E48" s="2">
        <v>11</v>
      </c>
      <c r="F48" s="1">
        <v>41938</v>
      </c>
      <c r="G48" s="1">
        <v>42806</v>
      </c>
    </row>
    <row r="49" spans="1:7" x14ac:dyDescent="0.2">
      <c r="A49" s="13" t="s">
        <v>221</v>
      </c>
      <c r="B49" s="2"/>
      <c r="C49" s="2">
        <v>10</v>
      </c>
      <c r="D49" s="2"/>
      <c r="E49" s="2">
        <v>10</v>
      </c>
      <c r="F49" s="1">
        <v>41931</v>
      </c>
      <c r="G49" s="1">
        <v>42617</v>
      </c>
    </row>
    <row r="50" spans="1:7" x14ac:dyDescent="0.2">
      <c r="A50" s="13" t="s">
        <v>220</v>
      </c>
      <c r="B50" s="2">
        <v>8</v>
      </c>
      <c r="C50" s="2"/>
      <c r="D50" s="2"/>
      <c r="E50" s="2">
        <v>8</v>
      </c>
      <c r="F50" s="1">
        <v>41931</v>
      </c>
      <c r="G50" s="1">
        <v>42505</v>
      </c>
    </row>
    <row r="51" spans="1:7" x14ac:dyDescent="0.2">
      <c r="A51" s="13" t="s">
        <v>218</v>
      </c>
      <c r="B51" s="2"/>
      <c r="C51" s="2">
        <v>8</v>
      </c>
      <c r="D51" s="2"/>
      <c r="E51" s="2">
        <v>8</v>
      </c>
      <c r="F51" s="1">
        <v>41917</v>
      </c>
      <c r="G51" s="1">
        <v>42666</v>
      </c>
    </row>
    <row r="52" spans="1:7" x14ac:dyDescent="0.2">
      <c r="A52" s="13" t="s">
        <v>217</v>
      </c>
      <c r="B52" s="2">
        <v>1</v>
      </c>
      <c r="C52" s="2"/>
      <c r="D52" s="2"/>
      <c r="E52" s="2">
        <v>1</v>
      </c>
      <c r="F52" s="1">
        <v>41903</v>
      </c>
      <c r="G52" s="1">
        <v>41903</v>
      </c>
    </row>
    <row r="53" spans="1:7" x14ac:dyDescent="0.2">
      <c r="A53" s="13" t="s">
        <v>216</v>
      </c>
      <c r="B53" s="2">
        <v>9</v>
      </c>
      <c r="C53" s="2"/>
      <c r="D53" s="2"/>
      <c r="E53" s="2">
        <v>9</v>
      </c>
      <c r="F53" s="1">
        <v>41882</v>
      </c>
      <c r="G53" s="1">
        <v>42806</v>
      </c>
    </row>
    <row r="54" spans="1:7" x14ac:dyDescent="0.2">
      <c r="A54" s="13" t="s">
        <v>215</v>
      </c>
      <c r="B54" s="2"/>
      <c r="C54" s="2">
        <v>1</v>
      </c>
      <c r="D54" s="2">
        <v>9</v>
      </c>
      <c r="E54" s="2">
        <v>10</v>
      </c>
      <c r="F54" s="1">
        <v>41847</v>
      </c>
      <c r="G54" s="1">
        <v>42624</v>
      </c>
    </row>
    <row r="55" spans="1:7" x14ac:dyDescent="0.2">
      <c r="A55" s="13" t="s">
        <v>214</v>
      </c>
      <c r="B55" s="2"/>
      <c r="C55" s="2">
        <v>17</v>
      </c>
      <c r="D55" s="2"/>
      <c r="E55" s="2">
        <v>17</v>
      </c>
      <c r="F55" s="1">
        <v>41840</v>
      </c>
      <c r="G55" s="1">
        <v>42764</v>
      </c>
    </row>
    <row r="56" spans="1:7" x14ac:dyDescent="0.2">
      <c r="A56" s="13" t="s">
        <v>213</v>
      </c>
      <c r="B56" s="2"/>
      <c r="C56" s="2">
        <v>12</v>
      </c>
      <c r="D56" s="2"/>
      <c r="E56" s="2">
        <v>12</v>
      </c>
      <c r="F56" s="1">
        <v>41833</v>
      </c>
      <c r="G56" s="1">
        <v>42750</v>
      </c>
    </row>
    <row r="57" spans="1:7" x14ac:dyDescent="0.2">
      <c r="A57" s="13" t="s">
        <v>211</v>
      </c>
      <c r="B57" s="2"/>
      <c r="C57" s="2">
        <v>18</v>
      </c>
      <c r="D57" s="2"/>
      <c r="E57" s="2">
        <v>18</v>
      </c>
      <c r="F57" s="1">
        <v>41826</v>
      </c>
      <c r="G57" s="1">
        <v>42736</v>
      </c>
    </row>
    <row r="58" spans="1:7" x14ac:dyDescent="0.2">
      <c r="A58" s="13" t="s">
        <v>212</v>
      </c>
      <c r="B58" s="2">
        <v>1</v>
      </c>
      <c r="C58" s="2"/>
      <c r="D58" s="2"/>
      <c r="E58" s="2">
        <v>1</v>
      </c>
      <c r="F58" s="1">
        <v>41826</v>
      </c>
      <c r="G58" s="1">
        <v>41826</v>
      </c>
    </row>
    <row r="59" spans="1:7" x14ac:dyDescent="0.2">
      <c r="A59" s="13" t="s">
        <v>210</v>
      </c>
      <c r="B59" s="2">
        <v>3</v>
      </c>
      <c r="C59" s="2"/>
      <c r="D59" s="2"/>
      <c r="E59" s="2">
        <v>3</v>
      </c>
      <c r="F59" s="1">
        <v>41819</v>
      </c>
      <c r="G59" s="1">
        <v>42568</v>
      </c>
    </row>
    <row r="60" spans="1:7" x14ac:dyDescent="0.2">
      <c r="A60" s="13" t="s">
        <v>209</v>
      </c>
      <c r="B60" s="2">
        <v>4</v>
      </c>
      <c r="C60" s="2"/>
      <c r="D60" s="2"/>
      <c r="E60" s="2">
        <v>4</v>
      </c>
      <c r="F60" s="1">
        <v>41805</v>
      </c>
      <c r="G60" s="1">
        <v>42097</v>
      </c>
    </row>
    <row r="61" spans="1:7" x14ac:dyDescent="0.2">
      <c r="A61" s="13" t="s">
        <v>208</v>
      </c>
      <c r="B61" s="2">
        <v>2</v>
      </c>
      <c r="C61" s="2"/>
      <c r="D61" s="2"/>
      <c r="E61" s="2">
        <v>2</v>
      </c>
      <c r="F61" s="1">
        <v>41798</v>
      </c>
      <c r="G61" s="1">
        <v>42246</v>
      </c>
    </row>
    <row r="62" spans="1:7" x14ac:dyDescent="0.2">
      <c r="A62" s="13" t="s">
        <v>206</v>
      </c>
      <c r="B62" s="2">
        <v>3</v>
      </c>
      <c r="C62" s="2"/>
      <c r="D62" s="2"/>
      <c r="E62" s="2">
        <v>3</v>
      </c>
      <c r="F62" s="1">
        <v>41777</v>
      </c>
      <c r="G62" s="1">
        <v>41952</v>
      </c>
    </row>
    <row r="63" spans="1:7" x14ac:dyDescent="0.2">
      <c r="A63" s="13" t="s">
        <v>207</v>
      </c>
      <c r="B63" s="2"/>
      <c r="C63" s="2">
        <v>13</v>
      </c>
      <c r="D63" s="2"/>
      <c r="E63" s="2">
        <v>13</v>
      </c>
      <c r="F63" s="1">
        <v>41777</v>
      </c>
      <c r="G63" s="1">
        <v>42680</v>
      </c>
    </row>
    <row r="64" spans="1:7" x14ac:dyDescent="0.2">
      <c r="A64" s="13" t="s">
        <v>205</v>
      </c>
      <c r="B64" s="2"/>
      <c r="C64" s="2"/>
      <c r="D64" s="2">
        <v>7</v>
      </c>
      <c r="E64" s="2">
        <v>7</v>
      </c>
      <c r="F64" s="1">
        <v>41770</v>
      </c>
      <c r="G64" s="1">
        <v>42022</v>
      </c>
    </row>
    <row r="65" spans="1:7" x14ac:dyDescent="0.2">
      <c r="A65" s="13" t="s">
        <v>204</v>
      </c>
      <c r="B65" s="2"/>
      <c r="C65" s="2">
        <v>10</v>
      </c>
      <c r="D65" s="2">
        <v>8</v>
      </c>
      <c r="E65" s="2">
        <v>18</v>
      </c>
      <c r="F65" s="1">
        <v>41763</v>
      </c>
      <c r="G65" s="1">
        <v>42792</v>
      </c>
    </row>
    <row r="66" spans="1:7" x14ac:dyDescent="0.2">
      <c r="A66" s="13" t="s">
        <v>203</v>
      </c>
      <c r="B66" s="2">
        <v>6</v>
      </c>
      <c r="C66" s="2"/>
      <c r="D66" s="2"/>
      <c r="E66" s="2">
        <v>6</v>
      </c>
      <c r="F66" s="1">
        <v>41756</v>
      </c>
      <c r="G66" s="1">
        <v>42197</v>
      </c>
    </row>
    <row r="67" spans="1:7" x14ac:dyDescent="0.2">
      <c r="A67" s="13" t="s">
        <v>201</v>
      </c>
      <c r="B67" s="2">
        <v>12</v>
      </c>
      <c r="C67" s="2">
        <v>4</v>
      </c>
      <c r="D67" s="2"/>
      <c r="E67" s="2">
        <v>16</v>
      </c>
      <c r="F67" s="1">
        <v>41742</v>
      </c>
      <c r="G67" s="1">
        <v>42792</v>
      </c>
    </row>
    <row r="68" spans="1:7" x14ac:dyDescent="0.2">
      <c r="A68" s="13" t="s">
        <v>202</v>
      </c>
      <c r="B68" s="2">
        <v>2</v>
      </c>
      <c r="C68" s="2"/>
      <c r="D68" s="2"/>
      <c r="E68" s="2">
        <v>2</v>
      </c>
      <c r="F68" s="1">
        <v>41742</v>
      </c>
      <c r="G68" s="1">
        <v>41833</v>
      </c>
    </row>
    <row r="69" spans="1:7" x14ac:dyDescent="0.2">
      <c r="A69" s="13" t="s">
        <v>200</v>
      </c>
      <c r="B69" s="2">
        <v>9</v>
      </c>
      <c r="C69" s="2"/>
      <c r="D69" s="2">
        <v>4</v>
      </c>
      <c r="E69" s="2">
        <v>13</v>
      </c>
      <c r="F69" s="1">
        <v>41728</v>
      </c>
      <c r="G69" s="1">
        <v>42764</v>
      </c>
    </row>
    <row r="70" spans="1:7" x14ac:dyDescent="0.2">
      <c r="A70" s="13" t="s">
        <v>198</v>
      </c>
      <c r="B70" s="2">
        <v>4</v>
      </c>
      <c r="C70" s="2"/>
      <c r="D70" s="2"/>
      <c r="E70" s="2">
        <v>4</v>
      </c>
      <c r="F70" s="1">
        <v>41721</v>
      </c>
      <c r="G70" s="1">
        <v>42309</v>
      </c>
    </row>
    <row r="71" spans="1:7" x14ac:dyDescent="0.2">
      <c r="A71" s="13" t="s">
        <v>197</v>
      </c>
      <c r="B71" s="2">
        <v>3</v>
      </c>
      <c r="C71" s="2"/>
      <c r="D71" s="2"/>
      <c r="E71" s="2">
        <v>3</v>
      </c>
      <c r="F71" s="1">
        <v>41721</v>
      </c>
      <c r="G71" s="1">
        <v>41763</v>
      </c>
    </row>
    <row r="72" spans="1:7" x14ac:dyDescent="0.2">
      <c r="A72" s="13" t="s">
        <v>199</v>
      </c>
      <c r="B72" s="2"/>
      <c r="C72" s="2">
        <v>3</v>
      </c>
      <c r="D72" s="2"/>
      <c r="E72" s="2">
        <v>3</v>
      </c>
      <c r="F72" s="1">
        <v>41721</v>
      </c>
      <c r="G72" s="1">
        <v>41791</v>
      </c>
    </row>
    <row r="73" spans="1:7" x14ac:dyDescent="0.2">
      <c r="A73" s="13" t="s">
        <v>196</v>
      </c>
      <c r="B73" s="2">
        <v>1</v>
      </c>
      <c r="C73" s="2">
        <v>5</v>
      </c>
      <c r="D73" s="2"/>
      <c r="E73" s="2">
        <v>6</v>
      </c>
      <c r="F73" s="1">
        <v>41693</v>
      </c>
      <c r="G73" s="1">
        <v>42540</v>
      </c>
    </row>
    <row r="74" spans="1:7" x14ac:dyDescent="0.2">
      <c r="A74" s="13" t="s">
        <v>195</v>
      </c>
      <c r="B74" s="2">
        <v>1</v>
      </c>
      <c r="C74" s="2"/>
      <c r="D74" s="2"/>
      <c r="E74" s="2">
        <v>1</v>
      </c>
      <c r="F74" s="1">
        <v>41679</v>
      </c>
      <c r="G74" s="1">
        <v>41679</v>
      </c>
    </row>
    <row r="75" spans="1:7" x14ac:dyDescent="0.2">
      <c r="A75" s="13" t="s">
        <v>194</v>
      </c>
      <c r="B75" s="2">
        <v>1</v>
      </c>
      <c r="C75" s="2"/>
      <c r="D75" s="2"/>
      <c r="E75" s="2">
        <v>1</v>
      </c>
      <c r="F75" s="1">
        <v>41672</v>
      </c>
      <c r="G75" s="1">
        <v>41672</v>
      </c>
    </row>
    <row r="76" spans="1:7" x14ac:dyDescent="0.2">
      <c r="A76" s="13" t="s">
        <v>193</v>
      </c>
      <c r="B76" s="2"/>
      <c r="C76" s="2">
        <v>3</v>
      </c>
      <c r="D76" s="2">
        <v>6</v>
      </c>
      <c r="E76" s="2">
        <v>9</v>
      </c>
      <c r="F76" s="1">
        <v>41651</v>
      </c>
      <c r="G76" s="1">
        <v>42547</v>
      </c>
    </row>
    <row r="77" spans="1:7" x14ac:dyDescent="0.2">
      <c r="A77" s="13" t="s">
        <v>192</v>
      </c>
      <c r="B77" s="2"/>
      <c r="C77" s="2">
        <v>2</v>
      </c>
      <c r="D77" s="2"/>
      <c r="E77" s="2">
        <v>2</v>
      </c>
      <c r="F77" s="1">
        <v>41637</v>
      </c>
      <c r="G77" s="1">
        <v>41644</v>
      </c>
    </row>
    <row r="78" spans="1:7" x14ac:dyDescent="0.2">
      <c r="A78" s="13" t="s">
        <v>191</v>
      </c>
      <c r="B78" s="2">
        <v>2</v>
      </c>
      <c r="C78" s="2"/>
      <c r="D78" s="2"/>
      <c r="E78" s="2">
        <v>2</v>
      </c>
      <c r="F78" s="1">
        <v>41623</v>
      </c>
      <c r="G78" s="1">
        <v>42799</v>
      </c>
    </row>
    <row r="79" spans="1:7" x14ac:dyDescent="0.2">
      <c r="A79" s="13" t="s">
        <v>190</v>
      </c>
      <c r="B79" s="2">
        <v>7</v>
      </c>
      <c r="C79" s="2"/>
      <c r="D79" s="2"/>
      <c r="E79" s="2">
        <v>7</v>
      </c>
      <c r="F79" s="1">
        <v>41616</v>
      </c>
      <c r="G79" s="1">
        <v>42785</v>
      </c>
    </row>
    <row r="80" spans="1:7" x14ac:dyDescent="0.2">
      <c r="A80" s="13" t="s">
        <v>189</v>
      </c>
      <c r="B80" s="2"/>
      <c r="C80" s="2">
        <v>3</v>
      </c>
      <c r="D80" s="2"/>
      <c r="E80" s="2">
        <v>3</v>
      </c>
      <c r="F80" s="1">
        <v>41602</v>
      </c>
      <c r="G80" s="1">
        <v>42267</v>
      </c>
    </row>
    <row r="81" spans="1:7" x14ac:dyDescent="0.2">
      <c r="A81" s="13" t="s">
        <v>184</v>
      </c>
      <c r="B81" s="2">
        <v>1</v>
      </c>
      <c r="C81" s="2"/>
      <c r="D81" s="2"/>
      <c r="E81" s="2">
        <v>1</v>
      </c>
      <c r="F81" s="1">
        <v>41595</v>
      </c>
      <c r="G81" s="1">
        <v>41595</v>
      </c>
    </row>
    <row r="82" spans="1:7" x14ac:dyDescent="0.2">
      <c r="A82" s="13" t="s">
        <v>173</v>
      </c>
      <c r="B82" s="2">
        <v>8</v>
      </c>
      <c r="C82" s="2"/>
      <c r="D82" s="2"/>
      <c r="E82" s="2">
        <v>8</v>
      </c>
      <c r="F82" s="1">
        <v>41588</v>
      </c>
      <c r="G82" s="1">
        <v>42596</v>
      </c>
    </row>
    <row r="83" spans="1:7" x14ac:dyDescent="0.2">
      <c r="A83" s="13" t="s">
        <v>172</v>
      </c>
      <c r="B83" s="2">
        <v>2</v>
      </c>
      <c r="C83" s="2"/>
      <c r="D83" s="2"/>
      <c r="E83" s="2">
        <v>2</v>
      </c>
      <c r="F83" s="1">
        <v>41588</v>
      </c>
      <c r="G83" s="1">
        <v>42064</v>
      </c>
    </row>
    <row r="84" spans="1:7" x14ac:dyDescent="0.2">
      <c r="A84" s="13" t="s">
        <v>171</v>
      </c>
      <c r="B84" s="2">
        <v>1</v>
      </c>
      <c r="C84" s="2"/>
      <c r="D84" s="2"/>
      <c r="E84" s="2">
        <v>1</v>
      </c>
      <c r="F84" s="1">
        <v>41574</v>
      </c>
      <c r="G84" s="1">
        <v>41574</v>
      </c>
    </row>
    <row r="85" spans="1:7" x14ac:dyDescent="0.2">
      <c r="A85" s="13" t="s">
        <v>170</v>
      </c>
      <c r="B85" s="2">
        <v>1</v>
      </c>
      <c r="C85" s="2"/>
      <c r="D85" s="2"/>
      <c r="E85" s="2">
        <v>1</v>
      </c>
      <c r="F85" s="1">
        <v>41560</v>
      </c>
      <c r="G85" s="1">
        <v>41560</v>
      </c>
    </row>
    <row r="86" spans="1:7" x14ac:dyDescent="0.2">
      <c r="A86" s="13" t="s">
        <v>169</v>
      </c>
      <c r="B86" s="2"/>
      <c r="C86" s="2"/>
      <c r="D86" s="2">
        <v>4</v>
      </c>
      <c r="E86" s="2">
        <v>4</v>
      </c>
      <c r="F86" s="1">
        <v>41553</v>
      </c>
      <c r="G86" s="1">
        <v>41910</v>
      </c>
    </row>
    <row r="87" spans="1:7" x14ac:dyDescent="0.2">
      <c r="A87" s="13" t="s">
        <v>168</v>
      </c>
      <c r="B87" s="2"/>
      <c r="C87" s="2">
        <v>2</v>
      </c>
      <c r="D87" s="2"/>
      <c r="E87" s="2">
        <v>2</v>
      </c>
      <c r="F87" s="1">
        <v>41553</v>
      </c>
      <c r="G87" s="1">
        <v>41616</v>
      </c>
    </row>
    <row r="88" spans="1:7" x14ac:dyDescent="0.2">
      <c r="A88" s="13" t="s">
        <v>167</v>
      </c>
      <c r="B88" s="2">
        <v>1</v>
      </c>
      <c r="C88" s="2"/>
      <c r="D88" s="2"/>
      <c r="E88" s="2">
        <v>1</v>
      </c>
      <c r="F88" s="1">
        <v>41532</v>
      </c>
      <c r="G88" s="1">
        <v>41532</v>
      </c>
    </row>
    <row r="89" spans="1:7" x14ac:dyDescent="0.2">
      <c r="A89" s="13" t="s">
        <v>166</v>
      </c>
      <c r="B89" s="2">
        <v>6</v>
      </c>
      <c r="C89" s="2"/>
      <c r="D89" s="2">
        <v>4</v>
      </c>
      <c r="E89" s="2">
        <v>10</v>
      </c>
      <c r="F89" s="1">
        <v>41532</v>
      </c>
      <c r="G89" s="1">
        <v>42652</v>
      </c>
    </row>
    <row r="90" spans="1:7" x14ac:dyDescent="0.2">
      <c r="A90" s="13" t="s">
        <v>165</v>
      </c>
      <c r="B90" s="2">
        <v>4</v>
      </c>
      <c r="C90" s="2"/>
      <c r="D90" s="2"/>
      <c r="E90" s="2">
        <v>4</v>
      </c>
      <c r="F90" s="1">
        <v>41511</v>
      </c>
      <c r="G90" s="1">
        <v>42771</v>
      </c>
    </row>
    <row r="91" spans="1:7" x14ac:dyDescent="0.2">
      <c r="A91" s="13" t="s">
        <v>164</v>
      </c>
      <c r="B91" s="2"/>
      <c r="C91" s="2">
        <v>1</v>
      </c>
      <c r="D91" s="2">
        <v>6</v>
      </c>
      <c r="E91" s="2">
        <v>7</v>
      </c>
      <c r="F91" s="1">
        <v>41504</v>
      </c>
      <c r="G91" s="1">
        <v>42736</v>
      </c>
    </row>
    <row r="92" spans="1:7" x14ac:dyDescent="0.2">
      <c r="A92" s="13" t="s">
        <v>163</v>
      </c>
      <c r="B92" s="2"/>
      <c r="C92" s="2"/>
      <c r="D92" s="2">
        <v>12</v>
      </c>
      <c r="E92" s="2">
        <v>12</v>
      </c>
      <c r="F92" s="1">
        <v>41490</v>
      </c>
      <c r="G92" s="1">
        <v>42701</v>
      </c>
    </row>
    <row r="93" spans="1:7" x14ac:dyDescent="0.2">
      <c r="A93" s="13" t="s">
        <v>162</v>
      </c>
      <c r="B93" s="2">
        <v>9</v>
      </c>
      <c r="C93" s="2"/>
      <c r="D93" s="2"/>
      <c r="E93" s="2">
        <v>9</v>
      </c>
      <c r="F93" s="1">
        <v>41483</v>
      </c>
      <c r="G93" s="1">
        <v>42624</v>
      </c>
    </row>
    <row r="94" spans="1:7" x14ac:dyDescent="0.2">
      <c r="A94" s="13" t="s">
        <v>160</v>
      </c>
      <c r="B94" s="2">
        <v>7</v>
      </c>
      <c r="C94" s="2"/>
      <c r="D94" s="2"/>
      <c r="E94" s="2">
        <v>7</v>
      </c>
      <c r="F94" s="1">
        <v>41469</v>
      </c>
      <c r="G94" s="1">
        <v>41728</v>
      </c>
    </row>
    <row r="95" spans="1:7" x14ac:dyDescent="0.2">
      <c r="A95" s="13" t="s">
        <v>157</v>
      </c>
      <c r="B95" s="2"/>
      <c r="C95" s="2"/>
      <c r="D95" s="2">
        <v>10</v>
      </c>
      <c r="E95" s="2">
        <v>10</v>
      </c>
      <c r="F95" s="1">
        <v>41448</v>
      </c>
      <c r="G95" s="1">
        <v>42414</v>
      </c>
    </row>
    <row r="96" spans="1:7" x14ac:dyDescent="0.2">
      <c r="A96" s="13" t="s">
        <v>156</v>
      </c>
      <c r="B96" s="2">
        <v>2</v>
      </c>
      <c r="C96" s="2"/>
      <c r="D96" s="2"/>
      <c r="E96" s="2">
        <v>2</v>
      </c>
      <c r="F96" s="1">
        <v>41434</v>
      </c>
      <c r="G96" s="1">
        <v>41609</v>
      </c>
    </row>
    <row r="97" spans="1:7" x14ac:dyDescent="0.2">
      <c r="A97" s="13" t="s">
        <v>155</v>
      </c>
      <c r="B97" s="2"/>
      <c r="C97" s="2"/>
      <c r="D97" s="2">
        <v>20</v>
      </c>
      <c r="E97" s="2">
        <v>20</v>
      </c>
      <c r="F97" s="1">
        <v>41420</v>
      </c>
      <c r="G97" s="1">
        <v>42778</v>
      </c>
    </row>
    <row r="98" spans="1:7" x14ac:dyDescent="0.2">
      <c r="A98" s="13" t="s">
        <v>219</v>
      </c>
      <c r="B98" s="2"/>
      <c r="C98" s="2">
        <v>3</v>
      </c>
      <c r="D98" s="2"/>
      <c r="E98" s="2">
        <v>3</v>
      </c>
      <c r="F98" s="1">
        <v>41406</v>
      </c>
      <c r="G98" s="1">
        <v>41924</v>
      </c>
    </row>
    <row r="99" spans="1:7" x14ac:dyDescent="0.2">
      <c r="A99" s="13" t="s">
        <v>154</v>
      </c>
      <c r="B99" s="2">
        <v>1</v>
      </c>
      <c r="C99" s="2"/>
      <c r="D99" s="2"/>
      <c r="E99" s="2">
        <v>1</v>
      </c>
      <c r="F99" s="1">
        <v>41406</v>
      </c>
      <c r="G99" s="1">
        <v>41406</v>
      </c>
    </row>
    <row r="100" spans="1:7" x14ac:dyDescent="0.2">
      <c r="A100" s="13" t="s">
        <v>161</v>
      </c>
      <c r="B100" s="2"/>
      <c r="C100" s="2">
        <v>12</v>
      </c>
      <c r="D100" s="2"/>
      <c r="E100" s="2">
        <v>12</v>
      </c>
      <c r="F100" s="1">
        <v>41399</v>
      </c>
      <c r="G100" s="1">
        <v>42617</v>
      </c>
    </row>
    <row r="101" spans="1:7" x14ac:dyDescent="0.2">
      <c r="A101" s="13" t="s">
        <v>152</v>
      </c>
      <c r="B101" s="2">
        <v>2</v>
      </c>
      <c r="C101" s="2"/>
      <c r="D101" s="2"/>
      <c r="E101" s="2">
        <v>2</v>
      </c>
      <c r="F101" s="1">
        <v>41392</v>
      </c>
      <c r="G101" s="1">
        <v>41546</v>
      </c>
    </row>
    <row r="102" spans="1:7" x14ac:dyDescent="0.2">
      <c r="A102" s="13" t="s">
        <v>153</v>
      </c>
      <c r="B102" s="2">
        <v>2</v>
      </c>
      <c r="C102" s="2"/>
      <c r="D102" s="2"/>
      <c r="E102" s="2">
        <v>2</v>
      </c>
      <c r="F102" s="1">
        <v>41392</v>
      </c>
      <c r="G102" s="1">
        <v>42505</v>
      </c>
    </row>
    <row r="103" spans="1:7" x14ac:dyDescent="0.2">
      <c r="A103" s="13" t="s">
        <v>151</v>
      </c>
      <c r="B103" s="2">
        <v>2</v>
      </c>
      <c r="C103" s="2"/>
      <c r="D103" s="2"/>
      <c r="E103" s="2">
        <v>2</v>
      </c>
      <c r="F103" s="1">
        <v>41385</v>
      </c>
      <c r="G103" s="1">
        <v>41462</v>
      </c>
    </row>
    <row r="104" spans="1:7" x14ac:dyDescent="0.2">
      <c r="A104" s="13" t="s">
        <v>149</v>
      </c>
      <c r="B104" s="2"/>
      <c r="C104" s="2">
        <v>19</v>
      </c>
      <c r="D104" s="2"/>
      <c r="E104" s="2">
        <v>19</v>
      </c>
      <c r="F104" s="1">
        <v>41378</v>
      </c>
      <c r="G104" s="1">
        <v>42617</v>
      </c>
    </row>
    <row r="105" spans="1:7" x14ac:dyDescent="0.2">
      <c r="A105" s="13" t="s">
        <v>150</v>
      </c>
      <c r="B105" s="2">
        <v>6</v>
      </c>
      <c r="C105" s="2">
        <v>1</v>
      </c>
      <c r="D105" s="2">
        <v>1</v>
      </c>
      <c r="E105" s="2">
        <v>8</v>
      </c>
      <c r="F105" s="1">
        <v>41378</v>
      </c>
      <c r="G105" s="1">
        <v>42645</v>
      </c>
    </row>
    <row r="106" spans="1:7" x14ac:dyDescent="0.2">
      <c r="A106" s="13" t="s">
        <v>148</v>
      </c>
      <c r="B106" s="2">
        <v>4</v>
      </c>
      <c r="C106" s="2"/>
      <c r="D106" s="2"/>
      <c r="E106" s="2">
        <v>4</v>
      </c>
      <c r="F106" s="1">
        <v>41371</v>
      </c>
      <c r="G106" s="1">
        <v>42097</v>
      </c>
    </row>
    <row r="107" spans="1:7" x14ac:dyDescent="0.2">
      <c r="A107" s="13" t="s">
        <v>147</v>
      </c>
      <c r="B107" s="2">
        <v>1</v>
      </c>
      <c r="C107" s="2"/>
      <c r="D107" s="2"/>
      <c r="E107" s="2">
        <v>1</v>
      </c>
      <c r="F107" s="1">
        <v>41371</v>
      </c>
      <c r="G107" s="1">
        <v>41371</v>
      </c>
    </row>
    <row r="108" spans="1:7" x14ac:dyDescent="0.2">
      <c r="A108" s="13" t="s">
        <v>146</v>
      </c>
      <c r="B108" s="2">
        <v>11</v>
      </c>
      <c r="C108" s="2"/>
      <c r="D108" s="2"/>
      <c r="E108" s="2">
        <v>11</v>
      </c>
      <c r="F108" s="1">
        <v>41364</v>
      </c>
      <c r="G108" s="1">
        <v>42785</v>
      </c>
    </row>
    <row r="109" spans="1:7" x14ac:dyDescent="0.2">
      <c r="A109" s="13" t="s">
        <v>145</v>
      </c>
      <c r="B109" s="2">
        <v>8</v>
      </c>
      <c r="C109" s="2"/>
      <c r="D109" s="2">
        <v>9</v>
      </c>
      <c r="E109" s="2">
        <v>17</v>
      </c>
      <c r="F109" s="1">
        <v>41357</v>
      </c>
      <c r="G109" s="1">
        <v>42757</v>
      </c>
    </row>
    <row r="110" spans="1:7" x14ac:dyDescent="0.2">
      <c r="A110" s="13" t="s">
        <v>144</v>
      </c>
      <c r="B110" s="2"/>
      <c r="C110" s="2">
        <v>8</v>
      </c>
      <c r="D110" s="2">
        <v>10</v>
      </c>
      <c r="E110" s="2">
        <v>18</v>
      </c>
      <c r="F110" s="1">
        <v>41357</v>
      </c>
      <c r="G110" s="1">
        <v>42806</v>
      </c>
    </row>
    <row r="111" spans="1:7" x14ac:dyDescent="0.2">
      <c r="A111" s="13" t="s">
        <v>143</v>
      </c>
      <c r="B111" s="2"/>
      <c r="C111" s="2">
        <v>19</v>
      </c>
      <c r="D111" s="2"/>
      <c r="E111" s="2">
        <v>19</v>
      </c>
      <c r="F111" s="1">
        <v>41343</v>
      </c>
      <c r="G111" s="1">
        <v>42750</v>
      </c>
    </row>
    <row r="112" spans="1:7" x14ac:dyDescent="0.2">
      <c r="A112" s="13" t="s">
        <v>140</v>
      </c>
      <c r="B112" s="2"/>
      <c r="C112" s="2">
        <v>3</v>
      </c>
      <c r="D112" s="2">
        <v>3</v>
      </c>
      <c r="E112" s="2">
        <v>6</v>
      </c>
      <c r="F112" s="1">
        <v>41336</v>
      </c>
      <c r="G112" s="1">
        <v>42631</v>
      </c>
    </row>
    <row r="113" spans="1:7" x14ac:dyDescent="0.2">
      <c r="A113" s="13" t="s">
        <v>141</v>
      </c>
      <c r="B113" s="2"/>
      <c r="C113" s="2">
        <v>1</v>
      </c>
      <c r="D113" s="2"/>
      <c r="E113" s="2">
        <v>1</v>
      </c>
      <c r="F113" s="1">
        <v>41336</v>
      </c>
      <c r="G113" s="1">
        <v>41336</v>
      </c>
    </row>
    <row r="114" spans="1:7" x14ac:dyDescent="0.2">
      <c r="A114" s="13" t="s">
        <v>142</v>
      </c>
      <c r="B114" s="2"/>
      <c r="C114" s="2">
        <v>1</v>
      </c>
      <c r="D114" s="2">
        <v>11</v>
      </c>
      <c r="E114" s="2">
        <v>12</v>
      </c>
      <c r="F114" s="1">
        <v>41336</v>
      </c>
      <c r="G114" s="1">
        <v>42785</v>
      </c>
    </row>
    <row r="115" spans="1:7" x14ac:dyDescent="0.2">
      <c r="A115" s="13" t="s">
        <v>138</v>
      </c>
      <c r="B115" s="2">
        <v>1</v>
      </c>
      <c r="C115" s="2"/>
      <c r="D115" s="2"/>
      <c r="E115" s="2">
        <v>1</v>
      </c>
      <c r="F115" s="1">
        <v>41329</v>
      </c>
      <c r="G115" s="1">
        <v>41329</v>
      </c>
    </row>
    <row r="116" spans="1:7" x14ac:dyDescent="0.2">
      <c r="A116" s="13" t="s">
        <v>139</v>
      </c>
      <c r="B116" s="2"/>
      <c r="C116" s="2">
        <v>2</v>
      </c>
      <c r="D116" s="2">
        <v>3</v>
      </c>
      <c r="E116" s="2">
        <v>5</v>
      </c>
      <c r="F116" s="1">
        <v>41329</v>
      </c>
      <c r="G116" s="1">
        <v>41728</v>
      </c>
    </row>
    <row r="117" spans="1:7" x14ac:dyDescent="0.2">
      <c r="A117" s="13" t="s">
        <v>135</v>
      </c>
      <c r="B117" s="2">
        <v>2</v>
      </c>
      <c r="C117" s="2"/>
      <c r="D117" s="2"/>
      <c r="E117" s="2">
        <v>2</v>
      </c>
      <c r="F117" s="1">
        <v>41322</v>
      </c>
      <c r="G117" s="1">
        <v>41350</v>
      </c>
    </row>
    <row r="118" spans="1:7" x14ac:dyDescent="0.2">
      <c r="A118" s="13" t="s">
        <v>134</v>
      </c>
      <c r="B118" s="2">
        <v>9</v>
      </c>
      <c r="C118" s="2"/>
      <c r="D118" s="2"/>
      <c r="E118" s="2">
        <v>9</v>
      </c>
      <c r="F118" s="1">
        <v>41322</v>
      </c>
      <c r="G118" s="1">
        <v>42771</v>
      </c>
    </row>
    <row r="119" spans="1:7" x14ac:dyDescent="0.2">
      <c r="A119" s="13" t="s">
        <v>136</v>
      </c>
      <c r="B119" s="2"/>
      <c r="C119" s="2">
        <v>1</v>
      </c>
      <c r="D119" s="2">
        <v>3</v>
      </c>
      <c r="E119" s="2">
        <v>4</v>
      </c>
      <c r="F119" s="1">
        <v>41322</v>
      </c>
      <c r="G119" s="1">
        <v>41910</v>
      </c>
    </row>
    <row r="120" spans="1:7" x14ac:dyDescent="0.2">
      <c r="A120" s="13" t="s">
        <v>137</v>
      </c>
      <c r="B120" s="2">
        <v>3</v>
      </c>
      <c r="C120" s="2"/>
      <c r="D120" s="2"/>
      <c r="E120" s="2">
        <v>3</v>
      </c>
      <c r="F120" s="1">
        <v>41315</v>
      </c>
      <c r="G120" s="1">
        <v>42253</v>
      </c>
    </row>
    <row r="121" spans="1:7" x14ac:dyDescent="0.2">
      <c r="A121" s="13" t="s">
        <v>133</v>
      </c>
      <c r="B121" s="2"/>
      <c r="C121" s="2"/>
      <c r="D121" s="2">
        <v>11</v>
      </c>
      <c r="E121" s="2">
        <v>11</v>
      </c>
      <c r="F121" s="1">
        <v>41308</v>
      </c>
      <c r="G121" s="1">
        <v>42624</v>
      </c>
    </row>
    <row r="122" spans="1:7" x14ac:dyDescent="0.2">
      <c r="A122" s="13" t="s">
        <v>132</v>
      </c>
      <c r="B122" s="2">
        <v>6</v>
      </c>
      <c r="C122" s="2"/>
      <c r="D122" s="2"/>
      <c r="E122" s="2">
        <v>6</v>
      </c>
      <c r="F122" s="1">
        <v>41301</v>
      </c>
      <c r="G122" s="1">
        <v>42316</v>
      </c>
    </row>
    <row r="123" spans="1:7" x14ac:dyDescent="0.2">
      <c r="A123" s="13" t="s">
        <v>131</v>
      </c>
      <c r="B123" s="2"/>
      <c r="C123" s="2">
        <v>2</v>
      </c>
      <c r="D123" s="2"/>
      <c r="E123" s="2">
        <v>2</v>
      </c>
      <c r="F123" s="1">
        <v>41294</v>
      </c>
      <c r="G123" s="1">
        <v>42218</v>
      </c>
    </row>
    <row r="124" spans="1:7" x14ac:dyDescent="0.2">
      <c r="A124" s="13" t="s">
        <v>129</v>
      </c>
      <c r="B124" s="2"/>
      <c r="C124" s="2">
        <v>7</v>
      </c>
      <c r="D124" s="2"/>
      <c r="E124" s="2">
        <v>7</v>
      </c>
      <c r="F124" s="1">
        <v>41294</v>
      </c>
      <c r="G124" s="1">
        <v>42155</v>
      </c>
    </row>
    <row r="125" spans="1:7" x14ac:dyDescent="0.2">
      <c r="A125" s="13" t="s">
        <v>130</v>
      </c>
      <c r="B125" s="2">
        <v>3</v>
      </c>
      <c r="C125" s="2"/>
      <c r="D125" s="2"/>
      <c r="E125" s="2">
        <v>3</v>
      </c>
      <c r="F125" s="1">
        <v>41294</v>
      </c>
      <c r="G125" s="1">
        <v>41700</v>
      </c>
    </row>
    <row r="126" spans="1:7" x14ac:dyDescent="0.2">
      <c r="A126" s="13" t="s">
        <v>128</v>
      </c>
      <c r="B126" s="2">
        <v>1</v>
      </c>
      <c r="C126" s="2"/>
      <c r="D126" s="2"/>
      <c r="E126" s="2">
        <v>1</v>
      </c>
      <c r="F126" s="1">
        <v>41287</v>
      </c>
      <c r="G126" s="1">
        <v>41287</v>
      </c>
    </row>
    <row r="127" spans="1:7" x14ac:dyDescent="0.2">
      <c r="A127" s="13" t="s">
        <v>127</v>
      </c>
      <c r="B127" s="2"/>
      <c r="C127" s="2">
        <v>1</v>
      </c>
      <c r="D127" s="2"/>
      <c r="E127" s="2">
        <v>1</v>
      </c>
      <c r="F127" s="1">
        <v>41287</v>
      </c>
      <c r="G127" s="1">
        <v>41287</v>
      </c>
    </row>
    <row r="128" spans="1:7" x14ac:dyDescent="0.2">
      <c r="A128" s="13" t="s">
        <v>126</v>
      </c>
      <c r="B128" s="2">
        <v>4</v>
      </c>
      <c r="C128" s="2"/>
      <c r="D128" s="2"/>
      <c r="E128" s="2">
        <v>4</v>
      </c>
      <c r="F128" s="1">
        <v>41280</v>
      </c>
      <c r="G128" s="1">
        <v>41973</v>
      </c>
    </row>
    <row r="129" spans="1:7" x14ac:dyDescent="0.2">
      <c r="A129" s="13" t="s">
        <v>125</v>
      </c>
      <c r="B129" s="2">
        <v>2</v>
      </c>
      <c r="C129" s="2"/>
      <c r="D129" s="2">
        <v>1</v>
      </c>
      <c r="E129" s="2">
        <v>3</v>
      </c>
      <c r="F129" s="1">
        <v>41280</v>
      </c>
      <c r="G129" s="1">
        <v>42603</v>
      </c>
    </row>
    <row r="130" spans="1:7" x14ac:dyDescent="0.2">
      <c r="A130" s="13" t="s">
        <v>229</v>
      </c>
      <c r="B130" s="2"/>
      <c r="C130" s="2"/>
      <c r="D130" s="2">
        <v>7</v>
      </c>
      <c r="E130" s="2">
        <v>7</v>
      </c>
      <c r="F130" s="1">
        <v>41267</v>
      </c>
      <c r="G130" s="1">
        <v>42715</v>
      </c>
    </row>
    <row r="131" spans="1:7" x14ac:dyDescent="0.2">
      <c r="A131" s="13" t="s">
        <v>300</v>
      </c>
      <c r="B131" s="2"/>
      <c r="C131" s="2"/>
      <c r="D131" s="2">
        <v>5</v>
      </c>
      <c r="E131" s="2">
        <v>5</v>
      </c>
      <c r="F131" s="1">
        <v>41267</v>
      </c>
      <c r="G131" s="1">
        <v>42728</v>
      </c>
    </row>
    <row r="132" spans="1:7" x14ac:dyDescent="0.2">
      <c r="A132" s="13" t="s">
        <v>299</v>
      </c>
      <c r="B132" s="2"/>
      <c r="C132" s="2"/>
      <c r="D132" s="2">
        <v>7</v>
      </c>
      <c r="E132" s="2">
        <v>7</v>
      </c>
      <c r="F132" s="1">
        <v>41267</v>
      </c>
      <c r="G132" s="1">
        <v>42729</v>
      </c>
    </row>
    <row r="133" spans="1:7" x14ac:dyDescent="0.2">
      <c r="A133" s="13" t="s">
        <v>228</v>
      </c>
      <c r="B133" s="2"/>
      <c r="C133" s="2"/>
      <c r="D133" s="2">
        <v>6</v>
      </c>
      <c r="E133" s="2">
        <v>6</v>
      </c>
      <c r="F133" s="1">
        <v>41267</v>
      </c>
      <c r="G133" s="1">
        <v>42722</v>
      </c>
    </row>
    <row r="134" spans="1:7" x14ac:dyDescent="0.2">
      <c r="A134" s="13" t="s">
        <v>301</v>
      </c>
      <c r="B134" s="2"/>
      <c r="C134" s="2"/>
      <c r="D134" s="2">
        <v>1</v>
      </c>
      <c r="E134" s="2">
        <v>1</v>
      </c>
      <c r="F134" s="1">
        <v>41267</v>
      </c>
      <c r="G134" s="1">
        <v>41267</v>
      </c>
    </row>
    <row r="135" spans="1:7" x14ac:dyDescent="0.2">
      <c r="A135" s="13" t="s">
        <v>124</v>
      </c>
      <c r="B135" s="2">
        <v>4</v>
      </c>
      <c r="C135" s="2"/>
      <c r="D135" s="2"/>
      <c r="E135" s="2">
        <v>4</v>
      </c>
      <c r="F135" s="1">
        <v>41266</v>
      </c>
      <c r="G135" s="1">
        <v>41917</v>
      </c>
    </row>
    <row r="136" spans="1:7" x14ac:dyDescent="0.2">
      <c r="A136" s="13" t="s">
        <v>123</v>
      </c>
      <c r="B136" s="2"/>
      <c r="C136" s="2">
        <v>1</v>
      </c>
      <c r="D136" s="2">
        <v>3</v>
      </c>
      <c r="E136" s="2">
        <v>4</v>
      </c>
      <c r="F136" s="1">
        <v>41266</v>
      </c>
      <c r="G136" s="1">
        <v>42365</v>
      </c>
    </row>
    <row r="137" spans="1:7" x14ac:dyDescent="0.2">
      <c r="A137" s="13" t="s">
        <v>122</v>
      </c>
      <c r="B137" s="2"/>
      <c r="C137" s="2"/>
      <c r="D137" s="2">
        <v>7</v>
      </c>
      <c r="E137" s="2">
        <v>7</v>
      </c>
      <c r="F137" s="1">
        <v>41252</v>
      </c>
      <c r="G137" s="1">
        <v>42715</v>
      </c>
    </row>
    <row r="138" spans="1:7" x14ac:dyDescent="0.2">
      <c r="A138" s="13" t="s">
        <v>121</v>
      </c>
      <c r="B138" s="2"/>
      <c r="C138" s="2">
        <v>9</v>
      </c>
      <c r="D138" s="2"/>
      <c r="E138" s="2">
        <v>9</v>
      </c>
      <c r="F138" s="1">
        <v>41252</v>
      </c>
      <c r="G138" s="1">
        <v>42715</v>
      </c>
    </row>
    <row r="139" spans="1:7" x14ac:dyDescent="0.2">
      <c r="A139" s="13" t="s">
        <v>120</v>
      </c>
      <c r="B139" s="2">
        <v>12</v>
      </c>
      <c r="C139" s="2"/>
      <c r="D139" s="2"/>
      <c r="E139" s="2">
        <v>12</v>
      </c>
      <c r="F139" s="1">
        <v>41245</v>
      </c>
      <c r="G139" s="1">
        <v>42435</v>
      </c>
    </row>
    <row r="140" spans="1:7" x14ac:dyDescent="0.2">
      <c r="A140" s="13" t="s">
        <v>119</v>
      </c>
      <c r="B140" s="2"/>
      <c r="C140" s="2"/>
      <c r="D140" s="2">
        <v>7</v>
      </c>
      <c r="E140" s="2">
        <v>7</v>
      </c>
      <c r="F140" s="1">
        <v>41245</v>
      </c>
      <c r="G140" s="1">
        <v>42708</v>
      </c>
    </row>
    <row r="141" spans="1:7" x14ac:dyDescent="0.2">
      <c r="A141" s="13" t="s">
        <v>118</v>
      </c>
      <c r="B141" s="2"/>
      <c r="C141" s="2"/>
      <c r="D141" s="2">
        <v>14</v>
      </c>
      <c r="E141" s="2">
        <v>14</v>
      </c>
      <c r="F141" s="1">
        <v>41245</v>
      </c>
      <c r="G141" s="1">
        <v>42694</v>
      </c>
    </row>
    <row r="142" spans="1:7" x14ac:dyDescent="0.2">
      <c r="A142" s="13" t="s">
        <v>117</v>
      </c>
      <c r="B142" s="2"/>
      <c r="C142" s="2"/>
      <c r="D142" s="2">
        <v>10</v>
      </c>
      <c r="E142" s="2">
        <v>10</v>
      </c>
      <c r="F142" s="1">
        <v>41238</v>
      </c>
      <c r="G142" s="1">
        <v>42708</v>
      </c>
    </row>
    <row r="143" spans="1:7" x14ac:dyDescent="0.2">
      <c r="A143" s="13" t="s">
        <v>116</v>
      </c>
      <c r="B143" s="2">
        <v>7</v>
      </c>
      <c r="C143" s="2"/>
      <c r="D143" s="2"/>
      <c r="E143" s="2">
        <v>7</v>
      </c>
      <c r="F143" s="1">
        <v>41238</v>
      </c>
      <c r="G143" s="1">
        <v>42715</v>
      </c>
    </row>
    <row r="144" spans="1:7" x14ac:dyDescent="0.2">
      <c r="A144" s="13" t="s">
        <v>115</v>
      </c>
      <c r="B144" s="2"/>
      <c r="C144" s="2">
        <v>2</v>
      </c>
      <c r="D144" s="2">
        <v>12</v>
      </c>
      <c r="E144" s="2">
        <v>14</v>
      </c>
      <c r="F144" s="1">
        <v>41238</v>
      </c>
      <c r="G144" s="1">
        <v>42729</v>
      </c>
    </row>
    <row r="145" spans="1:7" x14ac:dyDescent="0.2">
      <c r="A145" s="13" t="s">
        <v>112</v>
      </c>
      <c r="B145" s="2"/>
      <c r="C145" s="2">
        <v>2</v>
      </c>
      <c r="D145" s="2"/>
      <c r="E145" s="2">
        <v>2</v>
      </c>
      <c r="F145" s="1">
        <v>41231</v>
      </c>
      <c r="G145" s="1">
        <v>41931</v>
      </c>
    </row>
    <row r="146" spans="1:7" x14ac:dyDescent="0.2">
      <c r="A146" s="13" t="s">
        <v>114</v>
      </c>
      <c r="B146" s="2"/>
      <c r="C146" s="2">
        <v>2</v>
      </c>
      <c r="D146" s="2"/>
      <c r="E146" s="2">
        <v>2</v>
      </c>
      <c r="F146" s="1">
        <v>41231</v>
      </c>
      <c r="G146" s="1">
        <v>41924</v>
      </c>
    </row>
    <row r="147" spans="1:7" x14ac:dyDescent="0.2">
      <c r="A147" s="13" t="s">
        <v>113</v>
      </c>
      <c r="B147" s="2">
        <v>5</v>
      </c>
      <c r="C147" s="2"/>
      <c r="D147" s="2"/>
      <c r="E147" s="2">
        <v>5</v>
      </c>
      <c r="F147" s="1">
        <v>41231</v>
      </c>
      <c r="G147" s="1">
        <v>42337</v>
      </c>
    </row>
    <row r="148" spans="1:7" x14ac:dyDescent="0.2">
      <c r="A148" s="13" t="s">
        <v>111</v>
      </c>
      <c r="B148" s="2">
        <v>15</v>
      </c>
      <c r="C148" s="2"/>
      <c r="D148" s="2"/>
      <c r="E148" s="2">
        <v>15</v>
      </c>
      <c r="F148" s="1">
        <v>41217</v>
      </c>
      <c r="G148" s="1">
        <v>42694</v>
      </c>
    </row>
    <row r="149" spans="1:7" x14ac:dyDescent="0.2">
      <c r="A149" s="13" t="s">
        <v>109</v>
      </c>
      <c r="B149" s="2">
        <v>4</v>
      </c>
      <c r="C149" s="2">
        <v>10</v>
      </c>
      <c r="D149" s="2"/>
      <c r="E149" s="2">
        <v>14</v>
      </c>
      <c r="F149" s="1">
        <v>41210</v>
      </c>
      <c r="G149" s="1">
        <v>42589</v>
      </c>
    </row>
    <row r="150" spans="1:7" x14ac:dyDescent="0.2">
      <c r="A150" s="13" t="s">
        <v>110</v>
      </c>
      <c r="B150" s="2">
        <v>7</v>
      </c>
      <c r="C150" s="2"/>
      <c r="D150" s="2"/>
      <c r="E150" s="2">
        <v>7</v>
      </c>
      <c r="F150" s="1">
        <v>41210</v>
      </c>
      <c r="G150" s="1">
        <v>42792</v>
      </c>
    </row>
    <row r="151" spans="1:7" x14ac:dyDescent="0.2">
      <c r="A151" s="13" t="s">
        <v>88</v>
      </c>
      <c r="B151" s="2"/>
      <c r="C151" s="2"/>
      <c r="D151" s="2">
        <v>1</v>
      </c>
      <c r="E151" s="2">
        <v>1</v>
      </c>
      <c r="F151" s="1">
        <v>41203</v>
      </c>
      <c r="G151" s="1">
        <v>41203</v>
      </c>
    </row>
    <row r="152" spans="1:7" x14ac:dyDescent="0.2">
      <c r="A152" s="13" t="s">
        <v>93</v>
      </c>
      <c r="B152" s="2"/>
      <c r="C152" s="2">
        <v>1</v>
      </c>
      <c r="D152" s="2"/>
      <c r="E152" s="2">
        <v>1</v>
      </c>
      <c r="F152" s="1">
        <v>41203</v>
      </c>
      <c r="G152" s="1">
        <v>41203</v>
      </c>
    </row>
    <row r="153" spans="1:7" x14ac:dyDescent="0.2">
      <c r="A153" s="13" t="s">
        <v>86</v>
      </c>
      <c r="B153" s="2">
        <v>1</v>
      </c>
      <c r="C153" s="2"/>
      <c r="D153" s="2"/>
      <c r="E153" s="2">
        <v>1</v>
      </c>
      <c r="F153" s="1">
        <v>41196</v>
      </c>
      <c r="G153" s="1">
        <v>41196</v>
      </c>
    </row>
    <row r="154" spans="1:7" x14ac:dyDescent="0.2">
      <c r="A154" s="13" t="s">
        <v>85</v>
      </c>
      <c r="B154" s="2">
        <v>1</v>
      </c>
      <c r="C154" s="2">
        <v>1</v>
      </c>
      <c r="D154" s="2">
        <v>8</v>
      </c>
      <c r="E154" s="2">
        <v>10</v>
      </c>
      <c r="F154" s="1">
        <v>41196</v>
      </c>
      <c r="G154" s="1">
        <v>42666</v>
      </c>
    </row>
    <row r="155" spans="1:7" x14ac:dyDescent="0.2">
      <c r="A155" s="13" t="s">
        <v>84</v>
      </c>
      <c r="B155" s="2">
        <v>1</v>
      </c>
      <c r="C155" s="2"/>
      <c r="D155" s="2"/>
      <c r="E155" s="2">
        <v>1</v>
      </c>
      <c r="F155" s="1">
        <v>41189</v>
      </c>
      <c r="G155" s="1">
        <v>41189</v>
      </c>
    </row>
    <row r="156" spans="1:7" x14ac:dyDescent="0.2">
      <c r="A156" s="13" t="s">
        <v>82</v>
      </c>
      <c r="B156" s="2">
        <v>1</v>
      </c>
      <c r="C156" s="2"/>
      <c r="D156" s="2"/>
      <c r="E156" s="2">
        <v>1</v>
      </c>
      <c r="F156" s="1">
        <v>41182</v>
      </c>
      <c r="G156" s="1">
        <v>41182</v>
      </c>
    </row>
    <row r="157" spans="1:7" x14ac:dyDescent="0.2">
      <c r="A157" s="13" t="s">
        <v>81</v>
      </c>
      <c r="B157" s="2">
        <v>10</v>
      </c>
      <c r="C157" s="2"/>
      <c r="D157" s="2"/>
      <c r="E157" s="2">
        <v>10</v>
      </c>
      <c r="F157" s="1">
        <v>41182</v>
      </c>
      <c r="G157" s="1">
        <v>42169</v>
      </c>
    </row>
    <row r="158" spans="1:7" x14ac:dyDescent="0.2">
      <c r="A158" s="13" t="s">
        <v>83</v>
      </c>
      <c r="B158" s="2">
        <v>8</v>
      </c>
      <c r="C158" s="2"/>
      <c r="D158" s="2"/>
      <c r="E158" s="2">
        <v>8</v>
      </c>
      <c r="F158" s="1">
        <v>41168</v>
      </c>
      <c r="G158" s="1">
        <v>42470</v>
      </c>
    </row>
    <row r="159" spans="1:7" x14ac:dyDescent="0.2">
      <c r="A159" s="13" t="s">
        <v>94</v>
      </c>
      <c r="B159" s="2"/>
      <c r="C159" s="2">
        <v>14</v>
      </c>
      <c r="D159" s="2">
        <v>3</v>
      </c>
      <c r="E159" s="2">
        <v>17</v>
      </c>
      <c r="F159" s="1">
        <v>41161</v>
      </c>
      <c r="G159" s="1">
        <v>42778</v>
      </c>
    </row>
    <row r="160" spans="1:7" x14ac:dyDescent="0.2">
      <c r="A160" s="13" t="s">
        <v>80</v>
      </c>
      <c r="B160" s="2"/>
      <c r="C160" s="2">
        <v>6</v>
      </c>
      <c r="D160" s="2"/>
      <c r="E160" s="2">
        <v>6</v>
      </c>
      <c r="F160" s="1">
        <v>41161</v>
      </c>
      <c r="G160" s="1">
        <v>41819</v>
      </c>
    </row>
    <row r="161" spans="1:7" x14ac:dyDescent="0.2">
      <c r="A161" s="13" t="s">
        <v>79</v>
      </c>
      <c r="B161" s="2">
        <v>5</v>
      </c>
      <c r="C161" s="2">
        <v>13</v>
      </c>
      <c r="D161" s="2"/>
      <c r="E161" s="2">
        <v>18</v>
      </c>
      <c r="F161" s="1">
        <v>41161</v>
      </c>
      <c r="G161" s="1">
        <v>42701</v>
      </c>
    </row>
    <row r="162" spans="1:7" x14ac:dyDescent="0.2">
      <c r="A162" s="13" t="s">
        <v>77</v>
      </c>
      <c r="B162" s="2">
        <v>8</v>
      </c>
      <c r="C162" s="2"/>
      <c r="D162" s="2"/>
      <c r="E162" s="2">
        <v>8</v>
      </c>
      <c r="F162" s="1">
        <v>41154</v>
      </c>
      <c r="G162" s="1">
        <v>42400</v>
      </c>
    </row>
    <row r="163" spans="1:7" x14ac:dyDescent="0.2">
      <c r="A163" s="13" t="s">
        <v>78</v>
      </c>
      <c r="B163" s="2"/>
      <c r="C163" s="2">
        <v>5</v>
      </c>
      <c r="D163" s="2"/>
      <c r="E163" s="2">
        <v>5</v>
      </c>
      <c r="F163" s="1">
        <v>41154</v>
      </c>
      <c r="G163" s="1">
        <v>42554</v>
      </c>
    </row>
    <row r="164" spans="1:7" x14ac:dyDescent="0.2">
      <c r="A164" s="13" t="s">
        <v>76</v>
      </c>
      <c r="B164" s="2">
        <v>1</v>
      </c>
      <c r="C164" s="2"/>
      <c r="D164" s="2">
        <v>3</v>
      </c>
      <c r="E164" s="2">
        <v>4</v>
      </c>
      <c r="F164" s="1">
        <v>41147</v>
      </c>
      <c r="G164" s="1">
        <v>42071</v>
      </c>
    </row>
    <row r="165" spans="1:7" x14ac:dyDescent="0.2">
      <c r="A165" s="13" t="s">
        <v>227</v>
      </c>
      <c r="B165" s="2"/>
      <c r="C165" s="2">
        <v>2</v>
      </c>
      <c r="D165" s="2"/>
      <c r="E165" s="2">
        <v>2</v>
      </c>
      <c r="F165" s="1">
        <v>41147</v>
      </c>
      <c r="G165" s="1">
        <v>41980</v>
      </c>
    </row>
    <row r="166" spans="1:7" x14ac:dyDescent="0.2">
      <c r="A166" s="13" t="s">
        <v>98</v>
      </c>
      <c r="B166" s="2"/>
      <c r="C166" s="2"/>
      <c r="D166" s="2">
        <v>1</v>
      </c>
      <c r="E166" s="2">
        <v>1</v>
      </c>
      <c r="F166" s="1">
        <v>41147</v>
      </c>
      <c r="G166" s="1">
        <v>41147</v>
      </c>
    </row>
    <row r="167" spans="1:7" x14ac:dyDescent="0.2">
      <c r="A167" s="13" t="s">
        <v>75</v>
      </c>
      <c r="B167" s="2">
        <v>1</v>
      </c>
      <c r="C167" s="2">
        <v>9</v>
      </c>
      <c r="D167" s="2">
        <v>1</v>
      </c>
      <c r="E167" s="2">
        <v>11</v>
      </c>
      <c r="F167" s="1">
        <v>41147</v>
      </c>
      <c r="G167" s="1">
        <v>42449</v>
      </c>
    </row>
    <row r="168" spans="1:7" x14ac:dyDescent="0.2">
      <c r="A168" s="13" t="s">
        <v>74</v>
      </c>
      <c r="B168" s="2">
        <v>1</v>
      </c>
      <c r="C168" s="2"/>
      <c r="D168" s="2"/>
      <c r="E168" s="2">
        <v>1</v>
      </c>
      <c r="F168" s="1">
        <v>41140</v>
      </c>
      <c r="G168" s="1">
        <v>41140</v>
      </c>
    </row>
    <row r="169" spans="1:7" x14ac:dyDescent="0.2">
      <c r="A169" s="13" t="s">
        <v>73</v>
      </c>
      <c r="B169" s="2">
        <v>4</v>
      </c>
      <c r="C169" s="2"/>
      <c r="D169" s="2"/>
      <c r="E169" s="2">
        <v>4</v>
      </c>
      <c r="F169" s="1">
        <v>41133</v>
      </c>
      <c r="G169" s="1">
        <v>42288</v>
      </c>
    </row>
    <row r="170" spans="1:7" x14ac:dyDescent="0.2">
      <c r="A170" s="13" t="s">
        <v>72</v>
      </c>
      <c r="B170" s="2">
        <v>8</v>
      </c>
      <c r="C170" s="2"/>
      <c r="D170" s="2"/>
      <c r="E170" s="2">
        <v>8</v>
      </c>
      <c r="F170" s="1">
        <v>41126</v>
      </c>
      <c r="G170" s="1">
        <v>42232</v>
      </c>
    </row>
    <row r="171" spans="1:7" x14ac:dyDescent="0.2">
      <c r="A171" s="13" t="s">
        <v>97</v>
      </c>
      <c r="B171" s="2"/>
      <c r="C171" s="2">
        <v>17</v>
      </c>
      <c r="D171" s="2"/>
      <c r="E171" s="2">
        <v>17</v>
      </c>
      <c r="F171" s="1">
        <v>41126</v>
      </c>
      <c r="G171" s="1">
        <v>42547</v>
      </c>
    </row>
    <row r="172" spans="1:7" x14ac:dyDescent="0.2">
      <c r="A172" s="13" t="s">
        <v>71</v>
      </c>
      <c r="B172" s="2">
        <v>1</v>
      </c>
      <c r="C172" s="2"/>
      <c r="D172" s="2"/>
      <c r="E172" s="2">
        <v>1</v>
      </c>
      <c r="F172" s="1">
        <v>41119</v>
      </c>
      <c r="G172" s="1">
        <v>41119</v>
      </c>
    </row>
    <row r="173" spans="1:7" x14ac:dyDescent="0.2">
      <c r="A173" s="13" t="s">
        <v>101</v>
      </c>
      <c r="B173" s="2"/>
      <c r="C173" s="2">
        <v>1</v>
      </c>
      <c r="D173" s="2">
        <v>14</v>
      </c>
      <c r="E173" s="2">
        <v>15</v>
      </c>
      <c r="F173" s="1">
        <v>41112</v>
      </c>
      <c r="G173" s="1">
        <v>42603</v>
      </c>
    </row>
    <row r="174" spans="1:7" x14ac:dyDescent="0.2">
      <c r="A174" s="13" t="s">
        <v>70</v>
      </c>
      <c r="B174" s="2"/>
      <c r="C174" s="2">
        <v>3</v>
      </c>
      <c r="D174" s="2"/>
      <c r="E174" s="2">
        <v>3</v>
      </c>
      <c r="F174" s="1">
        <v>41098</v>
      </c>
      <c r="G174" s="1">
        <v>41126</v>
      </c>
    </row>
    <row r="175" spans="1:7" x14ac:dyDescent="0.2">
      <c r="A175" s="13" t="s">
        <v>69</v>
      </c>
      <c r="B175" s="2">
        <v>1</v>
      </c>
      <c r="C175" s="2"/>
      <c r="D175" s="2"/>
      <c r="E175" s="2">
        <v>1</v>
      </c>
      <c r="F175" s="1">
        <v>41098</v>
      </c>
      <c r="G175" s="1">
        <v>41098</v>
      </c>
    </row>
    <row r="176" spans="1:7" x14ac:dyDescent="0.2">
      <c r="A176" s="13" t="s">
        <v>68</v>
      </c>
      <c r="B176" s="2">
        <v>4</v>
      </c>
      <c r="C176" s="2"/>
      <c r="D176" s="2"/>
      <c r="E176" s="2">
        <v>4</v>
      </c>
      <c r="F176" s="1">
        <v>41091</v>
      </c>
      <c r="G176" s="1">
        <v>41427</v>
      </c>
    </row>
    <row r="177" spans="1:7" x14ac:dyDescent="0.2">
      <c r="A177" s="13" t="s">
        <v>65</v>
      </c>
      <c r="B177" s="2">
        <v>5</v>
      </c>
      <c r="C177" s="2">
        <v>6</v>
      </c>
      <c r="D177" s="2"/>
      <c r="E177" s="2">
        <v>11</v>
      </c>
      <c r="F177" s="1">
        <v>41091</v>
      </c>
      <c r="G177" s="1">
        <v>42701</v>
      </c>
    </row>
    <row r="178" spans="1:7" x14ac:dyDescent="0.2">
      <c r="A178" s="13" t="s">
        <v>64</v>
      </c>
      <c r="B178" s="2"/>
      <c r="C178" s="2">
        <v>7</v>
      </c>
      <c r="D178" s="2"/>
      <c r="E178" s="2">
        <v>7</v>
      </c>
      <c r="F178" s="1">
        <v>41091</v>
      </c>
      <c r="G178" s="1">
        <v>41980</v>
      </c>
    </row>
    <row r="179" spans="1:7" x14ac:dyDescent="0.2">
      <c r="A179" s="13" t="s">
        <v>67</v>
      </c>
      <c r="B179" s="2"/>
      <c r="C179" s="2">
        <v>4</v>
      </c>
      <c r="D179" s="2"/>
      <c r="E179" s="2">
        <v>4</v>
      </c>
      <c r="F179" s="1">
        <v>41084</v>
      </c>
      <c r="G179" s="1">
        <v>41686</v>
      </c>
    </row>
    <row r="180" spans="1:7" x14ac:dyDescent="0.2">
      <c r="A180" s="13" t="s">
        <v>66</v>
      </c>
      <c r="B180" s="2">
        <v>1</v>
      </c>
      <c r="C180" s="2"/>
      <c r="D180" s="2"/>
      <c r="E180" s="2">
        <v>1</v>
      </c>
      <c r="F180" s="1">
        <v>41084</v>
      </c>
      <c r="G180" s="1">
        <v>41084</v>
      </c>
    </row>
    <row r="181" spans="1:7" x14ac:dyDescent="0.2">
      <c r="A181" s="13" t="s">
        <v>63</v>
      </c>
      <c r="B181" s="2">
        <v>4</v>
      </c>
      <c r="C181" s="2">
        <v>1</v>
      </c>
      <c r="D181" s="2"/>
      <c r="E181" s="2">
        <v>5</v>
      </c>
      <c r="F181" s="1">
        <v>41077</v>
      </c>
      <c r="G181" s="1">
        <v>41378</v>
      </c>
    </row>
    <row r="182" spans="1:7" x14ac:dyDescent="0.2">
      <c r="A182" s="13" t="s">
        <v>62</v>
      </c>
      <c r="B182" s="2">
        <v>1</v>
      </c>
      <c r="C182" s="2"/>
      <c r="D182" s="2"/>
      <c r="E182" s="2">
        <v>1</v>
      </c>
      <c r="F182" s="1">
        <v>41077</v>
      </c>
      <c r="G182" s="1">
        <v>41077</v>
      </c>
    </row>
    <row r="183" spans="1:7" x14ac:dyDescent="0.2">
      <c r="A183" s="13" t="s">
        <v>96</v>
      </c>
      <c r="B183" s="2">
        <v>1</v>
      </c>
      <c r="C183" s="2">
        <v>16</v>
      </c>
      <c r="D183" s="2"/>
      <c r="E183" s="2">
        <v>17</v>
      </c>
      <c r="F183" s="1">
        <v>41070</v>
      </c>
      <c r="G183" s="1">
        <v>42757</v>
      </c>
    </row>
    <row r="184" spans="1:7" x14ac:dyDescent="0.2">
      <c r="A184" s="13" t="s">
        <v>61</v>
      </c>
      <c r="B184" s="2">
        <v>8</v>
      </c>
      <c r="C184" s="2"/>
      <c r="D184" s="2"/>
      <c r="E184" s="2">
        <v>8</v>
      </c>
      <c r="F184" s="1">
        <v>41070</v>
      </c>
      <c r="G184" s="1">
        <v>42372</v>
      </c>
    </row>
    <row r="185" spans="1:7" x14ac:dyDescent="0.2">
      <c r="A185" s="13" t="s">
        <v>104</v>
      </c>
      <c r="B185" s="2"/>
      <c r="C185" s="2">
        <v>10</v>
      </c>
      <c r="D185" s="2"/>
      <c r="E185" s="2">
        <v>10</v>
      </c>
      <c r="F185" s="1">
        <v>41070</v>
      </c>
      <c r="G185" s="1">
        <v>42204</v>
      </c>
    </row>
    <row r="186" spans="1:7" x14ac:dyDescent="0.2">
      <c r="A186" s="13" t="s">
        <v>59</v>
      </c>
      <c r="B186" s="2"/>
      <c r="C186" s="2">
        <v>4</v>
      </c>
      <c r="D186" s="2"/>
      <c r="E186" s="2">
        <v>4</v>
      </c>
      <c r="F186" s="1">
        <v>41063</v>
      </c>
      <c r="G186" s="1">
        <v>42057</v>
      </c>
    </row>
    <row r="187" spans="1:7" x14ac:dyDescent="0.2">
      <c r="A187" s="13" t="s">
        <v>60</v>
      </c>
      <c r="B187" s="2">
        <v>11</v>
      </c>
      <c r="C187" s="2"/>
      <c r="D187" s="2"/>
      <c r="E187" s="2">
        <v>11</v>
      </c>
      <c r="F187" s="1">
        <v>41063</v>
      </c>
      <c r="G187" s="1">
        <v>42610</v>
      </c>
    </row>
    <row r="188" spans="1:7" x14ac:dyDescent="0.2">
      <c r="A188" s="13" t="s">
        <v>58</v>
      </c>
      <c r="B188" s="2"/>
      <c r="C188" s="2">
        <v>7</v>
      </c>
      <c r="D188" s="2"/>
      <c r="E188" s="2">
        <v>7</v>
      </c>
      <c r="F188" s="1">
        <v>41056</v>
      </c>
      <c r="G188" s="1">
        <v>42456</v>
      </c>
    </row>
    <row r="189" spans="1:7" x14ac:dyDescent="0.2">
      <c r="A189" s="13" t="s">
        <v>57</v>
      </c>
      <c r="B189" s="2">
        <v>11</v>
      </c>
      <c r="C189" s="2"/>
      <c r="D189" s="2"/>
      <c r="E189" s="2">
        <v>11</v>
      </c>
      <c r="F189" s="1">
        <v>41056</v>
      </c>
      <c r="G189" s="1">
        <v>42764</v>
      </c>
    </row>
    <row r="190" spans="1:7" x14ac:dyDescent="0.2">
      <c r="A190" s="13" t="s">
        <v>56</v>
      </c>
      <c r="B190" s="2"/>
      <c r="C190" s="2">
        <v>5</v>
      </c>
      <c r="D190" s="2"/>
      <c r="E190" s="2">
        <v>5</v>
      </c>
      <c r="F190" s="1">
        <v>41056</v>
      </c>
      <c r="G190" s="1">
        <v>41595</v>
      </c>
    </row>
    <row r="191" spans="1:7" x14ac:dyDescent="0.2">
      <c r="A191" s="13" t="s">
        <v>55</v>
      </c>
      <c r="B191" s="2">
        <v>1</v>
      </c>
      <c r="C191" s="2"/>
      <c r="D191" s="2"/>
      <c r="E191" s="2">
        <v>1</v>
      </c>
      <c r="F191" s="1">
        <v>41049</v>
      </c>
      <c r="G191" s="1">
        <v>41049</v>
      </c>
    </row>
    <row r="192" spans="1:7" x14ac:dyDescent="0.2">
      <c r="A192" s="13" t="s">
        <v>54</v>
      </c>
      <c r="B192" s="2"/>
      <c r="C192" s="2">
        <v>4</v>
      </c>
      <c r="D192" s="2"/>
      <c r="E192" s="2">
        <v>4</v>
      </c>
      <c r="F192" s="1">
        <v>41042</v>
      </c>
      <c r="G192" s="1">
        <v>42316</v>
      </c>
    </row>
    <row r="193" spans="1:7" x14ac:dyDescent="0.2">
      <c r="A193" s="13" t="s">
        <v>106</v>
      </c>
      <c r="B193" s="2"/>
      <c r="C193" s="2">
        <v>15</v>
      </c>
      <c r="D193" s="2">
        <v>1</v>
      </c>
      <c r="E193" s="2">
        <v>16</v>
      </c>
      <c r="F193" s="1">
        <v>41042</v>
      </c>
      <c r="G193" s="1">
        <v>42757</v>
      </c>
    </row>
    <row r="194" spans="1:7" x14ac:dyDescent="0.2">
      <c r="A194" s="13" t="s">
        <v>103</v>
      </c>
      <c r="B194" s="2"/>
      <c r="C194" s="2"/>
      <c r="D194" s="2">
        <v>12</v>
      </c>
      <c r="E194" s="2">
        <v>12</v>
      </c>
      <c r="F194" s="1">
        <v>41042</v>
      </c>
      <c r="G194" s="1">
        <v>42785</v>
      </c>
    </row>
    <row r="195" spans="1:7" x14ac:dyDescent="0.2">
      <c r="A195" s="13" t="s">
        <v>52</v>
      </c>
      <c r="B195" s="2"/>
      <c r="C195" s="2">
        <v>7</v>
      </c>
      <c r="D195" s="2"/>
      <c r="E195" s="2">
        <v>7</v>
      </c>
      <c r="F195" s="1">
        <v>41028</v>
      </c>
      <c r="G195" s="1">
        <v>42309</v>
      </c>
    </row>
    <row r="196" spans="1:7" x14ac:dyDescent="0.2">
      <c r="A196" s="13" t="s">
        <v>51</v>
      </c>
      <c r="B196" s="2">
        <v>4</v>
      </c>
      <c r="C196" s="2"/>
      <c r="D196" s="2"/>
      <c r="E196" s="2">
        <v>4</v>
      </c>
      <c r="F196" s="1">
        <v>41021</v>
      </c>
      <c r="G196" s="1">
        <v>41455</v>
      </c>
    </row>
    <row r="197" spans="1:7" x14ac:dyDescent="0.2">
      <c r="A197" s="13" t="s">
        <v>53</v>
      </c>
      <c r="B197" s="2">
        <v>3</v>
      </c>
      <c r="C197" s="2">
        <v>12</v>
      </c>
      <c r="D197" s="2">
        <v>2</v>
      </c>
      <c r="E197" s="2">
        <v>17</v>
      </c>
      <c r="F197" s="1">
        <v>41021</v>
      </c>
      <c r="G197" s="1">
        <v>42694</v>
      </c>
    </row>
    <row r="198" spans="1:7" x14ac:dyDescent="0.2">
      <c r="A198" s="13" t="s">
        <v>107</v>
      </c>
      <c r="B198" s="2">
        <v>1</v>
      </c>
      <c r="C198" s="2">
        <v>9</v>
      </c>
      <c r="D198" s="2">
        <v>1</v>
      </c>
      <c r="E198" s="2">
        <v>11</v>
      </c>
      <c r="F198" s="1">
        <v>41021</v>
      </c>
      <c r="G198" s="1">
        <v>42799</v>
      </c>
    </row>
    <row r="199" spans="1:7" x14ac:dyDescent="0.2">
      <c r="A199" s="13" t="s">
        <v>50</v>
      </c>
      <c r="B199" s="2">
        <v>6</v>
      </c>
      <c r="C199" s="2"/>
      <c r="D199" s="2"/>
      <c r="E199" s="2">
        <v>6</v>
      </c>
      <c r="F199" s="1">
        <v>41014</v>
      </c>
      <c r="G199" s="1">
        <v>41777</v>
      </c>
    </row>
    <row r="200" spans="1:7" x14ac:dyDescent="0.2">
      <c r="A200" s="13" t="s">
        <v>47</v>
      </c>
      <c r="B200" s="2">
        <v>2</v>
      </c>
      <c r="C200" s="2"/>
      <c r="D200" s="2">
        <v>2</v>
      </c>
      <c r="E200" s="2">
        <v>4</v>
      </c>
      <c r="F200" s="1">
        <v>41007</v>
      </c>
      <c r="G200" s="1">
        <v>41665</v>
      </c>
    </row>
    <row r="201" spans="1:7" x14ac:dyDescent="0.2">
      <c r="A201" s="13" t="s">
        <v>48</v>
      </c>
      <c r="B201" s="2">
        <v>5</v>
      </c>
      <c r="C201" s="2"/>
      <c r="D201" s="2"/>
      <c r="E201" s="2">
        <v>5</v>
      </c>
      <c r="F201" s="1">
        <v>41007</v>
      </c>
      <c r="G201" s="1">
        <v>42288</v>
      </c>
    </row>
    <row r="202" spans="1:7" x14ac:dyDescent="0.2">
      <c r="A202" s="13" t="s">
        <v>49</v>
      </c>
      <c r="B202" s="2">
        <v>1</v>
      </c>
      <c r="C202" s="2"/>
      <c r="D202" s="2">
        <v>2</v>
      </c>
      <c r="E202" s="2">
        <v>3</v>
      </c>
      <c r="F202" s="1">
        <v>41007</v>
      </c>
      <c r="G202" s="1">
        <v>42015</v>
      </c>
    </row>
    <row r="203" spans="1:7" x14ac:dyDescent="0.2">
      <c r="A203" s="13" t="s">
        <v>46</v>
      </c>
      <c r="B203" s="2">
        <v>1</v>
      </c>
      <c r="C203" s="2"/>
      <c r="D203" s="2"/>
      <c r="E203" s="2">
        <v>1</v>
      </c>
      <c r="F203" s="1">
        <v>41007</v>
      </c>
      <c r="G203" s="1">
        <v>41007</v>
      </c>
    </row>
    <row r="204" spans="1:7" x14ac:dyDescent="0.2">
      <c r="A204" s="13" t="s">
        <v>45</v>
      </c>
      <c r="B204" s="2">
        <v>1</v>
      </c>
      <c r="C204" s="2"/>
      <c r="D204" s="2">
        <v>2</v>
      </c>
      <c r="E204" s="2">
        <v>3</v>
      </c>
      <c r="F204" s="1">
        <v>41007</v>
      </c>
      <c r="G204" s="1">
        <v>41756</v>
      </c>
    </row>
    <row r="205" spans="1:7" x14ac:dyDescent="0.2">
      <c r="A205" s="13" t="s">
        <v>41</v>
      </c>
      <c r="B205" s="2">
        <v>2</v>
      </c>
      <c r="C205" s="2"/>
      <c r="D205" s="2"/>
      <c r="E205" s="2">
        <v>2</v>
      </c>
      <c r="F205" s="1">
        <v>41000</v>
      </c>
      <c r="G205" s="1">
        <v>41364</v>
      </c>
    </row>
    <row r="206" spans="1:7" x14ac:dyDescent="0.2">
      <c r="A206" s="13" t="s">
        <v>42</v>
      </c>
      <c r="B206" s="2"/>
      <c r="C206" s="2">
        <v>1</v>
      </c>
      <c r="D206" s="2"/>
      <c r="E206" s="2">
        <v>1</v>
      </c>
      <c r="F206" s="1">
        <v>41000</v>
      </c>
      <c r="G206" s="1">
        <v>41000</v>
      </c>
    </row>
    <row r="207" spans="1:7" x14ac:dyDescent="0.2">
      <c r="A207" s="13" t="s">
        <v>44</v>
      </c>
      <c r="B207" s="2"/>
      <c r="C207" s="2">
        <v>4</v>
      </c>
      <c r="D207" s="2"/>
      <c r="E207" s="2">
        <v>4</v>
      </c>
      <c r="F207" s="1">
        <v>41000</v>
      </c>
      <c r="G207" s="1">
        <v>41812</v>
      </c>
    </row>
    <row r="208" spans="1:7" x14ac:dyDescent="0.2">
      <c r="A208" s="13" t="s">
        <v>43</v>
      </c>
      <c r="B208" s="2">
        <v>4</v>
      </c>
      <c r="C208" s="2">
        <v>7</v>
      </c>
      <c r="D208" s="2">
        <v>4</v>
      </c>
      <c r="E208" s="2">
        <v>15</v>
      </c>
      <c r="F208" s="1">
        <v>41000</v>
      </c>
      <c r="G208" s="1">
        <v>42659</v>
      </c>
    </row>
    <row r="209" spans="1:7" x14ac:dyDescent="0.2">
      <c r="A209" s="13" t="s">
        <v>36</v>
      </c>
      <c r="B209" s="2">
        <v>1</v>
      </c>
      <c r="C209" s="2"/>
      <c r="D209" s="2">
        <v>12</v>
      </c>
      <c r="E209" s="2">
        <v>13</v>
      </c>
      <c r="F209" s="1">
        <v>40986</v>
      </c>
      <c r="G209" s="1">
        <v>42638</v>
      </c>
    </row>
    <row r="210" spans="1:7" x14ac:dyDescent="0.2">
      <c r="A210" s="13" t="s">
        <v>40</v>
      </c>
      <c r="B210" s="2"/>
      <c r="C210" s="2">
        <v>7</v>
      </c>
      <c r="D210" s="2"/>
      <c r="E210" s="2">
        <v>7</v>
      </c>
      <c r="F210" s="1">
        <v>40986</v>
      </c>
      <c r="G210" s="1">
        <v>42092</v>
      </c>
    </row>
    <row r="211" spans="1:7" x14ac:dyDescent="0.2">
      <c r="A211" s="13" t="s">
        <v>37</v>
      </c>
      <c r="B211" s="2">
        <v>3</v>
      </c>
      <c r="C211" s="2"/>
      <c r="D211" s="2"/>
      <c r="E211" s="2">
        <v>3</v>
      </c>
      <c r="F211" s="1">
        <v>40986</v>
      </c>
      <c r="G211" s="1">
        <v>41252</v>
      </c>
    </row>
    <row r="212" spans="1:7" x14ac:dyDescent="0.2">
      <c r="A212" s="13" t="s">
        <v>39</v>
      </c>
      <c r="B212" s="2">
        <v>2</v>
      </c>
      <c r="C212" s="2"/>
      <c r="D212" s="2">
        <v>11</v>
      </c>
      <c r="E212" s="2">
        <v>13</v>
      </c>
      <c r="F212" s="1">
        <v>40986</v>
      </c>
      <c r="G212" s="1">
        <v>42771</v>
      </c>
    </row>
    <row r="213" spans="1:7" x14ac:dyDescent="0.2">
      <c r="A213" s="13" t="s">
        <v>35</v>
      </c>
      <c r="B213" s="2">
        <v>1</v>
      </c>
      <c r="C213" s="2"/>
      <c r="D213" s="2"/>
      <c r="E213" s="2">
        <v>1</v>
      </c>
      <c r="F213" s="1">
        <v>40979</v>
      </c>
      <c r="G213" s="1">
        <v>40979</v>
      </c>
    </row>
    <row r="214" spans="1:7" x14ac:dyDescent="0.2">
      <c r="A214" s="13" t="s">
        <v>38</v>
      </c>
      <c r="B214" s="2">
        <v>2</v>
      </c>
      <c r="C214" s="2">
        <v>9</v>
      </c>
      <c r="D214" s="2"/>
      <c r="E214" s="2">
        <v>11</v>
      </c>
      <c r="F214" s="1">
        <v>40979</v>
      </c>
      <c r="G214" s="1">
        <v>42267</v>
      </c>
    </row>
    <row r="215" spans="1:7" x14ac:dyDescent="0.2">
      <c r="A215" s="13" t="s">
        <v>34</v>
      </c>
      <c r="B215" s="2"/>
      <c r="C215" s="2">
        <v>4</v>
      </c>
      <c r="D215" s="2"/>
      <c r="E215" s="2">
        <v>4</v>
      </c>
      <c r="F215" s="1">
        <v>40979</v>
      </c>
      <c r="G215" s="1">
        <v>42169</v>
      </c>
    </row>
    <row r="216" spans="1:7" x14ac:dyDescent="0.2">
      <c r="A216" s="13" t="s">
        <v>33</v>
      </c>
      <c r="B216" s="2">
        <v>1</v>
      </c>
      <c r="C216" s="2">
        <v>4</v>
      </c>
      <c r="D216" s="2">
        <v>2</v>
      </c>
      <c r="E216" s="2">
        <v>7</v>
      </c>
      <c r="F216" s="1">
        <v>40979</v>
      </c>
      <c r="G216" s="1">
        <v>42694</v>
      </c>
    </row>
    <row r="217" spans="1:7" x14ac:dyDescent="0.2">
      <c r="A217" s="13" t="s">
        <v>32</v>
      </c>
      <c r="B217" s="2">
        <v>3</v>
      </c>
      <c r="C217" s="2"/>
      <c r="D217" s="2"/>
      <c r="E217" s="2">
        <v>3</v>
      </c>
      <c r="F217" s="1">
        <v>40979</v>
      </c>
      <c r="G217" s="1">
        <v>41651</v>
      </c>
    </row>
    <row r="218" spans="1:7" x14ac:dyDescent="0.2">
      <c r="A218" s="13" t="s">
        <v>100</v>
      </c>
      <c r="B218" s="2"/>
      <c r="C218" s="2"/>
      <c r="D218" s="2">
        <v>8</v>
      </c>
      <c r="E218" s="2">
        <v>8</v>
      </c>
      <c r="F218" s="1">
        <v>40972</v>
      </c>
      <c r="G218" s="1">
        <v>41924</v>
      </c>
    </row>
    <row r="219" spans="1:7" x14ac:dyDescent="0.2">
      <c r="A219" s="13" t="s">
        <v>30</v>
      </c>
      <c r="B219" s="2">
        <v>1</v>
      </c>
      <c r="C219" s="2">
        <v>8</v>
      </c>
      <c r="D219" s="2">
        <v>1</v>
      </c>
      <c r="E219" s="2">
        <v>10</v>
      </c>
      <c r="F219" s="1">
        <v>40972</v>
      </c>
      <c r="G219" s="1">
        <v>42421</v>
      </c>
    </row>
    <row r="220" spans="1:7" x14ac:dyDescent="0.2">
      <c r="A220" s="13" t="s">
        <v>31</v>
      </c>
      <c r="B220" s="2">
        <v>1</v>
      </c>
      <c r="C220" s="2">
        <v>3</v>
      </c>
      <c r="D220" s="2"/>
      <c r="E220" s="2">
        <v>4</v>
      </c>
      <c r="F220" s="1">
        <v>40972</v>
      </c>
      <c r="G220" s="1">
        <v>41819</v>
      </c>
    </row>
    <row r="221" spans="1:7" x14ac:dyDescent="0.2">
      <c r="A221" s="13" t="s">
        <v>29</v>
      </c>
      <c r="B221" s="2">
        <v>10</v>
      </c>
      <c r="C221" s="2"/>
      <c r="D221" s="2">
        <v>1</v>
      </c>
      <c r="E221" s="2">
        <v>11</v>
      </c>
      <c r="F221" s="1">
        <v>40965</v>
      </c>
      <c r="G221" s="1">
        <v>42792</v>
      </c>
    </row>
    <row r="222" spans="1:7" x14ac:dyDescent="0.2">
      <c r="A222" s="13" t="s">
        <v>23</v>
      </c>
      <c r="B222" s="2">
        <v>1</v>
      </c>
      <c r="C222" s="2"/>
      <c r="D222" s="2"/>
      <c r="E222" s="2">
        <v>1</v>
      </c>
      <c r="F222" s="1">
        <v>40958</v>
      </c>
      <c r="G222" s="1">
        <v>40958</v>
      </c>
    </row>
    <row r="223" spans="1:7" x14ac:dyDescent="0.2">
      <c r="A223" s="13" t="s">
        <v>24</v>
      </c>
      <c r="B223" s="2"/>
      <c r="C223" s="2">
        <v>2</v>
      </c>
      <c r="D223" s="2"/>
      <c r="E223" s="2">
        <v>2</v>
      </c>
      <c r="F223" s="1">
        <v>40958</v>
      </c>
      <c r="G223" s="1">
        <v>40965</v>
      </c>
    </row>
    <row r="224" spans="1:7" x14ac:dyDescent="0.2">
      <c r="A224" s="13" t="s">
        <v>28</v>
      </c>
      <c r="B224" s="2"/>
      <c r="C224" s="2">
        <v>7</v>
      </c>
      <c r="D224" s="2"/>
      <c r="E224" s="2">
        <v>7</v>
      </c>
      <c r="F224" s="1">
        <v>40951</v>
      </c>
      <c r="G224" s="1">
        <v>42281</v>
      </c>
    </row>
    <row r="225" spans="1:7" x14ac:dyDescent="0.2">
      <c r="A225" s="13" t="s">
        <v>26</v>
      </c>
      <c r="B225" s="2"/>
      <c r="C225" s="2">
        <v>6</v>
      </c>
      <c r="D225" s="2"/>
      <c r="E225" s="2">
        <v>6</v>
      </c>
      <c r="F225" s="1">
        <v>40951</v>
      </c>
      <c r="G225" s="1">
        <v>42624</v>
      </c>
    </row>
    <row r="226" spans="1:7" x14ac:dyDescent="0.2">
      <c r="A226" s="13" t="s">
        <v>22</v>
      </c>
      <c r="B226" s="2">
        <v>7</v>
      </c>
      <c r="C226" s="2"/>
      <c r="D226" s="2"/>
      <c r="E226" s="2">
        <v>7</v>
      </c>
      <c r="F226" s="1">
        <v>40951</v>
      </c>
      <c r="G226" s="1">
        <v>41651</v>
      </c>
    </row>
    <row r="227" spans="1:7" x14ac:dyDescent="0.2">
      <c r="A227" s="13" t="s">
        <v>25</v>
      </c>
      <c r="B227" s="2"/>
      <c r="C227" s="2">
        <v>5</v>
      </c>
      <c r="D227" s="2"/>
      <c r="E227" s="2">
        <v>5</v>
      </c>
      <c r="F227" s="1">
        <v>40951</v>
      </c>
      <c r="G227" s="1">
        <v>41672</v>
      </c>
    </row>
    <row r="228" spans="1:7" x14ac:dyDescent="0.2">
      <c r="A228" s="13" t="s">
        <v>27</v>
      </c>
      <c r="B228" s="2">
        <v>1</v>
      </c>
      <c r="C228" s="2"/>
      <c r="D228" s="2"/>
      <c r="E228" s="2">
        <v>1</v>
      </c>
      <c r="F228" s="1">
        <v>40951</v>
      </c>
      <c r="G228" s="1">
        <v>40951</v>
      </c>
    </row>
    <row r="229" spans="1:7" x14ac:dyDescent="0.2">
      <c r="A229" s="13" t="s">
        <v>87</v>
      </c>
      <c r="B229" s="2">
        <v>4</v>
      </c>
      <c r="C229" s="2">
        <v>4</v>
      </c>
      <c r="D229" s="2">
        <v>6</v>
      </c>
      <c r="E229" s="2">
        <v>14</v>
      </c>
      <c r="F229" s="1">
        <v>40944</v>
      </c>
      <c r="G229" s="1">
        <v>42778</v>
      </c>
    </row>
    <row r="230" spans="1:7" x14ac:dyDescent="0.2">
      <c r="A230" s="13" t="s">
        <v>21</v>
      </c>
      <c r="B230" s="2">
        <v>11</v>
      </c>
      <c r="C230" s="2">
        <v>1</v>
      </c>
      <c r="D230" s="2"/>
      <c r="E230" s="2">
        <v>12</v>
      </c>
      <c r="F230" s="1">
        <v>40944</v>
      </c>
      <c r="G230" s="1">
        <v>42799</v>
      </c>
    </row>
    <row r="231" spans="1:7" x14ac:dyDescent="0.2">
      <c r="A231" s="13" t="s">
        <v>20</v>
      </c>
      <c r="B231" s="2"/>
      <c r="C231" s="2">
        <v>6</v>
      </c>
      <c r="D231" s="2"/>
      <c r="E231" s="2">
        <v>6</v>
      </c>
      <c r="F231" s="1">
        <v>40944</v>
      </c>
      <c r="G231" s="1">
        <v>41805</v>
      </c>
    </row>
    <row r="232" spans="1:7" x14ac:dyDescent="0.2">
      <c r="A232" s="13" t="s">
        <v>13</v>
      </c>
      <c r="B232" s="2"/>
      <c r="C232" s="2">
        <v>9</v>
      </c>
      <c r="D232" s="2"/>
      <c r="E232" s="2">
        <v>9</v>
      </c>
      <c r="F232" s="1">
        <v>40937</v>
      </c>
      <c r="G232" s="1">
        <v>42078</v>
      </c>
    </row>
    <row r="233" spans="1:7" x14ac:dyDescent="0.2">
      <c r="A233" s="13" t="s">
        <v>14</v>
      </c>
      <c r="B233" s="2">
        <v>2</v>
      </c>
      <c r="C233" s="2"/>
      <c r="D233" s="2"/>
      <c r="E233" s="2">
        <v>2</v>
      </c>
      <c r="F233" s="1">
        <v>40937</v>
      </c>
      <c r="G233" s="1">
        <v>41630</v>
      </c>
    </row>
    <row r="234" spans="1:7" x14ac:dyDescent="0.2">
      <c r="A234" s="13" t="s">
        <v>19</v>
      </c>
      <c r="B234" s="2"/>
      <c r="C234" s="2">
        <v>1</v>
      </c>
      <c r="D234" s="2"/>
      <c r="E234" s="2">
        <v>1</v>
      </c>
      <c r="F234" s="1">
        <v>40930</v>
      </c>
      <c r="G234" s="1">
        <v>40930</v>
      </c>
    </row>
    <row r="235" spans="1:7" x14ac:dyDescent="0.2">
      <c r="A235" s="13" t="s">
        <v>16</v>
      </c>
      <c r="B235" s="2"/>
      <c r="C235" s="2">
        <v>1</v>
      </c>
      <c r="D235" s="2"/>
      <c r="E235" s="2">
        <v>1</v>
      </c>
      <c r="F235" s="1">
        <v>40930</v>
      </c>
      <c r="G235" s="1">
        <v>40930</v>
      </c>
    </row>
    <row r="236" spans="1:7" x14ac:dyDescent="0.2">
      <c r="A236" s="13" t="s">
        <v>17</v>
      </c>
      <c r="B236" s="2">
        <v>4</v>
      </c>
      <c r="C236" s="2"/>
      <c r="D236" s="2"/>
      <c r="E236" s="2">
        <v>4</v>
      </c>
      <c r="F236" s="1">
        <v>40930</v>
      </c>
      <c r="G236" s="1">
        <v>42302</v>
      </c>
    </row>
    <row r="237" spans="1:7" x14ac:dyDescent="0.2">
      <c r="A237" s="13" t="s">
        <v>18</v>
      </c>
      <c r="B237" s="2"/>
      <c r="C237" s="2">
        <v>13</v>
      </c>
      <c r="D237" s="2"/>
      <c r="E237" s="2">
        <v>13</v>
      </c>
      <c r="F237" s="1">
        <v>40930</v>
      </c>
      <c r="G237" s="1">
        <v>42771</v>
      </c>
    </row>
    <row r="238" spans="1:7" x14ac:dyDescent="0.2">
      <c r="A238" s="13" t="s">
        <v>15</v>
      </c>
      <c r="B238" s="2">
        <v>7</v>
      </c>
      <c r="C238" s="2"/>
      <c r="D238" s="2"/>
      <c r="E238" s="2">
        <v>7</v>
      </c>
      <c r="F238" s="1">
        <v>40930</v>
      </c>
      <c r="G238" s="1">
        <v>41882</v>
      </c>
    </row>
    <row r="239" spans="1:7" x14ac:dyDescent="0.2">
      <c r="A239" s="13" t="s">
        <v>11</v>
      </c>
      <c r="B239" s="2">
        <v>8</v>
      </c>
      <c r="C239" s="2"/>
      <c r="D239" s="2"/>
      <c r="E239" s="2">
        <v>8</v>
      </c>
      <c r="F239" s="1">
        <v>40923</v>
      </c>
      <c r="G239" s="1">
        <v>42015</v>
      </c>
    </row>
    <row r="240" spans="1:7" x14ac:dyDescent="0.2">
      <c r="A240" s="13" t="s">
        <v>105</v>
      </c>
      <c r="B240" s="2"/>
      <c r="C240" s="2"/>
      <c r="D240" s="2">
        <v>10</v>
      </c>
      <c r="E240" s="2">
        <v>10</v>
      </c>
      <c r="F240" s="1">
        <v>40923</v>
      </c>
      <c r="G240" s="1">
        <v>42302</v>
      </c>
    </row>
    <row r="241" spans="1:7" x14ac:dyDescent="0.2">
      <c r="A241" s="13" t="s">
        <v>12</v>
      </c>
      <c r="B241" s="2"/>
      <c r="C241" s="2">
        <v>5</v>
      </c>
      <c r="D241" s="2"/>
      <c r="E241" s="2">
        <v>5</v>
      </c>
      <c r="F241" s="1">
        <v>40923</v>
      </c>
      <c r="G241" s="1">
        <v>42127</v>
      </c>
    </row>
    <row r="242" spans="1:7" x14ac:dyDescent="0.2">
      <c r="A242" s="13" t="s">
        <v>9</v>
      </c>
      <c r="B242" s="2"/>
      <c r="C242" s="2">
        <v>2</v>
      </c>
      <c r="D242" s="2"/>
      <c r="E242" s="2">
        <v>2</v>
      </c>
      <c r="F242" s="1">
        <v>40916</v>
      </c>
      <c r="G242" s="1">
        <v>40930</v>
      </c>
    </row>
    <row r="243" spans="1:7" x14ac:dyDescent="0.2">
      <c r="A243" s="13" t="s">
        <v>8</v>
      </c>
      <c r="B243" s="2"/>
      <c r="C243" s="2">
        <v>11</v>
      </c>
      <c r="D243" s="2"/>
      <c r="E243" s="2">
        <v>11</v>
      </c>
      <c r="F243" s="1">
        <v>40916</v>
      </c>
      <c r="G243" s="1">
        <v>42806</v>
      </c>
    </row>
    <row r="244" spans="1:7" x14ac:dyDescent="0.2">
      <c r="A244" s="13" t="s">
        <v>10</v>
      </c>
      <c r="B244" s="2">
        <v>5</v>
      </c>
      <c r="C244" s="2"/>
      <c r="D244" s="2"/>
      <c r="E244" s="2">
        <v>5</v>
      </c>
      <c r="F244" s="1">
        <v>40916</v>
      </c>
      <c r="G244" s="1">
        <v>42127</v>
      </c>
    </row>
    <row r="245" spans="1:7" x14ac:dyDescent="0.2">
      <c r="A245" s="13" t="s">
        <v>7</v>
      </c>
      <c r="B245" s="2">
        <v>5</v>
      </c>
      <c r="C245" s="2"/>
      <c r="D245" s="2"/>
      <c r="E245" s="2">
        <v>5</v>
      </c>
      <c r="F245" s="1">
        <v>40916</v>
      </c>
      <c r="G245" s="1">
        <v>41217</v>
      </c>
    </row>
    <row r="246" spans="1:7" x14ac:dyDescent="0.2">
      <c r="A246" s="13" t="s">
        <v>95</v>
      </c>
      <c r="B246" s="2"/>
      <c r="C246" s="2"/>
      <c r="D246" s="2">
        <v>5</v>
      </c>
      <c r="E246" s="2">
        <v>5</v>
      </c>
      <c r="F246" s="1">
        <v>40916</v>
      </c>
      <c r="G246" s="1">
        <v>41735</v>
      </c>
    </row>
    <row r="247" spans="1:7" x14ac:dyDescent="0.2">
      <c r="A247" s="13" t="s">
        <v>6</v>
      </c>
      <c r="B247" s="2">
        <v>2</v>
      </c>
      <c r="C247" s="2"/>
      <c r="D247" s="2"/>
      <c r="E247" s="2">
        <v>2</v>
      </c>
      <c r="F247" s="1">
        <v>40909</v>
      </c>
      <c r="G247" s="1">
        <v>42218</v>
      </c>
    </row>
    <row r="248" spans="1:7" x14ac:dyDescent="0.2">
      <c r="A248" s="13" t="s">
        <v>2</v>
      </c>
      <c r="B248" s="2">
        <v>2</v>
      </c>
      <c r="C248" s="2">
        <v>7</v>
      </c>
      <c r="D248" s="2">
        <v>4</v>
      </c>
      <c r="E248" s="2">
        <v>13</v>
      </c>
      <c r="F248" s="1">
        <v>40909</v>
      </c>
      <c r="G248" s="1">
        <v>42519</v>
      </c>
    </row>
    <row r="249" spans="1:7" x14ac:dyDescent="0.2">
      <c r="A249" s="13" t="s">
        <v>3</v>
      </c>
      <c r="B249" s="2"/>
      <c r="C249" s="2">
        <v>2</v>
      </c>
      <c r="D249" s="2"/>
      <c r="E249" s="2">
        <v>2</v>
      </c>
      <c r="F249" s="1">
        <v>40909</v>
      </c>
      <c r="G249" s="1">
        <v>40923</v>
      </c>
    </row>
    <row r="250" spans="1:7" x14ac:dyDescent="0.2">
      <c r="A250" s="13" t="s">
        <v>5</v>
      </c>
      <c r="B250" s="2"/>
      <c r="C250" s="2">
        <v>2</v>
      </c>
      <c r="D250" s="2"/>
      <c r="E250" s="2">
        <v>2</v>
      </c>
      <c r="F250" s="1">
        <v>40909</v>
      </c>
      <c r="G250" s="1">
        <v>41000</v>
      </c>
    </row>
    <row r="251" spans="1:7" x14ac:dyDescent="0.2">
      <c r="A251" s="13" t="s">
        <v>4</v>
      </c>
      <c r="B251" s="2">
        <v>18</v>
      </c>
      <c r="C251" s="2"/>
      <c r="D251" s="2"/>
      <c r="E251" s="2">
        <v>18</v>
      </c>
      <c r="F251" s="1">
        <v>40909</v>
      </c>
      <c r="G251" s="1">
        <v>42743</v>
      </c>
    </row>
    <row r="252" spans="1:7" x14ac:dyDescent="0.2">
      <c r="A252" s="13" t="s">
        <v>178</v>
      </c>
      <c r="B252" s="2">
        <v>623</v>
      </c>
      <c r="C252" s="2">
        <v>607</v>
      </c>
      <c r="D252" s="2">
        <v>354</v>
      </c>
      <c r="E252" s="2">
        <v>1584</v>
      </c>
      <c r="F252" s="1">
        <v>40909</v>
      </c>
      <c r="G252" s="1">
        <v>42806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A8" sqref="A8"/>
    </sheetView>
  </sheetViews>
  <sheetFormatPr baseColWidth="10" defaultColWidth="8.83203125" defaultRowHeight="15" x14ac:dyDescent="0.2"/>
  <cols>
    <col min="1" max="1" width="7.5" customWidth="1"/>
    <col min="2" max="2" width="10.33203125" bestFit="1" customWidth="1"/>
    <col min="3" max="3" width="9.1640625" customWidth="1"/>
    <col min="4" max="4" width="4" customWidth="1"/>
    <col min="12" max="12" width="22.6640625" bestFit="1" customWidth="1"/>
    <col min="13" max="13" width="19.33203125" bestFit="1" customWidth="1"/>
    <col min="14" max="14" width="21.1640625" bestFit="1" customWidth="1"/>
    <col min="16" max="16" width="11.6640625" bestFit="1" customWidth="1"/>
    <col min="17" max="17" width="17" bestFit="1" customWidth="1"/>
  </cols>
  <sheetData>
    <row r="1" spans="1:17" x14ac:dyDescent="0.2">
      <c r="A1" s="18"/>
      <c r="B1" s="32" t="s">
        <v>267</v>
      </c>
      <c r="C1" s="32"/>
      <c r="E1" s="31" t="s">
        <v>89</v>
      </c>
      <c r="F1" s="31"/>
      <c r="G1" s="31" t="s">
        <v>90</v>
      </c>
      <c r="H1" s="31"/>
      <c r="I1" s="31" t="s">
        <v>183</v>
      </c>
      <c r="J1" s="31"/>
      <c r="K1" s="17" t="s">
        <v>108</v>
      </c>
      <c r="L1" s="31" t="s">
        <v>276</v>
      </c>
      <c r="M1" s="31"/>
      <c r="N1" s="31"/>
      <c r="O1" s="31"/>
      <c r="P1" s="31"/>
      <c r="Q1" s="31"/>
    </row>
    <row r="2" spans="1:17" x14ac:dyDescent="0.2">
      <c r="B2" s="21" t="s">
        <v>187</v>
      </c>
      <c r="C2" s="21" t="s">
        <v>257</v>
      </c>
      <c r="D2" s="21"/>
      <c r="E2" s="21" t="s">
        <v>265</v>
      </c>
      <c r="F2" s="21" t="s">
        <v>266</v>
      </c>
      <c r="G2" s="21" t="s">
        <v>265</v>
      </c>
      <c r="H2" s="21" t="s">
        <v>266</v>
      </c>
      <c r="I2" s="21" t="s">
        <v>265</v>
      </c>
      <c r="J2" s="21" t="s">
        <v>266</v>
      </c>
      <c r="L2" s="22" t="s">
        <v>277</v>
      </c>
      <c r="M2" s="19" t="s">
        <v>278</v>
      </c>
      <c r="N2" s="19" t="s">
        <v>281</v>
      </c>
      <c r="O2" t="s">
        <v>269</v>
      </c>
      <c r="P2" t="s">
        <v>279</v>
      </c>
      <c r="Q2" t="s">
        <v>280</v>
      </c>
    </row>
    <row r="3" spans="1:17" x14ac:dyDescent="0.2">
      <c r="A3">
        <v>2012</v>
      </c>
      <c r="B3">
        <f>COUNTIFS('Per Lang Tallies'!F5:F251,"&gt;=1/1/2012",'Per Lang Tallies'!F5:F251,"&lt;1/1/2013")</f>
        <v>122</v>
      </c>
      <c r="C3">
        <f>COUNTIF('Full Timeline'!B5:B251,"&gt;0")</f>
        <v>122</v>
      </c>
      <c r="E3">
        <f>SUMIF(raw[Year],Analysis!$A3,raw[English])</f>
        <v>120</v>
      </c>
      <c r="F3" s="20">
        <f>E3/SUM($E3,$G3,$I3)</f>
        <v>0.44444444444444442</v>
      </c>
      <c r="G3">
        <f>SUMIF(raw[Year],Analysis!$A3,raw[Spanish])</f>
        <v>104</v>
      </c>
      <c r="H3" s="20">
        <f>G3/SUM($E3,$G3,$I3)</f>
        <v>0.38518518518518519</v>
      </c>
      <c r="I3">
        <f>SUMIF(raw[Year],Analysis!$A3,raw[Both])</f>
        <v>46</v>
      </c>
      <c r="J3" s="20">
        <f>I3/SUM($E3,$G3,$I3)</f>
        <v>0.17037037037037037</v>
      </c>
      <c r="K3">
        <f t="shared" ref="K3:K9" si="0">SUM(I3,G3,E3)</f>
        <v>270</v>
      </c>
      <c r="L3" s="14">
        <f>AVERAGE('Full Timeline'!$B5:$B251)</f>
        <v>2.2131147540983607</v>
      </c>
      <c r="M3">
        <f>COUNTIF('Full Timeline'!B5:B251,1)</f>
        <v>51</v>
      </c>
      <c r="N3" s="14">
        <f>AVERAGEIF('Full Timeline'!B$5:B$251,1,'Full Timeline'!$H$5:$H$251)</f>
        <v>3.7254901960784315</v>
      </c>
      <c r="O3" s="14">
        <f>MAX('Full Timeline'!$B5:$B251)</f>
        <v>7</v>
      </c>
      <c r="P3" s="14">
        <f>AVERAGEIF('Full Timeline'!B5:B251,"&gt;0",'Full Timeline'!H5:H251)</f>
        <v>6.6967213114754101</v>
      </c>
      <c r="Q3">
        <f>COUNTIFS('Full Timeline'!B$5:B$251,"&gt;0",'Full Timeline'!$H$5:$H$251,1)</f>
        <v>20</v>
      </c>
    </row>
    <row r="4" spans="1:17" x14ac:dyDescent="0.2">
      <c r="A4">
        <v>2013</v>
      </c>
      <c r="B4">
        <f>COUNTIFS('Per Lang Tallies'!F5:F251,"&gt;=1/1/2013",'Per Lang Tallies'!F5:F251,"&lt;1/1/2014")</f>
        <v>53</v>
      </c>
      <c r="C4">
        <f>COUNTIF('Full Timeline'!C5:C251,"&gt;0")</f>
        <v>136</v>
      </c>
      <c r="E4">
        <f>SUMIF(raw[Year],Analysis!$A4,raw[English])</f>
        <v>108</v>
      </c>
      <c r="F4" s="20">
        <f t="shared" ref="F4:F9" si="1">E4/SUM($E4,$G4,$I4)</f>
        <v>0.36860068259385664</v>
      </c>
      <c r="G4">
        <f>SUMIF(raw[Year],Analysis!$A4,raw[Spanish])</f>
        <v>111</v>
      </c>
      <c r="H4" s="20">
        <f t="shared" ref="H4:H9" si="2">G4/SUM($E4,$G4,$I4)</f>
        <v>0.37883959044368598</v>
      </c>
      <c r="I4">
        <f>SUMIF(raw[Year],Analysis!$A4,raw[Both])</f>
        <v>74</v>
      </c>
      <c r="J4" s="20">
        <f t="shared" ref="J4:J9" si="3">I4/SUM($E4,$G4,$I4)</f>
        <v>0.25255972696245732</v>
      </c>
      <c r="K4">
        <f t="shared" si="0"/>
        <v>293</v>
      </c>
      <c r="L4" s="14">
        <f>AVERAGE('Full Timeline'!$C5:$C251)</f>
        <v>2.1544117647058822</v>
      </c>
      <c r="M4">
        <f>COUNTIF('Full Timeline'!C5:C251,1)</f>
        <v>60</v>
      </c>
      <c r="N4" s="14">
        <f>AVERAGEIF('Full Timeline'!C$5:C$251,1,'Full Timeline'!$H$5:$H$251)</f>
        <v>4.8166666666666664</v>
      </c>
      <c r="O4" s="14">
        <f>MAX('Full Timeline'!$C5:$C251)</f>
        <v>7</v>
      </c>
      <c r="P4" s="14">
        <f>AVERAGEIF('Full Timeline'!C5:C251,"&gt;0",'Full Timeline'!$H$5:$H$251)</f>
        <v>7.6397058823529411</v>
      </c>
      <c r="Q4">
        <f>COUNTIFS('Full Timeline'!C$5:C$251,"&gt;0",'Full Timeline'!$H$5:$H$251,1)</f>
        <v>10</v>
      </c>
    </row>
    <row r="5" spans="1:17" x14ac:dyDescent="0.2">
      <c r="A5">
        <v>2014</v>
      </c>
      <c r="B5">
        <f>COUNTIFS('Per Lang Tallies'!F5:F251,"&gt;=1/1/2014",'Per Lang Tallies'!F5:F251,"&lt;1/1/2015")</f>
        <v>35</v>
      </c>
      <c r="C5">
        <f>COUNTIF('Full Timeline'!D5:D251,"&gt;0")</f>
        <v>145</v>
      </c>
      <c r="E5">
        <f>SUMIF(raw[Year],Analysis!$A5,raw[English])</f>
        <v>116</v>
      </c>
      <c r="F5" s="20">
        <f t="shared" si="1"/>
        <v>0.36942675159235666</v>
      </c>
      <c r="G5">
        <f>SUMIF(raw[Year],Analysis!$A5,raw[Spanish])</f>
        <v>111</v>
      </c>
      <c r="H5" s="20">
        <f t="shared" si="2"/>
        <v>0.35350318471337577</v>
      </c>
      <c r="I5">
        <f>SUMIF(raw[Year],Analysis!$A5,raw[Both])</f>
        <v>87</v>
      </c>
      <c r="J5" s="20">
        <f t="shared" si="3"/>
        <v>0.27707006369426751</v>
      </c>
      <c r="K5">
        <f t="shared" si="0"/>
        <v>314</v>
      </c>
      <c r="L5" s="14">
        <f>AVERAGE('Full Timeline'!$D5:$D251)</f>
        <v>2.1655172413793102</v>
      </c>
      <c r="M5">
        <f>COUNTIF('Full Timeline'!D5:D251,1)</f>
        <v>58</v>
      </c>
      <c r="N5" s="14">
        <f>AVERAGEIF('Full Timeline'!D$5:D$251,1,'Full Timeline'!$H$5:$H$251)</f>
        <v>5.9137931034482758</v>
      </c>
      <c r="O5" s="14">
        <f>MAX('Full Timeline'!$D5:$D251)</f>
        <v>6</v>
      </c>
      <c r="P5" s="14">
        <f>AVERAGEIF('Full Timeline'!D5:D251,"&gt;0",'Full Timeline'!$H$5:$H$251)</f>
        <v>8.5448275862068961</v>
      </c>
      <c r="Q5">
        <f>COUNTIFS('Full Timeline'!D$5:D$251,"&gt;0",'Full Timeline'!$H$5:$H$251,1)</f>
        <v>4</v>
      </c>
    </row>
    <row r="6" spans="1:17" x14ac:dyDescent="0.2">
      <c r="A6">
        <v>2015</v>
      </c>
      <c r="B6">
        <f>COUNTIFS('Per Lang Tallies'!F$5:F$251,"&gt;=1/1/2015",'Per Lang Tallies'!F$5:F$251,"&lt;1/1/2016")</f>
        <v>21</v>
      </c>
      <c r="C6">
        <f>COUNTIF('Full Timeline'!E5:E251,"&gt;0")</f>
        <v>137</v>
      </c>
      <c r="E6">
        <f>SUMIF(raw[Year],Analysis!$A6,raw[English])</f>
        <v>136</v>
      </c>
      <c r="F6" s="20">
        <f t="shared" si="1"/>
        <v>0.42633228840125392</v>
      </c>
      <c r="G6">
        <f>SUMIF(raw[Year],Analysis!$A6,raw[Spanish])</f>
        <v>122</v>
      </c>
      <c r="H6" s="20">
        <f t="shared" si="2"/>
        <v>0.38244514106583072</v>
      </c>
      <c r="I6">
        <f>SUMIF(raw[Year],Analysis!$A6,raw[Both])</f>
        <v>61</v>
      </c>
      <c r="J6" s="20">
        <f t="shared" si="3"/>
        <v>0.19122257053291536</v>
      </c>
      <c r="K6">
        <f t="shared" si="0"/>
        <v>319</v>
      </c>
      <c r="L6" s="14">
        <f>AVERAGE('Full Timeline'!$E5:$E251)</f>
        <v>2.3284671532846715</v>
      </c>
      <c r="M6">
        <f>COUNTIF('Full Timeline'!E5:E251,1)</f>
        <v>53</v>
      </c>
      <c r="N6" s="14">
        <f>AVERAGEIF('Full Timeline'!E$5:E$251,1,'Full Timeline'!$H$5:$H$251)</f>
        <v>6.9811320754716979</v>
      </c>
      <c r="O6" s="14">
        <f>MAX('Full Timeline'!$E5:$E251)</f>
        <v>7</v>
      </c>
      <c r="P6" s="14">
        <f>AVERAGEIF('Full Timeline'!E5:E251,"&gt;0",'Full Timeline'!$H$5:$H$251)</f>
        <v>9.102189781021897</v>
      </c>
      <c r="Q6">
        <f>COUNTIFS('Full Timeline'!E$5:E$251,"&gt;0",'Full Timeline'!$H$5:$H$251,1)</f>
        <v>3</v>
      </c>
    </row>
    <row r="7" spans="1:17" x14ac:dyDescent="0.2">
      <c r="A7">
        <v>2016</v>
      </c>
      <c r="B7">
        <f>COUNTIFS('Per Lang Tallies'!F$5:F$251,"&gt;=1/1/2016",'Per Lang Tallies'!F$5:F$251,"&lt;1/1/2017")</f>
        <v>14</v>
      </c>
      <c r="C7">
        <f>COUNTIF('Full Timeline'!F5:F251,"&gt;0")</f>
        <v>116</v>
      </c>
      <c r="E7">
        <f>SUMIF(raw[Year],Analysis!$A7,raw[English])</f>
        <v>119</v>
      </c>
      <c r="F7" s="20">
        <f t="shared" si="1"/>
        <v>0.36842105263157893</v>
      </c>
      <c r="G7">
        <f>SUMIF(raw[Year],Analysis!$A7,raw[Spanish])</f>
        <v>129</v>
      </c>
      <c r="H7" s="20">
        <f t="shared" si="2"/>
        <v>0.39938080495356038</v>
      </c>
      <c r="I7">
        <f>SUMIF(raw[Year],Analysis!$A7,raw[Both])</f>
        <v>75</v>
      </c>
      <c r="J7" s="20">
        <f t="shared" si="3"/>
        <v>0.23219814241486067</v>
      </c>
      <c r="K7">
        <f t="shared" si="0"/>
        <v>323</v>
      </c>
      <c r="L7" s="14">
        <f>AVERAGE('Full Timeline'!$F5:$F251)</f>
        <v>2.7844827586206895</v>
      </c>
      <c r="M7">
        <f>COUNTIF('Full Timeline'!F5:F251,1)</f>
        <v>33</v>
      </c>
      <c r="N7" s="14">
        <f>AVERAGEIF('Full Timeline'!F$5:F$251,1,'Full Timeline'!$H$5:$H$251)</f>
        <v>7.3636363636363633</v>
      </c>
      <c r="O7" s="14">
        <f>MAX('Full Timeline'!$F5:$F251)</f>
        <v>8</v>
      </c>
      <c r="P7" s="14">
        <f>AVERAGEIF('Full Timeline'!F5:F251,"&gt;0",'Full Timeline'!$H$5:$H$251)</f>
        <v>9.862068965517242</v>
      </c>
      <c r="Q7">
        <f>COUNTIFS('Full Timeline'!F$5:F$251,"&gt;0",'Full Timeline'!$H$5:$H$251,1)</f>
        <v>3</v>
      </c>
    </row>
    <row r="8" spans="1:17" x14ac:dyDescent="0.2">
      <c r="A8">
        <v>2017</v>
      </c>
      <c r="B8">
        <f>COUNTIFS('Per Lang Tallies'!F$5:F$251,"&gt;=1/1/2017",'Per Lang Tallies'!F$5:F$251,"&lt;1/1/2018")</f>
        <v>2</v>
      </c>
      <c r="C8">
        <f>COUNTIF('Full Timeline'!G5:G251,"&gt;0")</f>
        <v>52</v>
      </c>
      <c r="E8">
        <f>SUMIF(raw[Year],Analysis!$A8,raw[English])</f>
        <v>24</v>
      </c>
      <c r="F8" s="20">
        <f t="shared" si="1"/>
        <v>0.36923076923076925</v>
      </c>
      <c r="G8">
        <f>SUMIF(raw[Year],Analysis!$A8,raw[Spanish])</f>
        <v>30</v>
      </c>
      <c r="H8" s="20">
        <f t="shared" si="2"/>
        <v>0.46153846153846156</v>
      </c>
      <c r="I8">
        <f>SUMIF(raw[Year],Analysis!$A8,raw[Both])</f>
        <v>11</v>
      </c>
      <c r="J8" s="20">
        <f t="shared" si="3"/>
        <v>0.16923076923076924</v>
      </c>
      <c r="K8">
        <f t="shared" si="0"/>
        <v>65</v>
      </c>
      <c r="L8" s="14">
        <f>AVERAGE('Full Timeline'!$G5:$G251)</f>
        <v>1.25</v>
      </c>
      <c r="M8">
        <f>COUNTIF('Full Timeline'!G5:G251,1)</f>
        <v>40</v>
      </c>
      <c r="N8" s="14">
        <f>AVERAGEIF('Full Timeline'!G$5:G$251,1,'Full Timeline'!$H$5:$H$251)</f>
        <v>10.65</v>
      </c>
      <c r="O8" s="14">
        <f>MAX('Full Timeline'!$G5:$G251)</f>
        <v>3</v>
      </c>
      <c r="P8" s="14">
        <f>AVERAGEIF('Full Timeline'!G5:G251,"&gt;0",'Full Timeline'!$H$5:$H$251)</f>
        <v>10.923076923076923</v>
      </c>
      <c r="Q8">
        <f>COUNTIFS('Full Timeline'!G$5:G$251,"&gt;0",'Full Timeline'!$H$5:$H$251,1)</f>
        <v>2</v>
      </c>
    </row>
    <row r="9" spans="1:17" x14ac:dyDescent="0.2">
      <c r="A9" s="21" t="s">
        <v>268</v>
      </c>
      <c r="B9">
        <f>SUM(B3:B8)</f>
        <v>247</v>
      </c>
      <c r="C9">
        <f>COUNT('Full Timeline'!H5:H251)</f>
        <v>247</v>
      </c>
      <c r="E9">
        <f>SUM(E3:E7)</f>
        <v>599</v>
      </c>
      <c r="F9" s="20">
        <f t="shared" si="1"/>
        <v>0.39433838051349573</v>
      </c>
      <c r="G9">
        <f>SUM(G3:G7)</f>
        <v>577</v>
      </c>
      <c r="H9" s="20">
        <f t="shared" si="2"/>
        <v>0.37985516787360107</v>
      </c>
      <c r="I9">
        <f>SUM(I3:I7)</f>
        <v>343</v>
      </c>
      <c r="J9" s="20">
        <f t="shared" si="3"/>
        <v>0.22580645161290322</v>
      </c>
      <c r="K9">
        <f t="shared" si="0"/>
        <v>1519</v>
      </c>
      <c r="P9" s="14"/>
      <c r="Q9">
        <f>SUM(Q3:Q7)</f>
        <v>40</v>
      </c>
    </row>
  </sheetData>
  <mergeCells count="5">
    <mergeCell ref="I1:J1"/>
    <mergeCell ref="G1:H1"/>
    <mergeCell ref="E1:F1"/>
    <mergeCell ref="B1:C1"/>
    <mergeCell ref="L1:Q1"/>
  </mergeCells>
  <pageMargins left="0.7" right="0.7" top="0.75" bottom="0.75" header="0.3" footer="0.3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Raw</vt:lpstr>
      <vt:lpstr>Rolling 12 Months</vt:lpstr>
      <vt:lpstr>Recent Timeline</vt:lpstr>
      <vt:lpstr>Full Timeline</vt:lpstr>
      <vt:lpstr>Per Lang Tallies</vt:lpstr>
      <vt:lpstr>Analysis</vt:lpstr>
      <vt:lpstr>Eng Span Ratio Rolling</vt:lpstr>
      <vt:lpstr>Familiarity Rolling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Microsoft Office User</cp:lastModifiedBy>
  <dcterms:created xsi:type="dcterms:W3CDTF">2012-01-01T06:56:02Z</dcterms:created>
  <dcterms:modified xsi:type="dcterms:W3CDTF">2017-03-13T23:07:56Z</dcterms:modified>
</cp:coreProperties>
</file>