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6025285\Dropbox\Teaching\QAMO 4140 Fall 2021\Empirical exercises\03_exercise\"/>
    </mc:Choice>
  </mc:AlternateContent>
  <xr:revisionPtr revIDLastSave="0" documentId="13_ncr:1_{A6C95B58-C6A9-4222-8572-1F11CB25E819}" xr6:coauthVersionLast="36" xr6:coauthVersionMax="46" xr10:uidLastSave="{00000000-0000-0000-0000-000000000000}"/>
  <bookViews>
    <workbookView xWindow="-120" yWindow="-120" windowWidth="29040" windowHeight="15840" tabRatio="638" xr2:uid="{00000000-000D-0000-FFFF-FFFF00000000}"/>
  </bookViews>
  <sheets>
    <sheet name="data" sheetId="16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2" i="16" l="1"/>
  <c r="J43" i="16"/>
  <c r="J44" i="16"/>
  <c r="J45" i="16"/>
  <c r="A42" i="16"/>
  <c r="A43" i="16" s="1"/>
  <c r="A44" i="16" s="1"/>
  <c r="A45" i="16" s="1"/>
  <c r="N3" i="16" l="1"/>
  <c r="M3" i="16"/>
  <c r="L3" i="16"/>
  <c r="L4" i="16"/>
  <c r="Q4" i="16" s="1"/>
  <c r="L5" i="16"/>
  <c r="Q5" i="16" s="1"/>
  <c r="L6" i="16"/>
  <c r="Q6" i="16" s="1"/>
  <c r="L7" i="16"/>
  <c r="Q7" i="16" s="1"/>
  <c r="L8" i="16"/>
  <c r="Q8" i="16" s="1"/>
  <c r="L9" i="16"/>
  <c r="Q9" i="16" s="1"/>
  <c r="L10" i="16"/>
  <c r="Q10" i="16" s="1"/>
  <c r="L11" i="16"/>
  <c r="Q11" i="16" s="1"/>
  <c r="L12" i="16"/>
  <c r="Q12" i="16" s="1"/>
  <c r="L13" i="16"/>
  <c r="Q13" i="16" s="1"/>
  <c r="L14" i="16"/>
  <c r="Q14" i="16" s="1"/>
  <c r="L15" i="16"/>
  <c r="Q15" i="16" s="1"/>
  <c r="L16" i="16"/>
  <c r="Q16" i="16" s="1"/>
  <c r="L17" i="16"/>
  <c r="Q17" i="16" s="1"/>
  <c r="L18" i="16"/>
  <c r="Q18" i="16" s="1"/>
  <c r="L19" i="16"/>
  <c r="Q19" i="16" s="1"/>
  <c r="L20" i="16"/>
  <c r="Q20" i="16" s="1"/>
  <c r="L21" i="16"/>
  <c r="Q21" i="16" s="1"/>
  <c r="L22" i="16"/>
  <c r="Q22" i="16" s="1"/>
  <c r="L23" i="16"/>
  <c r="Q23" i="16" s="1"/>
  <c r="L24" i="16"/>
  <c r="Q24" i="16" s="1"/>
  <c r="L25" i="16"/>
  <c r="Q25" i="16" s="1"/>
  <c r="L26" i="16"/>
  <c r="Q26" i="16" s="1"/>
  <c r="L27" i="16"/>
  <c r="Q27" i="16" s="1"/>
  <c r="L28" i="16"/>
  <c r="Q28" i="16" s="1"/>
  <c r="L29" i="16"/>
  <c r="Q29" i="16" s="1"/>
  <c r="L30" i="16"/>
  <c r="Q30" i="16" s="1"/>
  <c r="L31" i="16"/>
  <c r="Q31" i="16" s="1"/>
  <c r="L32" i="16"/>
  <c r="Q32" i="16" s="1"/>
  <c r="L33" i="16"/>
  <c r="Q33" i="16" s="1"/>
  <c r="L34" i="16"/>
  <c r="Q34" i="16" s="1"/>
  <c r="L35" i="16"/>
  <c r="Q35" i="16" s="1"/>
  <c r="L36" i="16"/>
  <c r="Q36" i="16" s="1"/>
  <c r="L37" i="16"/>
  <c r="Q37" i="16" s="1"/>
  <c r="L38" i="16"/>
  <c r="Q38" i="16" s="1"/>
  <c r="L39" i="16"/>
  <c r="Q39" i="16" s="1"/>
  <c r="L40" i="16"/>
  <c r="Q40" i="16" s="1"/>
  <c r="L41" i="16"/>
  <c r="Q41" i="16" s="1"/>
  <c r="J4" i="16"/>
  <c r="K4" i="16" s="1"/>
  <c r="R4" i="16" s="1"/>
  <c r="M4" i="16"/>
  <c r="N4" i="16"/>
  <c r="S4" i="16" s="1"/>
  <c r="J5" i="16"/>
  <c r="K5" i="16" s="1"/>
  <c r="R5" i="16" s="1"/>
  <c r="M5" i="16"/>
  <c r="N5" i="16"/>
  <c r="S5" i="16" s="1"/>
  <c r="J6" i="16"/>
  <c r="K6" i="16" s="1"/>
  <c r="R6" i="16" s="1"/>
  <c r="M6" i="16"/>
  <c r="N6" i="16"/>
  <c r="S6" i="16" s="1"/>
  <c r="J7" i="16"/>
  <c r="K7" i="16" s="1"/>
  <c r="R7" i="16" s="1"/>
  <c r="M7" i="16"/>
  <c r="N7" i="16"/>
  <c r="S7" i="16" s="1"/>
  <c r="J8" i="16"/>
  <c r="K8" i="16" s="1"/>
  <c r="R8" i="16" s="1"/>
  <c r="M8" i="16"/>
  <c r="N8" i="16"/>
  <c r="S8" i="16" s="1"/>
  <c r="J9" i="16"/>
  <c r="K9" i="16" s="1"/>
  <c r="R9" i="16" s="1"/>
  <c r="M9" i="16"/>
  <c r="N9" i="16"/>
  <c r="S9" i="16" s="1"/>
  <c r="J10" i="16"/>
  <c r="K10" i="16" s="1"/>
  <c r="R10" i="16" s="1"/>
  <c r="M10" i="16"/>
  <c r="N10" i="16"/>
  <c r="S10" i="16" s="1"/>
  <c r="J11" i="16"/>
  <c r="K11" i="16" s="1"/>
  <c r="R11" i="16" s="1"/>
  <c r="M11" i="16"/>
  <c r="N11" i="16"/>
  <c r="S11" i="16" s="1"/>
  <c r="J12" i="16"/>
  <c r="K12" i="16" s="1"/>
  <c r="R12" i="16" s="1"/>
  <c r="M12" i="16"/>
  <c r="N12" i="16"/>
  <c r="S12" i="16" s="1"/>
  <c r="J13" i="16"/>
  <c r="K13" i="16" s="1"/>
  <c r="R13" i="16" s="1"/>
  <c r="M13" i="16"/>
  <c r="N13" i="16"/>
  <c r="S13" i="16" s="1"/>
  <c r="J14" i="16"/>
  <c r="K14" i="16" s="1"/>
  <c r="R14" i="16" s="1"/>
  <c r="M14" i="16"/>
  <c r="N14" i="16"/>
  <c r="S14" i="16" s="1"/>
  <c r="J15" i="16"/>
  <c r="K15" i="16" s="1"/>
  <c r="R15" i="16" s="1"/>
  <c r="M15" i="16"/>
  <c r="N15" i="16"/>
  <c r="S15" i="16" s="1"/>
  <c r="J16" i="16"/>
  <c r="K16" i="16" s="1"/>
  <c r="R16" i="16" s="1"/>
  <c r="M16" i="16"/>
  <c r="N16" i="16"/>
  <c r="S16" i="16" s="1"/>
  <c r="J17" i="16"/>
  <c r="K17" i="16" s="1"/>
  <c r="R17" i="16" s="1"/>
  <c r="M17" i="16"/>
  <c r="N17" i="16"/>
  <c r="S17" i="16" s="1"/>
  <c r="J18" i="16"/>
  <c r="K18" i="16" s="1"/>
  <c r="R18" i="16" s="1"/>
  <c r="M18" i="16"/>
  <c r="N18" i="16"/>
  <c r="S18" i="16" s="1"/>
  <c r="J19" i="16"/>
  <c r="K19" i="16" s="1"/>
  <c r="R19" i="16" s="1"/>
  <c r="M19" i="16"/>
  <c r="N19" i="16"/>
  <c r="S19" i="16" s="1"/>
  <c r="J20" i="16"/>
  <c r="K20" i="16" s="1"/>
  <c r="R20" i="16" s="1"/>
  <c r="M20" i="16"/>
  <c r="N20" i="16"/>
  <c r="S20" i="16" s="1"/>
  <c r="J21" i="16"/>
  <c r="K21" i="16" s="1"/>
  <c r="R21" i="16" s="1"/>
  <c r="M21" i="16"/>
  <c r="N21" i="16"/>
  <c r="S21" i="16" s="1"/>
  <c r="J22" i="16"/>
  <c r="K22" i="16" s="1"/>
  <c r="R22" i="16" s="1"/>
  <c r="M22" i="16"/>
  <c r="N22" i="16"/>
  <c r="S22" i="16" s="1"/>
  <c r="J23" i="16"/>
  <c r="K23" i="16" s="1"/>
  <c r="R23" i="16" s="1"/>
  <c r="M23" i="16"/>
  <c r="N23" i="16"/>
  <c r="S23" i="16" s="1"/>
  <c r="J24" i="16"/>
  <c r="K24" i="16" s="1"/>
  <c r="R24" i="16" s="1"/>
  <c r="M24" i="16"/>
  <c r="N24" i="16"/>
  <c r="S24" i="16" s="1"/>
  <c r="J25" i="16"/>
  <c r="K25" i="16" s="1"/>
  <c r="R25" i="16" s="1"/>
  <c r="M25" i="16"/>
  <c r="N25" i="16"/>
  <c r="S25" i="16" s="1"/>
  <c r="J26" i="16"/>
  <c r="K26" i="16" s="1"/>
  <c r="R26" i="16" s="1"/>
  <c r="M26" i="16"/>
  <c r="N26" i="16"/>
  <c r="S26" i="16" s="1"/>
  <c r="J27" i="16"/>
  <c r="K27" i="16" s="1"/>
  <c r="R27" i="16" s="1"/>
  <c r="M27" i="16"/>
  <c r="N27" i="16"/>
  <c r="S27" i="16" s="1"/>
  <c r="J28" i="16"/>
  <c r="K28" i="16" s="1"/>
  <c r="R28" i="16" s="1"/>
  <c r="M28" i="16"/>
  <c r="N28" i="16"/>
  <c r="S28" i="16" s="1"/>
  <c r="J29" i="16"/>
  <c r="K29" i="16" s="1"/>
  <c r="R29" i="16" s="1"/>
  <c r="M29" i="16"/>
  <c r="N29" i="16"/>
  <c r="S29" i="16" s="1"/>
  <c r="J30" i="16"/>
  <c r="K30" i="16" s="1"/>
  <c r="R30" i="16" s="1"/>
  <c r="M30" i="16"/>
  <c r="N30" i="16"/>
  <c r="S30" i="16" s="1"/>
  <c r="J31" i="16"/>
  <c r="K31" i="16" s="1"/>
  <c r="R31" i="16" s="1"/>
  <c r="M31" i="16"/>
  <c r="N31" i="16"/>
  <c r="S31" i="16" s="1"/>
  <c r="J32" i="16"/>
  <c r="K32" i="16" s="1"/>
  <c r="R32" i="16" s="1"/>
  <c r="M32" i="16"/>
  <c r="N32" i="16"/>
  <c r="S32" i="16" s="1"/>
  <c r="J33" i="16"/>
  <c r="K33" i="16" s="1"/>
  <c r="R33" i="16" s="1"/>
  <c r="M33" i="16"/>
  <c r="N33" i="16"/>
  <c r="S33" i="16" s="1"/>
  <c r="J34" i="16"/>
  <c r="K34" i="16" s="1"/>
  <c r="R34" i="16" s="1"/>
  <c r="M34" i="16"/>
  <c r="N34" i="16"/>
  <c r="S34" i="16" s="1"/>
  <c r="J35" i="16"/>
  <c r="K35" i="16" s="1"/>
  <c r="R35" i="16" s="1"/>
  <c r="M35" i="16"/>
  <c r="N35" i="16"/>
  <c r="S35" i="16" s="1"/>
  <c r="J36" i="16"/>
  <c r="K36" i="16" s="1"/>
  <c r="R36" i="16" s="1"/>
  <c r="M36" i="16"/>
  <c r="N36" i="16"/>
  <c r="S36" i="16" s="1"/>
  <c r="J37" i="16"/>
  <c r="K37" i="16" s="1"/>
  <c r="R37" i="16" s="1"/>
  <c r="M37" i="16"/>
  <c r="N37" i="16"/>
  <c r="S37" i="16" s="1"/>
  <c r="J38" i="16"/>
  <c r="K38" i="16" s="1"/>
  <c r="R38" i="16" s="1"/>
  <c r="M38" i="16"/>
  <c r="N38" i="16"/>
  <c r="S38" i="16" s="1"/>
  <c r="J39" i="16"/>
  <c r="K39" i="16" s="1"/>
  <c r="R39" i="16" s="1"/>
  <c r="M39" i="16"/>
  <c r="N39" i="16"/>
  <c r="S39" i="16" s="1"/>
  <c r="J40" i="16"/>
  <c r="K40" i="16" s="1"/>
  <c r="R40" i="16" s="1"/>
  <c r="M40" i="16"/>
  <c r="N40" i="16"/>
  <c r="S40" i="16" s="1"/>
  <c r="J41" i="16"/>
  <c r="K41" i="16" s="1"/>
  <c r="R41" i="16" s="1"/>
  <c r="M41" i="16"/>
  <c r="N41" i="16"/>
  <c r="S41" i="16" s="1"/>
  <c r="P33" i="16" l="1"/>
  <c r="U33" i="16" s="1"/>
  <c r="P17" i="16"/>
  <c r="U17" i="16" s="1"/>
  <c r="P36" i="16"/>
  <c r="U36" i="16" s="1"/>
  <c r="P20" i="16"/>
  <c r="U20" i="16" s="1"/>
  <c r="P4" i="16"/>
  <c r="U4" i="16" s="1"/>
  <c r="P18" i="16"/>
  <c r="U18" i="16" s="1"/>
  <c r="P39" i="16"/>
  <c r="U39" i="16" s="1"/>
  <c r="P23" i="16"/>
  <c r="U23" i="16" s="1"/>
  <c r="P19" i="16"/>
  <c r="U19" i="16" s="1"/>
  <c r="P7" i="16"/>
  <c r="U7" i="16" s="1"/>
  <c r="P8" i="16"/>
  <c r="U8" i="16" s="1"/>
  <c r="P30" i="16"/>
  <c r="U30" i="16" s="1"/>
  <c r="P14" i="16"/>
  <c r="U14" i="16" s="1"/>
  <c r="P41" i="16"/>
  <c r="U41" i="16" s="1"/>
  <c r="U49" i="16" s="1"/>
  <c r="P38" i="16"/>
  <c r="U38" i="16" s="1"/>
  <c r="P28" i="16"/>
  <c r="U28" i="16" s="1"/>
  <c r="P25" i="16"/>
  <c r="U25" i="16" s="1"/>
  <c r="P22" i="16"/>
  <c r="U22" i="16" s="1"/>
  <c r="U50" i="16" s="1"/>
  <c r="P12" i="16"/>
  <c r="U12" i="16" s="1"/>
  <c r="P9" i="16"/>
  <c r="U9" i="16" s="1"/>
  <c r="P6" i="16"/>
  <c r="U6" i="16" s="1"/>
  <c r="P32" i="16"/>
  <c r="U32" i="16" s="1"/>
  <c r="P29" i="16"/>
  <c r="U29" i="16" s="1"/>
  <c r="P26" i="16"/>
  <c r="U26" i="16" s="1"/>
  <c r="P16" i="16"/>
  <c r="U16" i="16" s="1"/>
  <c r="P13" i="16"/>
  <c r="U13" i="16" s="1"/>
  <c r="P10" i="16"/>
  <c r="U10" i="16" s="1"/>
  <c r="P40" i="16"/>
  <c r="U40" i="16" s="1"/>
  <c r="P37" i="16"/>
  <c r="U37" i="16" s="1"/>
  <c r="P34" i="16"/>
  <c r="U34" i="16" s="1"/>
  <c r="P24" i="16"/>
  <c r="U24" i="16" s="1"/>
  <c r="P21" i="16"/>
  <c r="U21" i="16" s="1"/>
  <c r="P5" i="16"/>
  <c r="U5" i="16" s="1"/>
  <c r="P35" i="16"/>
  <c r="U35" i="16" s="1"/>
  <c r="P31" i="16"/>
  <c r="U31" i="16" s="1"/>
  <c r="P27" i="16"/>
  <c r="U27" i="16" s="1"/>
  <c r="P15" i="16"/>
  <c r="U15" i="16" s="1"/>
  <c r="P11" i="16"/>
  <c r="U11" i="16" s="1"/>
  <c r="U51" i="16" l="1"/>
  <c r="S3" i="16"/>
  <c r="Q3" i="16"/>
  <c r="J3" i="16"/>
  <c r="K3" i="16" l="1"/>
  <c r="R3" i="16" s="1"/>
  <c r="P3" i="16" s="1"/>
  <c r="U3" i="16" s="1"/>
  <c r="AA50" i="16"/>
  <c r="AA49" i="16"/>
  <c r="X50" i="16"/>
  <c r="X49" i="16"/>
  <c r="W49" i="16"/>
  <c r="W50" i="16"/>
  <c r="V50" i="16"/>
  <c r="X51" i="16" l="1"/>
  <c r="Y49" i="16"/>
  <c r="V49" i="16"/>
  <c r="V51" i="16" s="1"/>
  <c r="AA51" i="16"/>
  <c r="W51" i="16"/>
  <c r="Y50" i="16"/>
  <c r="Y51" i="16" l="1"/>
</calcChain>
</file>

<file path=xl/sharedStrings.xml><?xml version="1.0" encoding="utf-8"?>
<sst xmlns="http://schemas.openxmlformats.org/spreadsheetml/2006/main" count="42" uniqueCount="39">
  <si>
    <t>Leisure</t>
  </si>
  <si>
    <t>Variance of log consumption</t>
  </si>
  <si>
    <t>Life expectancy</t>
  </si>
  <si>
    <t>Source:</t>
  </si>
  <si>
    <t>Conference Board</t>
  </si>
  <si>
    <t>Annual hours worked per worker</t>
  </si>
  <si>
    <t>Midyear population</t>
  </si>
  <si>
    <t>Persons employed</t>
  </si>
  <si>
    <t>Year</t>
  </si>
  <si>
    <t>Parameters</t>
  </si>
  <si>
    <t>value of leisure</t>
  </si>
  <si>
    <t>Consumption</t>
  </si>
  <si>
    <t>Output per capita</t>
  </si>
  <si>
    <t>Annual hours worked per person</t>
  </si>
  <si>
    <t>ubar (intercept in flow utility)</t>
  </si>
  <si>
    <t>Inequality</t>
  </si>
  <si>
    <t xml:space="preserve">GDP (billions chained 2012 $) </t>
  </si>
  <si>
    <t>Intermediate Calculations</t>
  </si>
  <si>
    <t>Log consumption</t>
  </si>
  <si>
    <t>Components of wellbeing</t>
  </si>
  <si>
    <t>(-1/2) of variance of log consumption</t>
  </si>
  <si>
    <t>Flow of utility</t>
  </si>
  <si>
    <t>Life Expectancy</t>
  </si>
  <si>
    <t>Log lambda</t>
  </si>
  <si>
    <t>Change in GDP/Capita</t>
  </si>
  <si>
    <t>Consumption per capita</t>
  </si>
  <si>
    <t>CBO</t>
  </si>
  <si>
    <t>Indexed Change in Wellbeing</t>
  </si>
  <si>
    <t>GDP</t>
  </si>
  <si>
    <t>theta (disutility from working)</t>
  </si>
  <si>
    <t>epsilon (Frisch elasticity)</t>
  </si>
  <si>
    <t>Real PCE (2012 chained dollars)</t>
  </si>
  <si>
    <t xml:space="preserve"> Gini Coefficient</t>
  </si>
  <si>
    <t>1979-2017</t>
  </si>
  <si>
    <t>1979-1998</t>
  </si>
  <si>
    <t>1998-2017</t>
  </si>
  <si>
    <t>Raw Data</t>
  </si>
  <si>
    <t>FRED</t>
  </si>
  <si>
    <t xml:space="preserve">CHECK: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</si>
</sst>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#,##0.000"/>
    <numFmt numFmtId="166" formatCode="#,##0.0000"/>
    <numFmt numFmtId="167" formatCode="#,##0.00000"/>
    <numFmt numFmtId="168" formatCode="_(* #,##0.0_);_(* \(#,##0.0\);_(* &quot;-&quot;??_);_(@_)"/>
    <numFmt numFmtId="169" formatCode="_(* #,##0_);_(* \(#,##0\);_(* &quot;-&quot;??_);_(@_)"/>
    <numFmt numFmtId="170" formatCode="_(* #,##0.000_);_(* \(#,##0.000\);_(* &quot;-&quot;??_);_(@_)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ourier New"/>
      <family val="3"/>
    </font>
    <font>
      <u/>
      <sz val="10.45"/>
      <color indexed="12"/>
      <name val="Courier New"/>
      <family val="3"/>
    </font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b/>
      <sz val="18"/>
      <color theme="3"/>
      <name val="Calibri Light"/>
      <family val="2"/>
      <scheme val="major"/>
    </font>
    <font>
      <u/>
      <sz val="11"/>
      <color theme="10"/>
      <name val="Cambria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theme="3"/>
      <name val="Arial"/>
      <family val="2"/>
    </font>
    <font>
      <u/>
      <sz val="11"/>
      <color theme="10"/>
      <name val="Calibri"/>
      <family val="2"/>
    </font>
    <font>
      <u/>
      <sz val="12"/>
      <color theme="10"/>
      <name val="Arial"/>
      <family val="2"/>
    </font>
    <font>
      <u/>
      <sz val="10"/>
      <color indexed="12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color rgb="FF3F3F3F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2"/>
      <name val="Courier"/>
      <family val="3"/>
    </font>
    <font>
      <sz val="10"/>
      <color indexed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563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1" fillId="0" borderId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0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0" fillId="32" borderId="0" applyNumberFormat="0" applyBorder="0" applyAlignment="0" applyProtection="0"/>
    <xf numFmtId="0" fontId="23" fillId="0" borderId="0"/>
    <xf numFmtId="0" fontId="3" fillId="0" borderId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/>
    <xf numFmtId="0" fontId="28" fillId="0" borderId="0"/>
    <xf numFmtId="43" fontId="3" fillId="0" borderId="0" applyFont="0" applyFill="0" applyBorder="0" applyAlignment="0" applyProtection="0"/>
    <xf numFmtId="0" fontId="29" fillId="0" borderId="0"/>
    <xf numFmtId="0" fontId="29" fillId="0" borderId="0"/>
    <xf numFmtId="0" fontId="31" fillId="0" borderId="0" applyNumberForma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28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0" fontId="28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5" fillId="10" borderId="0" applyNumberFormat="0" applyBorder="0" applyAlignment="0" applyProtection="0"/>
    <xf numFmtId="0" fontId="35" fillId="14" borderId="0" applyNumberFormat="0" applyBorder="0" applyAlignment="0" applyProtection="0"/>
    <xf numFmtId="0" fontId="35" fillId="18" borderId="0" applyNumberFormat="0" applyBorder="0" applyAlignment="0" applyProtection="0"/>
    <xf numFmtId="0" fontId="35" fillId="22" borderId="0" applyNumberFormat="0" applyBorder="0" applyAlignment="0" applyProtection="0"/>
    <xf numFmtId="0" fontId="35" fillId="26" borderId="0" applyNumberFormat="0" applyBorder="0" applyAlignment="0" applyProtection="0"/>
    <xf numFmtId="0" fontId="35" fillId="30" borderId="0" applyNumberFormat="0" applyBorder="0" applyAlignment="0" applyProtection="0"/>
    <xf numFmtId="0" fontId="35" fillId="11" borderId="0" applyNumberFormat="0" applyBorder="0" applyAlignment="0" applyProtection="0"/>
    <xf numFmtId="0" fontId="35" fillId="15" borderId="0" applyNumberFormat="0" applyBorder="0" applyAlignment="0" applyProtection="0"/>
    <xf numFmtId="0" fontId="35" fillId="19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31" borderId="0" applyNumberFormat="0" applyBorder="0" applyAlignment="0" applyProtection="0"/>
    <xf numFmtId="0" fontId="36" fillId="12" borderId="0" applyNumberFormat="0" applyBorder="0" applyAlignment="0" applyProtection="0"/>
    <xf numFmtId="0" fontId="36" fillId="16" borderId="0" applyNumberFormat="0" applyBorder="0" applyAlignment="0" applyProtection="0"/>
    <xf numFmtId="0" fontId="36" fillId="20" borderId="0" applyNumberFormat="0" applyBorder="0" applyAlignment="0" applyProtection="0"/>
    <xf numFmtId="0" fontId="36" fillId="24" borderId="0" applyNumberFormat="0" applyBorder="0" applyAlignment="0" applyProtection="0"/>
    <xf numFmtId="0" fontId="36" fillId="28" borderId="0" applyNumberFormat="0" applyBorder="0" applyAlignment="0" applyProtection="0"/>
    <xf numFmtId="0" fontId="36" fillId="32" borderId="0" applyNumberFormat="0" applyBorder="0" applyAlignment="0" applyProtection="0"/>
    <xf numFmtId="0" fontId="36" fillId="9" borderId="0" applyNumberFormat="0" applyBorder="0" applyAlignment="0" applyProtection="0"/>
    <xf numFmtId="0" fontId="36" fillId="13" borderId="0" applyNumberFormat="0" applyBorder="0" applyAlignment="0" applyProtection="0"/>
    <xf numFmtId="0" fontId="36" fillId="17" borderId="0" applyNumberFormat="0" applyBorder="0" applyAlignment="0" applyProtection="0"/>
    <xf numFmtId="0" fontId="36" fillId="21" borderId="0" applyNumberFormat="0" applyBorder="0" applyAlignment="0" applyProtection="0"/>
    <xf numFmtId="0" fontId="36" fillId="25" borderId="0" applyNumberFormat="0" applyBorder="0" applyAlignment="0" applyProtection="0"/>
    <xf numFmtId="0" fontId="36" fillId="29" borderId="0" applyNumberFormat="0" applyBorder="0" applyAlignment="0" applyProtection="0"/>
    <xf numFmtId="0" fontId="37" fillId="3" borderId="0" applyNumberFormat="0" applyBorder="0" applyAlignment="0" applyProtection="0"/>
    <xf numFmtId="0" fontId="38" fillId="6" borderId="4" applyNumberFormat="0" applyAlignment="0" applyProtection="0"/>
    <xf numFmtId="0" fontId="39" fillId="7" borderId="7" applyNumberFormat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1" fillId="2" borderId="0" applyNumberFormat="0" applyBorder="0" applyAlignment="0" applyProtection="0"/>
    <xf numFmtId="0" fontId="42" fillId="0" borderId="1" applyNumberFormat="0" applyFill="0" applyAlignment="0" applyProtection="0"/>
    <xf numFmtId="0" fontId="43" fillId="0" borderId="2" applyNumberFormat="0" applyFill="0" applyAlignment="0" applyProtection="0"/>
    <xf numFmtId="0" fontId="44" fillId="0" borderId="3" applyNumberFormat="0" applyFill="0" applyAlignment="0" applyProtection="0"/>
    <xf numFmtId="0" fontId="44" fillId="0" borderId="0" applyNumberFormat="0" applyFill="0" applyBorder="0" applyAlignment="0" applyProtection="0"/>
    <xf numFmtId="0" fontId="45" fillId="5" borderId="4" applyNumberFormat="0" applyAlignment="0" applyProtection="0"/>
    <xf numFmtId="0" fontId="46" fillId="0" borderId="6" applyNumberFormat="0" applyFill="0" applyAlignment="0" applyProtection="0"/>
    <xf numFmtId="0" fontId="47" fillId="4" borderId="0" applyNumberFormat="0" applyBorder="0" applyAlignment="0" applyProtection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3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8" fillId="0" borderId="0"/>
    <xf numFmtId="0" fontId="28" fillId="0" borderId="0"/>
    <xf numFmtId="0" fontId="28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5" fillId="8" borderId="8" applyNumberFormat="0" applyFont="0" applyAlignment="0" applyProtection="0"/>
    <xf numFmtId="0" fontId="50" fillId="6" borderId="5" applyNumberFormat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1" fillId="0" borderId="9" applyNumberFormat="0" applyFill="0" applyAlignment="0" applyProtection="0"/>
    <xf numFmtId="0" fontId="5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28" fillId="0" borderId="0"/>
    <xf numFmtId="0" fontId="3" fillId="0" borderId="0"/>
    <xf numFmtId="0" fontId="53" fillId="0" borderId="0" applyFont="0" applyFill="0" applyBorder="0" applyAlignment="0" applyProtection="0"/>
    <xf numFmtId="0" fontId="54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166" fontId="18" fillId="0" borderId="0" xfId="0" applyNumberFormat="1" applyFont="1"/>
    <xf numFmtId="0" fontId="18" fillId="0" borderId="0" xfId="0" applyFont="1"/>
    <xf numFmtId="0" fontId="0" fillId="0" borderId="0" xfId="0" applyFill="1"/>
    <xf numFmtId="0" fontId="0" fillId="0" borderId="0" xfId="0" applyFill="1"/>
    <xf numFmtId="4" fontId="0" fillId="0" borderId="0" xfId="0" applyNumberFormat="1" applyFont="1" applyFill="1"/>
    <xf numFmtId="169" fontId="0" fillId="0" borderId="0" xfId="561" applyNumberFormat="1" applyFont="1" applyFill="1"/>
    <xf numFmtId="0" fontId="0" fillId="0" borderId="0" xfId="0" applyFont="1" applyFill="1"/>
    <xf numFmtId="0" fontId="0" fillId="0" borderId="0" xfId="0" applyFont="1"/>
    <xf numFmtId="164" fontId="0" fillId="0" borderId="0" xfId="0" applyNumberFormat="1" applyFont="1" applyFill="1"/>
    <xf numFmtId="165" fontId="0" fillId="0" borderId="0" xfId="0" applyNumberFormat="1" applyFont="1" applyFill="1"/>
    <xf numFmtId="166" fontId="0" fillId="0" borderId="0" xfId="0" applyNumberFormat="1" applyFont="1"/>
    <xf numFmtId="169" fontId="0" fillId="0" borderId="0" xfId="561" applyNumberFormat="1" applyFont="1"/>
    <xf numFmtId="170" fontId="0" fillId="0" borderId="0" xfId="561" applyNumberFormat="1" applyFont="1" applyFill="1" applyAlignment="1">
      <alignment horizontal="center"/>
    </xf>
    <xf numFmtId="170" fontId="0" fillId="0" borderId="0" xfId="561" applyNumberFormat="1" applyFont="1" applyAlignment="1">
      <alignment horizontal="center" vertical="top" wrapText="1"/>
    </xf>
    <xf numFmtId="168" fontId="0" fillId="0" borderId="0" xfId="0" applyNumberFormat="1" applyFont="1" applyFill="1" applyAlignment="1">
      <alignment horizontal="center"/>
    </xf>
    <xf numFmtId="168" fontId="22" fillId="0" borderId="0" xfId="55" applyNumberFormat="1" applyFont="1" applyAlignment="1">
      <alignment horizontal="center"/>
    </xf>
    <xf numFmtId="0" fontId="0" fillId="0" borderId="10" xfId="0" applyFill="1" applyBorder="1"/>
    <xf numFmtId="4" fontId="0" fillId="0" borderId="0" xfId="0" applyNumberFormat="1" applyFont="1"/>
    <xf numFmtId="0" fontId="2" fillId="0" borderId="0" xfId="0" applyFont="1" applyFill="1" applyAlignment="1">
      <alignment wrapText="1"/>
    </xf>
    <xf numFmtId="167" fontId="2" fillId="0" borderId="0" xfId="0" applyNumberFormat="1" applyFont="1" applyFill="1" applyAlignment="1">
      <alignment wrapText="1"/>
    </xf>
    <xf numFmtId="0" fontId="2" fillId="0" borderId="0" xfId="0" applyFont="1" applyAlignment="1">
      <alignment wrapText="1"/>
    </xf>
    <xf numFmtId="9" fontId="0" fillId="0" borderId="0" xfId="562" applyFont="1" applyFill="1"/>
    <xf numFmtId="9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applyFont="1" applyBorder="1" applyAlignment="1">
      <alignment horizontal="center"/>
    </xf>
  </cellXfs>
  <cellStyles count="563">
    <cellStyle name="20% - Accent1" xfId="28" builtinId="30" customBuiltin="1"/>
    <cellStyle name="20% - Accent1 2" xfId="246" xr:uid="{00000000-0005-0000-0000-000000000000}"/>
    <cellStyle name="20% - Accent2" xfId="32" builtinId="34" customBuiltin="1"/>
    <cellStyle name="20% - Accent2 2" xfId="247" xr:uid="{00000000-0005-0000-0000-000001000000}"/>
    <cellStyle name="20% - Accent3" xfId="36" builtinId="38" customBuiltin="1"/>
    <cellStyle name="20% - Accent3 2" xfId="248" xr:uid="{00000000-0005-0000-0000-000002000000}"/>
    <cellStyle name="20% - Accent4" xfId="40" builtinId="42" customBuiltin="1"/>
    <cellStyle name="20% - Accent4 2" xfId="249" xr:uid="{00000000-0005-0000-0000-000003000000}"/>
    <cellStyle name="20% - Accent5" xfId="44" builtinId="46" customBuiltin="1"/>
    <cellStyle name="20% - Accent5 2" xfId="250" xr:uid="{00000000-0005-0000-0000-000004000000}"/>
    <cellStyle name="20% - Accent6" xfId="48" builtinId="50" customBuiltin="1"/>
    <cellStyle name="20% - Accent6 2" xfId="251" xr:uid="{00000000-0005-0000-0000-000005000000}"/>
    <cellStyle name="40% - Accent1" xfId="29" builtinId="31" customBuiltin="1"/>
    <cellStyle name="40% - Accent1 2" xfId="252" xr:uid="{00000000-0005-0000-0000-000006000000}"/>
    <cellStyle name="40% - Accent2" xfId="33" builtinId="35" customBuiltin="1"/>
    <cellStyle name="40% - Accent2 2" xfId="253" xr:uid="{00000000-0005-0000-0000-000007000000}"/>
    <cellStyle name="40% - Accent3" xfId="37" builtinId="39" customBuiltin="1"/>
    <cellStyle name="40% - Accent3 2" xfId="254" xr:uid="{00000000-0005-0000-0000-000008000000}"/>
    <cellStyle name="40% - Accent4" xfId="41" builtinId="43" customBuiltin="1"/>
    <cellStyle name="40% - Accent4 2" xfId="255" xr:uid="{00000000-0005-0000-0000-000009000000}"/>
    <cellStyle name="40% - Accent5" xfId="45" builtinId="47" customBuiltin="1"/>
    <cellStyle name="40% - Accent5 2" xfId="256" xr:uid="{00000000-0005-0000-0000-00000A000000}"/>
    <cellStyle name="40% - Accent6" xfId="49" builtinId="51" customBuiltin="1"/>
    <cellStyle name="40% - Accent6 2" xfId="257" xr:uid="{00000000-0005-0000-0000-00000B000000}"/>
    <cellStyle name="60% - Accent1" xfId="30" builtinId="32" customBuiltin="1"/>
    <cellStyle name="60% - Accent1 2" xfId="258" xr:uid="{00000000-0005-0000-0000-00000C000000}"/>
    <cellStyle name="60% - Accent2" xfId="34" builtinId="36" customBuiltin="1"/>
    <cellStyle name="60% - Accent2 2" xfId="259" xr:uid="{00000000-0005-0000-0000-00000D000000}"/>
    <cellStyle name="60% - Accent3" xfId="38" builtinId="40" customBuiltin="1"/>
    <cellStyle name="60% - Accent3 2" xfId="260" xr:uid="{00000000-0005-0000-0000-00000E000000}"/>
    <cellStyle name="60% - Accent4" xfId="42" builtinId="44" customBuiltin="1"/>
    <cellStyle name="60% - Accent4 2" xfId="261" xr:uid="{00000000-0005-0000-0000-00000F000000}"/>
    <cellStyle name="60% - Accent5" xfId="46" builtinId="48" customBuiltin="1"/>
    <cellStyle name="60% - Accent5 2" xfId="262" xr:uid="{00000000-0005-0000-0000-000010000000}"/>
    <cellStyle name="60% - Accent6" xfId="50" builtinId="52" customBuiltin="1"/>
    <cellStyle name="60% - Accent6 2" xfId="263" xr:uid="{00000000-0005-0000-0000-000011000000}"/>
    <cellStyle name="Accent1" xfId="27" builtinId="29" customBuiltin="1"/>
    <cellStyle name="Accent1 2" xfId="264" xr:uid="{00000000-0005-0000-0000-000012000000}"/>
    <cellStyle name="Accent2" xfId="31" builtinId="33" customBuiltin="1"/>
    <cellStyle name="Accent2 2" xfId="265" xr:uid="{00000000-0005-0000-0000-000013000000}"/>
    <cellStyle name="Accent3" xfId="35" builtinId="37" customBuiltin="1"/>
    <cellStyle name="Accent3 2" xfId="266" xr:uid="{00000000-0005-0000-0000-000014000000}"/>
    <cellStyle name="Accent4" xfId="39" builtinId="41" customBuiltin="1"/>
    <cellStyle name="Accent4 2" xfId="267" xr:uid="{00000000-0005-0000-0000-000015000000}"/>
    <cellStyle name="Accent5" xfId="43" builtinId="45" customBuiltin="1"/>
    <cellStyle name="Accent5 2" xfId="268" xr:uid="{00000000-0005-0000-0000-000016000000}"/>
    <cellStyle name="Accent6" xfId="47" builtinId="49" customBuiltin="1"/>
    <cellStyle name="Accent6 2" xfId="269" xr:uid="{00000000-0005-0000-0000-000017000000}"/>
    <cellStyle name="ANCLAS,REZONES Y SUS PARTES,DE FUNDICION,DE HIERRO O DE ACERO" xfId="1" xr:uid="{00000000-0005-0000-0000-000018000000}"/>
    <cellStyle name="Bad" xfId="16" builtinId="27" customBuiltin="1"/>
    <cellStyle name="Bad 2" xfId="270" xr:uid="{00000000-0005-0000-0000-000018000000}"/>
    <cellStyle name="Calculation" xfId="20" builtinId="22" customBuiltin="1"/>
    <cellStyle name="Calculation 2" xfId="271" xr:uid="{00000000-0005-0000-0000-000019000000}"/>
    <cellStyle name="Check Cell" xfId="22" builtinId="23" customBuiltin="1"/>
    <cellStyle name="Check Cell 2" xfId="272" xr:uid="{00000000-0005-0000-0000-00001A000000}"/>
    <cellStyle name="Comma" xfId="561" builtinId="3"/>
    <cellStyle name="Comma 2" xfId="57" xr:uid="{00000000-0005-0000-0000-00001C000000}"/>
    <cellStyle name="Comma 2 2" xfId="66" xr:uid="{00000000-0005-0000-0000-00001D000000}"/>
    <cellStyle name="Comma 2 3" xfId="273" xr:uid="{00000000-0005-0000-0000-00001E000000}"/>
    <cellStyle name="Comma 2 4" xfId="274" xr:uid="{00000000-0005-0000-0000-00001F000000}"/>
    <cellStyle name="Comma 2 5" xfId="275" xr:uid="{00000000-0005-0000-0000-000020000000}"/>
    <cellStyle name="Comma 2 6" xfId="276" xr:uid="{00000000-0005-0000-0000-000021000000}"/>
    <cellStyle name="Comma 2 7" xfId="557" xr:uid="{00000000-0005-0000-0000-000022000000}"/>
    <cellStyle name="Comma 3" xfId="67" xr:uid="{00000000-0005-0000-0000-000023000000}"/>
    <cellStyle name="Comma 4" xfId="277" xr:uid="{00000000-0005-0000-0000-000024000000}"/>
    <cellStyle name="Comma 5" xfId="560" xr:uid="{00000000-0005-0000-0000-000025000000}"/>
    <cellStyle name="Comma 9" xfId="278" xr:uid="{00000000-0005-0000-0000-000026000000}"/>
    <cellStyle name="Comma0" xfId="279" xr:uid="{00000000-0005-0000-0000-000027000000}"/>
    <cellStyle name="Currency 2" xfId="280" xr:uid="{00000000-0005-0000-0000-000029000000}"/>
    <cellStyle name="Currency 3" xfId="281" xr:uid="{00000000-0005-0000-0000-00002A000000}"/>
    <cellStyle name="Currency0" xfId="554" xr:uid="{00000000-0005-0000-0000-00002B000000}"/>
    <cellStyle name="Explanatory Text" xfId="25" builtinId="53" customBuiltin="1"/>
    <cellStyle name="Explanatory Text 2" xfId="282" xr:uid="{00000000-0005-0000-0000-00002C000000}"/>
    <cellStyle name="Good" xfId="15" builtinId="26" customBuiltin="1"/>
    <cellStyle name="Good 2" xfId="283" xr:uid="{00000000-0005-0000-0000-00002D000000}"/>
    <cellStyle name="Heading 1" xfId="11" builtinId="16" customBuiltin="1"/>
    <cellStyle name="Heading 1 2" xfId="284" xr:uid="{00000000-0005-0000-0000-00002E000000}"/>
    <cellStyle name="Heading 2" xfId="12" builtinId="17" customBuiltin="1"/>
    <cellStyle name="Heading 2 2" xfId="285" xr:uid="{00000000-0005-0000-0000-00002F000000}"/>
    <cellStyle name="Heading 3" xfId="13" builtinId="18" customBuiltin="1"/>
    <cellStyle name="Heading 3 2" xfId="286" xr:uid="{00000000-0005-0000-0000-000030000000}"/>
    <cellStyle name="Heading 4" xfId="14" builtinId="19" customBuiltin="1"/>
    <cellStyle name="Heading 4 2" xfId="287" xr:uid="{00000000-0005-0000-0000-000031000000}"/>
    <cellStyle name="Hyperlink 2" xfId="3" xr:uid="{00000000-0005-0000-0000-000023000000}"/>
    <cellStyle name="Hyperlink 2 2" xfId="68" xr:uid="{00000000-0005-0000-0000-000033000000}"/>
    <cellStyle name="Hyperlink 3" xfId="54" xr:uid="{00000000-0005-0000-0000-000024000000}"/>
    <cellStyle name="Hyperlink 3 2" xfId="70" xr:uid="{00000000-0005-0000-0000-000034000000}"/>
    <cellStyle name="Hyperlink 4" xfId="75" xr:uid="{00000000-0005-0000-0000-000035000000}"/>
    <cellStyle name="Hyperlink 5" xfId="367" xr:uid="{00000000-0005-0000-0000-000036000000}"/>
    <cellStyle name="Hyperlink 6" xfId="551" xr:uid="{00000000-0005-0000-0000-000037000000}"/>
    <cellStyle name="Hyperlink 7" xfId="60" xr:uid="{00000000-0005-0000-0000-000070000000}"/>
    <cellStyle name="Input" xfId="18" builtinId="20" customBuiltin="1"/>
    <cellStyle name="Input 2" xfId="288" xr:uid="{00000000-0005-0000-0000-000038000000}"/>
    <cellStyle name="Linked Cell" xfId="21" builtinId="24" customBuiltin="1"/>
    <cellStyle name="Linked Cell 2" xfId="289" xr:uid="{00000000-0005-0000-0000-000039000000}"/>
    <cellStyle name="Neutral" xfId="17" builtinId="28" customBuiltin="1"/>
    <cellStyle name="Neutral 2" xfId="290" xr:uid="{00000000-0005-0000-0000-00003A000000}"/>
    <cellStyle name="Normal" xfId="0" builtinId="0"/>
    <cellStyle name="Normal 10" xfId="73" xr:uid="{00000000-0005-0000-0000-00003C000000}"/>
    <cellStyle name="Normal 10 2" xfId="369" xr:uid="{00000000-0005-0000-0000-00003D000000}"/>
    <cellStyle name="Normal 11" xfId="291" xr:uid="{00000000-0005-0000-0000-00003E000000}"/>
    <cellStyle name="Normal 11 2" xfId="292" xr:uid="{00000000-0005-0000-0000-00003F000000}"/>
    <cellStyle name="Normal 11 3" xfId="293" xr:uid="{00000000-0005-0000-0000-000040000000}"/>
    <cellStyle name="Normal 11 4" xfId="294" xr:uid="{00000000-0005-0000-0000-000041000000}"/>
    <cellStyle name="Normal 12" xfId="295" xr:uid="{00000000-0005-0000-0000-000042000000}"/>
    <cellStyle name="Normal 12 2" xfId="296" xr:uid="{00000000-0005-0000-0000-000043000000}"/>
    <cellStyle name="Normal 12 3" xfId="297" xr:uid="{00000000-0005-0000-0000-000044000000}"/>
    <cellStyle name="Normal 12 4" xfId="298" xr:uid="{00000000-0005-0000-0000-000045000000}"/>
    <cellStyle name="Normal 13" xfId="299" xr:uid="{00000000-0005-0000-0000-000046000000}"/>
    <cellStyle name="Normal 13 2" xfId="300" xr:uid="{00000000-0005-0000-0000-000047000000}"/>
    <cellStyle name="Normal 13 3" xfId="301" xr:uid="{00000000-0005-0000-0000-000048000000}"/>
    <cellStyle name="Normal 13 4" xfId="302" xr:uid="{00000000-0005-0000-0000-000049000000}"/>
    <cellStyle name="Normal 14" xfId="303" xr:uid="{00000000-0005-0000-0000-00004A000000}"/>
    <cellStyle name="Normal 14 2" xfId="304" xr:uid="{00000000-0005-0000-0000-00004B000000}"/>
    <cellStyle name="Normal 15" xfId="305" xr:uid="{00000000-0005-0000-0000-00004C000000}"/>
    <cellStyle name="Normal 16" xfId="52" xr:uid="{00000000-0005-0000-0000-000029000000}"/>
    <cellStyle name="Normal 17" xfId="306" xr:uid="{00000000-0005-0000-0000-00004E000000}"/>
    <cellStyle name="Normal 18" xfId="307" xr:uid="{00000000-0005-0000-0000-00004F000000}"/>
    <cellStyle name="Normal 19" xfId="556" xr:uid="{00000000-0005-0000-0000-000050000000}"/>
    <cellStyle name="Normal 2" xfId="4" xr:uid="{00000000-0005-0000-0000-00002A000000}"/>
    <cellStyle name="Normal 2 10" xfId="76" xr:uid="{00000000-0005-0000-0000-000052000000}"/>
    <cellStyle name="Normal 2 10 2" xfId="370" xr:uid="{00000000-0005-0000-0000-000053000000}"/>
    <cellStyle name="Normal 2 11" xfId="77" xr:uid="{00000000-0005-0000-0000-000054000000}"/>
    <cellStyle name="Normal 2 11 2" xfId="371" xr:uid="{00000000-0005-0000-0000-000055000000}"/>
    <cellStyle name="Normal 2 12" xfId="308" xr:uid="{00000000-0005-0000-0000-000056000000}"/>
    <cellStyle name="Normal 2 13" xfId="309" xr:uid="{00000000-0005-0000-0000-000057000000}"/>
    <cellStyle name="Normal 2 14" xfId="310" xr:uid="{00000000-0005-0000-0000-000058000000}"/>
    <cellStyle name="Normal 2 15" xfId="311" xr:uid="{00000000-0005-0000-0000-000059000000}"/>
    <cellStyle name="Normal 2 16" xfId="312" xr:uid="{00000000-0005-0000-0000-00005A000000}"/>
    <cellStyle name="Normal 2 17" xfId="313" xr:uid="{00000000-0005-0000-0000-00005B000000}"/>
    <cellStyle name="Normal 2 18" xfId="314" xr:uid="{00000000-0005-0000-0000-00005C000000}"/>
    <cellStyle name="Normal 2 19" xfId="315" xr:uid="{00000000-0005-0000-0000-00005D000000}"/>
    <cellStyle name="Normal 2 2" xfId="5" xr:uid="{00000000-0005-0000-0000-00002B000000}"/>
    <cellStyle name="Normal 2 2 10" xfId="372" xr:uid="{00000000-0005-0000-0000-00005F000000}"/>
    <cellStyle name="Normal 2 2 11" xfId="62" xr:uid="{00000000-0005-0000-0000-00005E000000}"/>
    <cellStyle name="Normal 2 2 2" xfId="78" xr:uid="{00000000-0005-0000-0000-000060000000}"/>
    <cellStyle name="Normal 2 2 2 2" xfId="79" xr:uid="{00000000-0005-0000-0000-000061000000}"/>
    <cellStyle name="Normal 2 2 2 2 2" xfId="373" xr:uid="{00000000-0005-0000-0000-000062000000}"/>
    <cellStyle name="Normal 2 2 2 3" xfId="80" xr:uid="{00000000-0005-0000-0000-000063000000}"/>
    <cellStyle name="Normal 2 2 2 3 2" xfId="374" xr:uid="{00000000-0005-0000-0000-000064000000}"/>
    <cellStyle name="Normal 2 2 2 4" xfId="375" xr:uid="{00000000-0005-0000-0000-000065000000}"/>
    <cellStyle name="Normal 2 2 3" xfId="81" xr:uid="{00000000-0005-0000-0000-000066000000}"/>
    <cellStyle name="Normal 2 2 3 2" xfId="82" xr:uid="{00000000-0005-0000-0000-000067000000}"/>
    <cellStyle name="Normal 2 2 3 2 2" xfId="376" xr:uid="{00000000-0005-0000-0000-000068000000}"/>
    <cellStyle name="Normal 2 2 3 3" xfId="377" xr:uid="{00000000-0005-0000-0000-000069000000}"/>
    <cellStyle name="Normal 2 2 4" xfId="83" xr:uid="{00000000-0005-0000-0000-00006A000000}"/>
    <cellStyle name="Normal 2 2 4 2" xfId="84" xr:uid="{00000000-0005-0000-0000-00006B000000}"/>
    <cellStyle name="Normal 2 2 4 2 2" xfId="378" xr:uid="{00000000-0005-0000-0000-00006C000000}"/>
    <cellStyle name="Normal 2 2 4 3" xfId="379" xr:uid="{00000000-0005-0000-0000-00006D000000}"/>
    <cellStyle name="Normal 2 2 5" xfId="85" xr:uid="{00000000-0005-0000-0000-00006E000000}"/>
    <cellStyle name="Normal 2 2 5 2" xfId="86" xr:uid="{00000000-0005-0000-0000-00006F000000}"/>
    <cellStyle name="Normal 2 2 5 2 2" xfId="380" xr:uid="{00000000-0005-0000-0000-000070000000}"/>
    <cellStyle name="Normal 2 2 5 3" xfId="381" xr:uid="{00000000-0005-0000-0000-000071000000}"/>
    <cellStyle name="Normal 2 2 6" xfId="87" xr:uid="{00000000-0005-0000-0000-000072000000}"/>
    <cellStyle name="Normal 2 2 6 2" xfId="382" xr:uid="{00000000-0005-0000-0000-000073000000}"/>
    <cellStyle name="Normal 2 2 7" xfId="88" xr:uid="{00000000-0005-0000-0000-000074000000}"/>
    <cellStyle name="Normal 2 2 7 2" xfId="383" xr:uid="{00000000-0005-0000-0000-000075000000}"/>
    <cellStyle name="Normal 2 2 8" xfId="89" xr:uid="{00000000-0005-0000-0000-000076000000}"/>
    <cellStyle name="Normal 2 2 8 2" xfId="384" xr:uid="{00000000-0005-0000-0000-000077000000}"/>
    <cellStyle name="Normal 2 2 9" xfId="385" xr:uid="{00000000-0005-0000-0000-000078000000}"/>
    <cellStyle name="Normal 2 20" xfId="316" xr:uid="{00000000-0005-0000-0000-000079000000}"/>
    <cellStyle name="Normal 2 21" xfId="317" xr:uid="{00000000-0005-0000-0000-00007A000000}"/>
    <cellStyle name="Normal 2 22" xfId="318" xr:uid="{00000000-0005-0000-0000-00007B000000}"/>
    <cellStyle name="Normal 2 23" xfId="319" xr:uid="{00000000-0005-0000-0000-00007C000000}"/>
    <cellStyle name="Normal 2 24" xfId="368" xr:uid="{00000000-0005-0000-0000-00007D000000}"/>
    <cellStyle name="Normal 2 25" xfId="555" xr:uid="{00000000-0005-0000-0000-00007E000000}"/>
    <cellStyle name="Normal 2 26" xfId="58" xr:uid="{00000000-0005-0000-0000-000051000000}"/>
    <cellStyle name="Normal 2 3" xfId="64" xr:uid="{00000000-0005-0000-0000-00007F000000}"/>
    <cellStyle name="Normal 2 3 2" xfId="90" xr:uid="{00000000-0005-0000-0000-000080000000}"/>
    <cellStyle name="Normal 2 3 2 2" xfId="91" xr:uid="{00000000-0005-0000-0000-000081000000}"/>
    <cellStyle name="Normal 2 3 2 2 2" xfId="386" xr:uid="{00000000-0005-0000-0000-000082000000}"/>
    <cellStyle name="Normal 2 3 2 3" xfId="92" xr:uid="{00000000-0005-0000-0000-000083000000}"/>
    <cellStyle name="Normal 2 3 2 3 2" xfId="387" xr:uid="{00000000-0005-0000-0000-000084000000}"/>
    <cellStyle name="Normal 2 3 2 4" xfId="388" xr:uid="{00000000-0005-0000-0000-000085000000}"/>
    <cellStyle name="Normal 2 3 3" xfId="93" xr:uid="{00000000-0005-0000-0000-000086000000}"/>
    <cellStyle name="Normal 2 3 4" xfId="94" xr:uid="{00000000-0005-0000-0000-000087000000}"/>
    <cellStyle name="Normal 2 3 4 2" xfId="389" xr:uid="{00000000-0005-0000-0000-000088000000}"/>
    <cellStyle name="Normal 2 3 5" xfId="95" xr:uid="{00000000-0005-0000-0000-000089000000}"/>
    <cellStyle name="Normal 2 3 5 2" xfId="390" xr:uid="{00000000-0005-0000-0000-00008A000000}"/>
    <cellStyle name="Normal 2 3 6" xfId="391" xr:uid="{00000000-0005-0000-0000-00008B000000}"/>
    <cellStyle name="Normal 2 4" xfId="96" xr:uid="{00000000-0005-0000-0000-00008C000000}"/>
    <cellStyle name="Normal 2 4 2" xfId="97" xr:uid="{00000000-0005-0000-0000-00008D000000}"/>
    <cellStyle name="Normal 2 4 2 2" xfId="392" xr:uid="{00000000-0005-0000-0000-00008E000000}"/>
    <cellStyle name="Normal 2 5" xfId="98" xr:uid="{00000000-0005-0000-0000-00008F000000}"/>
    <cellStyle name="Normal 2 5 2" xfId="99" xr:uid="{00000000-0005-0000-0000-000090000000}"/>
    <cellStyle name="Normal 2 5 2 2" xfId="393" xr:uid="{00000000-0005-0000-0000-000091000000}"/>
    <cellStyle name="Normal 2 5 3" xfId="394" xr:uid="{00000000-0005-0000-0000-000092000000}"/>
    <cellStyle name="Normal 2 6" xfId="100" xr:uid="{00000000-0005-0000-0000-000093000000}"/>
    <cellStyle name="Normal 2 6 2" xfId="101" xr:uid="{00000000-0005-0000-0000-000094000000}"/>
    <cellStyle name="Normal 2 6 2 2" xfId="395" xr:uid="{00000000-0005-0000-0000-000095000000}"/>
    <cellStyle name="Normal 2 6 3" xfId="396" xr:uid="{00000000-0005-0000-0000-000096000000}"/>
    <cellStyle name="Normal 2 7" xfId="102" xr:uid="{00000000-0005-0000-0000-000097000000}"/>
    <cellStyle name="Normal 2 7 2" xfId="103" xr:uid="{00000000-0005-0000-0000-000098000000}"/>
    <cellStyle name="Normal 2 7 2 2" xfId="397" xr:uid="{00000000-0005-0000-0000-000099000000}"/>
    <cellStyle name="Normal 2 7 3" xfId="398" xr:uid="{00000000-0005-0000-0000-00009A000000}"/>
    <cellStyle name="Normal 2 8" xfId="104" xr:uid="{00000000-0005-0000-0000-00009B000000}"/>
    <cellStyle name="Normal 2 8 2" xfId="105" xr:uid="{00000000-0005-0000-0000-00009C000000}"/>
    <cellStyle name="Normal 2 8 2 2" xfId="399" xr:uid="{00000000-0005-0000-0000-00009D000000}"/>
    <cellStyle name="Normal 2 8 3" xfId="400" xr:uid="{00000000-0005-0000-0000-00009E000000}"/>
    <cellStyle name="Normal 2 9" xfId="106" xr:uid="{00000000-0005-0000-0000-00009F000000}"/>
    <cellStyle name="Normal 2 9 2" xfId="401" xr:uid="{00000000-0005-0000-0000-0000A0000000}"/>
    <cellStyle name="Normal 3" xfId="6" xr:uid="{00000000-0005-0000-0000-00002C000000}"/>
    <cellStyle name="Normal 3 10" xfId="320" xr:uid="{00000000-0005-0000-0000-0000A2000000}"/>
    <cellStyle name="Normal 3 11" xfId="321" xr:uid="{00000000-0005-0000-0000-0000A3000000}"/>
    <cellStyle name="Normal 3 12" xfId="322" xr:uid="{00000000-0005-0000-0000-0000A4000000}"/>
    <cellStyle name="Normal 3 13" xfId="323" xr:uid="{00000000-0005-0000-0000-0000A5000000}"/>
    <cellStyle name="Normal 3 14" xfId="56" xr:uid="{00000000-0005-0000-0000-0000A1000000}"/>
    <cellStyle name="Normal 3 2" xfId="7" xr:uid="{00000000-0005-0000-0000-00002D000000}"/>
    <cellStyle name="Normal 3 2 2" xfId="74" xr:uid="{00000000-0005-0000-0000-0000A7000000}"/>
    <cellStyle name="Normal 3 2 2 2" xfId="107" xr:uid="{00000000-0005-0000-0000-0000A8000000}"/>
    <cellStyle name="Normal 3 2 2 3" xfId="402" xr:uid="{00000000-0005-0000-0000-0000A9000000}"/>
    <cellStyle name="Normal 3 2 3" xfId="108" xr:uid="{00000000-0005-0000-0000-0000AA000000}"/>
    <cellStyle name="Normal 3 2 3 2" xfId="403" xr:uid="{00000000-0005-0000-0000-0000AB000000}"/>
    <cellStyle name="Normal 3 2 4" xfId="109" xr:uid="{00000000-0005-0000-0000-0000AC000000}"/>
    <cellStyle name="Normal 3 2 5" xfId="404" xr:uid="{00000000-0005-0000-0000-0000AD000000}"/>
    <cellStyle name="Normal 3 2 6" xfId="405" xr:uid="{00000000-0005-0000-0000-0000AE000000}"/>
    <cellStyle name="Normal 3 2 7" xfId="65" xr:uid="{00000000-0005-0000-0000-0000A6000000}"/>
    <cellStyle name="Normal 3 3" xfId="110" xr:uid="{00000000-0005-0000-0000-0000AF000000}"/>
    <cellStyle name="Normal 3 3 2" xfId="111" xr:uid="{00000000-0005-0000-0000-0000B0000000}"/>
    <cellStyle name="Normal 3 3 2 2" xfId="406" xr:uid="{00000000-0005-0000-0000-0000B1000000}"/>
    <cellStyle name="Normal 3 3 3" xfId="112" xr:uid="{00000000-0005-0000-0000-0000B2000000}"/>
    <cellStyle name="Normal 3 3 3 2" xfId="407" xr:uid="{00000000-0005-0000-0000-0000B3000000}"/>
    <cellStyle name="Normal 3 3 4" xfId="408" xr:uid="{00000000-0005-0000-0000-0000B4000000}"/>
    <cellStyle name="Normal 3 4" xfId="113" xr:uid="{00000000-0005-0000-0000-0000B5000000}"/>
    <cellStyle name="Normal 3 4 2" xfId="114" xr:uid="{00000000-0005-0000-0000-0000B6000000}"/>
    <cellStyle name="Normal 3 4 2 2" xfId="409" xr:uid="{00000000-0005-0000-0000-0000B7000000}"/>
    <cellStyle name="Normal 3 4 3" xfId="410" xr:uid="{00000000-0005-0000-0000-0000B8000000}"/>
    <cellStyle name="Normal 3 5" xfId="115" xr:uid="{00000000-0005-0000-0000-0000B9000000}"/>
    <cellStyle name="Normal 3 5 2" xfId="116" xr:uid="{00000000-0005-0000-0000-0000BA000000}"/>
    <cellStyle name="Normal 3 5 2 2" xfId="411" xr:uid="{00000000-0005-0000-0000-0000BB000000}"/>
    <cellStyle name="Normal 3 5 3" xfId="412" xr:uid="{00000000-0005-0000-0000-0000BC000000}"/>
    <cellStyle name="Normal 3 6" xfId="117" xr:uid="{00000000-0005-0000-0000-0000BD000000}"/>
    <cellStyle name="Normal 3 6 2" xfId="118" xr:uid="{00000000-0005-0000-0000-0000BE000000}"/>
    <cellStyle name="Normal 3 6 2 2" xfId="413" xr:uid="{00000000-0005-0000-0000-0000BF000000}"/>
    <cellStyle name="Normal 3 6 3" xfId="414" xr:uid="{00000000-0005-0000-0000-0000C0000000}"/>
    <cellStyle name="Normal 3 7" xfId="119" xr:uid="{00000000-0005-0000-0000-0000C1000000}"/>
    <cellStyle name="Normal 3 7 2" xfId="415" xr:uid="{00000000-0005-0000-0000-0000C2000000}"/>
    <cellStyle name="Normal 3 8" xfId="120" xr:uid="{00000000-0005-0000-0000-0000C3000000}"/>
    <cellStyle name="Normal 3 8 2" xfId="416" xr:uid="{00000000-0005-0000-0000-0000C4000000}"/>
    <cellStyle name="Normal 3 9" xfId="121" xr:uid="{00000000-0005-0000-0000-0000C5000000}"/>
    <cellStyle name="Normal 3 9 2" xfId="417" xr:uid="{00000000-0005-0000-0000-0000C6000000}"/>
    <cellStyle name="Normal 4" xfId="8" xr:uid="{00000000-0005-0000-0000-00002E000000}"/>
    <cellStyle name="Normal 4 10" xfId="122" xr:uid="{00000000-0005-0000-0000-0000C8000000}"/>
    <cellStyle name="Normal 4 10 2" xfId="418" xr:uid="{00000000-0005-0000-0000-0000C9000000}"/>
    <cellStyle name="Normal 4 10 2 2" xfId="419" xr:uid="{00000000-0005-0000-0000-0000CA000000}"/>
    <cellStyle name="Normal 4 10 3" xfId="420" xr:uid="{00000000-0005-0000-0000-0000CB000000}"/>
    <cellStyle name="Normal 4 11" xfId="324" xr:uid="{00000000-0005-0000-0000-0000CC000000}"/>
    <cellStyle name="Normal 4 11 2" xfId="552" xr:uid="{00000000-0005-0000-0000-0000CD000000}"/>
    <cellStyle name="Normal 4 12" xfId="325" xr:uid="{00000000-0005-0000-0000-0000CE000000}"/>
    <cellStyle name="Normal 4 13" xfId="326" xr:uid="{00000000-0005-0000-0000-0000CF000000}"/>
    <cellStyle name="Normal 4 14" xfId="59" xr:uid="{00000000-0005-0000-0000-0000C7000000}"/>
    <cellStyle name="Normal 4 2" xfId="9" xr:uid="{00000000-0005-0000-0000-00002F000000}"/>
    <cellStyle name="Normal 4 2 2" xfId="124" xr:uid="{00000000-0005-0000-0000-0000D1000000}"/>
    <cellStyle name="Normal 4 2 2 2" xfId="125" xr:uid="{00000000-0005-0000-0000-0000D2000000}"/>
    <cellStyle name="Normal 4 2 2 2 2" xfId="421" xr:uid="{00000000-0005-0000-0000-0000D3000000}"/>
    <cellStyle name="Normal 4 2 2 3" xfId="422" xr:uid="{00000000-0005-0000-0000-0000D4000000}"/>
    <cellStyle name="Normal 4 2 3" xfId="126" xr:uid="{00000000-0005-0000-0000-0000D5000000}"/>
    <cellStyle name="Normal 4 2 3 2" xfId="423" xr:uid="{00000000-0005-0000-0000-0000D6000000}"/>
    <cellStyle name="Normal 4 2 4" xfId="127" xr:uid="{00000000-0005-0000-0000-0000D7000000}"/>
    <cellStyle name="Normal 4 2 4 2" xfId="424" xr:uid="{00000000-0005-0000-0000-0000D8000000}"/>
    <cellStyle name="Normal 4 2 5" xfId="128" xr:uid="{00000000-0005-0000-0000-0000D9000000}"/>
    <cellStyle name="Normal 4 2 5 2" xfId="425" xr:uid="{00000000-0005-0000-0000-0000DA000000}"/>
    <cellStyle name="Normal 4 2 6" xfId="426" xr:uid="{00000000-0005-0000-0000-0000DB000000}"/>
    <cellStyle name="Normal 4 2 7" xfId="427" xr:uid="{00000000-0005-0000-0000-0000DC000000}"/>
    <cellStyle name="Normal 4 2 8" xfId="123" xr:uid="{00000000-0005-0000-0000-0000D0000000}"/>
    <cellStyle name="Normal 4 3" xfId="129" xr:uid="{00000000-0005-0000-0000-0000DD000000}"/>
    <cellStyle name="Normal 4 3 2" xfId="130" xr:uid="{00000000-0005-0000-0000-0000DE000000}"/>
    <cellStyle name="Normal 4 3 2 2" xfId="428" xr:uid="{00000000-0005-0000-0000-0000DF000000}"/>
    <cellStyle name="Normal 4 3 3" xfId="131" xr:uid="{00000000-0005-0000-0000-0000E0000000}"/>
    <cellStyle name="Normal 4 3 3 2" xfId="429" xr:uid="{00000000-0005-0000-0000-0000E1000000}"/>
    <cellStyle name="Normal 4 3 4" xfId="132" xr:uid="{00000000-0005-0000-0000-0000E2000000}"/>
    <cellStyle name="Normal 4 3 4 2" xfId="430" xr:uid="{00000000-0005-0000-0000-0000E3000000}"/>
    <cellStyle name="Normal 4 3 5" xfId="431" xr:uid="{00000000-0005-0000-0000-0000E4000000}"/>
    <cellStyle name="Normal 4 4" xfId="133" xr:uid="{00000000-0005-0000-0000-0000E5000000}"/>
    <cellStyle name="Normal 4 4 2" xfId="134" xr:uid="{00000000-0005-0000-0000-0000E6000000}"/>
    <cellStyle name="Normal 4 4 2 2" xfId="432" xr:uid="{00000000-0005-0000-0000-0000E7000000}"/>
    <cellStyle name="Normal 4 4 3" xfId="433" xr:uid="{00000000-0005-0000-0000-0000E8000000}"/>
    <cellStyle name="Normal 4 5" xfId="135" xr:uid="{00000000-0005-0000-0000-0000E9000000}"/>
    <cellStyle name="Normal 4 5 2" xfId="136" xr:uid="{00000000-0005-0000-0000-0000EA000000}"/>
    <cellStyle name="Normal 4 5 2 2" xfId="434" xr:uid="{00000000-0005-0000-0000-0000EB000000}"/>
    <cellStyle name="Normal 4 5 3" xfId="435" xr:uid="{00000000-0005-0000-0000-0000EC000000}"/>
    <cellStyle name="Normal 4 6" xfId="137" xr:uid="{00000000-0005-0000-0000-0000ED000000}"/>
    <cellStyle name="Normal 4 6 2" xfId="138" xr:uid="{00000000-0005-0000-0000-0000EE000000}"/>
    <cellStyle name="Normal 4 6 2 2" xfId="436" xr:uid="{00000000-0005-0000-0000-0000EF000000}"/>
    <cellStyle name="Normal 4 6 3" xfId="437" xr:uid="{00000000-0005-0000-0000-0000F0000000}"/>
    <cellStyle name="Normal 4 7" xfId="139" xr:uid="{00000000-0005-0000-0000-0000F1000000}"/>
    <cellStyle name="Normal 4 7 2" xfId="438" xr:uid="{00000000-0005-0000-0000-0000F2000000}"/>
    <cellStyle name="Normal 4 8" xfId="140" xr:uid="{00000000-0005-0000-0000-0000F3000000}"/>
    <cellStyle name="Normal 4 8 2" xfId="439" xr:uid="{00000000-0005-0000-0000-0000F4000000}"/>
    <cellStyle name="Normal 4 9" xfId="141" xr:uid="{00000000-0005-0000-0000-0000F5000000}"/>
    <cellStyle name="Normal 4 9 2" xfId="440" xr:uid="{00000000-0005-0000-0000-0000F6000000}"/>
    <cellStyle name="Normal 5" xfId="10" xr:uid="{00000000-0005-0000-0000-000030000000}"/>
    <cellStyle name="Normal 5 10" xfId="245" xr:uid="{00000000-0005-0000-0000-0000F8000000}"/>
    <cellStyle name="Normal 5 10 2" xfId="553" xr:uid="{00000000-0005-0000-0000-0000F9000000}"/>
    <cellStyle name="Normal 5 11" xfId="327" xr:uid="{00000000-0005-0000-0000-0000FA000000}"/>
    <cellStyle name="Normal 5 12" xfId="328" xr:uid="{00000000-0005-0000-0000-0000FB000000}"/>
    <cellStyle name="Normal 5 13" xfId="329" xr:uid="{00000000-0005-0000-0000-0000FC000000}"/>
    <cellStyle name="Normal 5 14" xfId="61" xr:uid="{00000000-0005-0000-0000-0000F7000000}"/>
    <cellStyle name="Normal 5 2" xfId="142" xr:uid="{00000000-0005-0000-0000-0000FD000000}"/>
    <cellStyle name="Normal 5 2 2" xfId="143" xr:uid="{00000000-0005-0000-0000-0000FE000000}"/>
    <cellStyle name="Normal 5 2 2 2" xfId="144" xr:uid="{00000000-0005-0000-0000-0000FF000000}"/>
    <cellStyle name="Normal 5 2 2 2 2" xfId="441" xr:uid="{00000000-0005-0000-0000-000000010000}"/>
    <cellStyle name="Normal 5 2 2 3" xfId="442" xr:uid="{00000000-0005-0000-0000-000001010000}"/>
    <cellStyle name="Normal 5 2 3" xfId="145" xr:uid="{00000000-0005-0000-0000-000002010000}"/>
    <cellStyle name="Normal 5 2 3 2" xfId="443" xr:uid="{00000000-0005-0000-0000-000003010000}"/>
    <cellStyle name="Normal 5 2 4" xfId="146" xr:uid="{00000000-0005-0000-0000-000004010000}"/>
    <cellStyle name="Normal 5 2 4 2" xfId="444" xr:uid="{00000000-0005-0000-0000-000005010000}"/>
    <cellStyle name="Normal 5 2 5" xfId="445" xr:uid="{00000000-0005-0000-0000-000006010000}"/>
    <cellStyle name="Normal 5 2 6" xfId="446" xr:uid="{00000000-0005-0000-0000-000007010000}"/>
    <cellStyle name="Normal 5 3" xfId="147" xr:uid="{00000000-0005-0000-0000-000008010000}"/>
    <cellStyle name="Normal 5 3 2" xfId="148" xr:uid="{00000000-0005-0000-0000-000009010000}"/>
    <cellStyle name="Normal 5 3 2 2" xfId="447" xr:uid="{00000000-0005-0000-0000-00000A010000}"/>
    <cellStyle name="Normal 5 3 3" xfId="149" xr:uid="{00000000-0005-0000-0000-00000B010000}"/>
    <cellStyle name="Normal 5 3 3 2" xfId="448" xr:uid="{00000000-0005-0000-0000-00000C010000}"/>
    <cellStyle name="Normal 5 3 4" xfId="449" xr:uid="{00000000-0005-0000-0000-00000D010000}"/>
    <cellStyle name="Normal 5 4" xfId="150" xr:uid="{00000000-0005-0000-0000-00000E010000}"/>
    <cellStyle name="Normal 5 4 2" xfId="151" xr:uid="{00000000-0005-0000-0000-00000F010000}"/>
    <cellStyle name="Normal 5 4 2 2" xfId="450" xr:uid="{00000000-0005-0000-0000-000010010000}"/>
    <cellStyle name="Normal 5 4 3" xfId="451" xr:uid="{00000000-0005-0000-0000-000011010000}"/>
    <cellStyle name="Normal 5 5" xfId="152" xr:uid="{00000000-0005-0000-0000-000012010000}"/>
    <cellStyle name="Normal 5 5 2" xfId="153" xr:uid="{00000000-0005-0000-0000-000013010000}"/>
    <cellStyle name="Normal 5 5 2 2" xfId="452" xr:uid="{00000000-0005-0000-0000-000014010000}"/>
    <cellStyle name="Normal 5 5 3" xfId="453" xr:uid="{00000000-0005-0000-0000-000015010000}"/>
    <cellStyle name="Normal 5 6" xfId="154" xr:uid="{00000000-0005-0000-0000-000016010000}"/>
    <cellStyle name="Normal 5 6 2" xfId="155" xr:uid="{00000000-0005-0000-0000-000017010000}"/>
    <cellStyle name="Normal 5 6 2 2" xfId="454" xr:uid="{00000000-0005-0000-0000-000018010000}"/>
    <cellStyle name="Normal 5 6 3" xfId="455" xr:uid="{00000000-0005-0000-0000-000019010000}"/>
    <cellStyle name="Normal 5 7" xfId="156" xr:uid="{00000000-0005-0000-0000-00001A010000}"/>
    <cellStyle name="Normal 5 7 2" xfId="456" xr:uid="{00000000-0005-0000-0000-00001B010000}"/>
    <cellStyle name="Normal 5 8" xfId="157" xr:uid="{00000000-0005-0000-0000-00001C010000}"/>
    <cellStyle name="Normal 5 8 2" xfId="457" xr:uid="{00000000-0005-0000-0000-00001D010000}"/>
    <cellStyle name="Normal 5 9" xfId="158" xr:uid="{00000000-0005-0000-0000-00001E010000}"/>
    <cellStyle name="Normal 5 9 2" xfId="458" xr:uid="{00000000-0005-0000-0000-00001F010000}"/>
    <cellStyle name="Normal 6" xfId="2" xr:uid="{00000000-0005-0000-0000-000031000000}"/>
    <cellStyle name="Normal 6 2" xfId="330" xr:uid="{00000000-0005-0000-0000-000021010000}"/>
    <cellStyle name="Normal 6 3" xfId="72" xr:uid="{00000000-0005-0000-0000-000020010000}"/>
    <cellStyle name="Normal 7" xfId="51" xr:uid="{00000000-0005-0000-0000-000032000000}"/>
    <cellStyle name="Normal 7 10" xfId="459" xr:uid="{00000000-0005-0000-0000-000023010000}"/>
    <cellStyle name="Normal 7 11" xfId="159" xr:uid="{00000000-0005-0000-0000-000022010000}"/>
    <cellStyle name="Normal 7 2" xfId="160" xr:uid="{00000000-0005-0000-0000-000024010000}"/>
    <cellStyle name="Normal 7 2 2" xfId="161" xr:uid="{00000000-0005-0000-0000-000025010000}"/>
    <cellStyle name="Normal 7 2 2 2" xfId="460" xr:uid="{00000000-0005-0000-0000-000026010000}"/>
    <cellStyle name="Normal 7 2 3" xfId="162" xr:uid="{00000000-0005-0000-0000-000027010000}"/>
    <cellStyle name="Normal 7 2 3 2" xfId="461" xr:uid="{00000000-0005-0000-0000-000028010000}"/>
    <cellStyle name="Normal 7 2 4" xfId="462" xr:uid="{00000000-0005-0000-0000-000029010000}"/>
    <cellStyle name="Normal 7 3" xfId="163" xr:uid="{00000000-0005-0000-0000-00002A010000}"/>
    <cellStyle name="Normal 7 3 2" xfId="164" xr:uid="{00000000-0005-0000-0000-00002B010000}"/>
    <cellStyle name="Normal 7 3 2 2" xfId="463" xr:uid="{00000000-0005-0000-0000-00002C010000}"/>
    <cellStyle name="Normal 7 3 3" xfId="464" xr:uid="{00000000-0005-0000-0000-00002D010000}"/>
    <cellStyle name="Normal 7 4" xfId="165" xr:uid="{00000000-0005-0000-0000-00002E010000}"/>
    <cellStyle name="Normal 7 4 2" xfId="166" xr:uid="{00000000-0005-0000-0000-00002F010000}"/>
    <cellStyle name="Normal 7 4 2 2" xfId="465" xr:uid="{00000000-0005-0000-0000-000030010000}"/>
    <cellStyle name="Normal 7 4 3" xfId="466" xr:uid="{00000000-0005-0000-0000-000031010000}"/>
    <cellStyle name="Normal 7 5" xfId="167" xr:uid="{00000000-0005-0000-0000-000032010000}"/>
    <cellStyle name="Normal 7 5 2" xfId="168" xr:uid="{00000000-0005-0000-0000-000033010000}"/>
    <cellStyle name="Normal 7 5 2 2" xfId="467" xr:uid="{00000000-0005-0000-0000-000034010000}"/>
    <cellStyle name="Normal 7 5 3" xfId="468" xr:uid="{00000000-0005-0000-0000-000035010000}"/>
    <cellStyle name="Normal 7 6" xfId="169" xr:uid="{00000000-0005-0000-0000-000036010000}"/>
    <cellStyle name="Normal 7 6 2" xfId="469" xr:uid="{00000000-0005-0000-0000-000037010000}"/>
    <cellStyle name="Normal 7 7" xfId="170" xr:uid="{00000000-0005-0000-0000-000038010000}"/>
    <cellStyle name="Normal 7 7 2" xfId="470" xr:uid="{00000000-0005-0000-0000-000039010000}"/>
    <cellStyle name="Normal 7 8" xfId="171" xr:uid="{00000000-0005-0000-0000-00003A010000}"/>
    <cellStyle name="Normal 7 8 2" xfId="471" xr:uid="{00000000-0005-0000-0000-00003B010000}"/>
    <cellStyle name="Normal 7 9" xfId="472" xr:uid="{00000000-0005-0000-0000-00003C010000}"/>
    <cellStyle name="Normal 8" xfId="55" xr:uid="{00000000-0005-0000-0000-00003F000000}"/>
    <cellStyle name="Normal 8 2" xfId="172" xr:uid="{00000000-0005-0000-0000-00003E010000}"/>
    <cellStyle name="Normal 8 2 2" xfId="173" xr:uid="{00000000-0005-0000-0000-00003F010000}"/>
    <cellStyle name="Normal 8 2 2 2" xfId="473" xr:uid="{00000000-0005-0000-0000-000040010000}"/>
    <cellStyle name="Normal 8 2 3" xfId="474" xr:uid="{00000000-0005-0000-0000-000041010000}"/>
    <cellStyle name="Normal 8 3" xfId="174" xr:uid="{00000000-0005-0000-0000-000042010000}"/>
    <cellStyle name="Normal 8 3 2" xfId="175" xr:uid="{00000000-0005-0000-0000-000043010000}"/>
    <cellStyle name="Normal 8 3 2 2" xfId="475" xr:uid="{00000000-0005-0000-0000-000044010000}"/>
    <cellStyle name="Normal 8 3 3" xfId="476" xr:uid="{00000000-0005-0000-0000-000045010000}"/>
    <cellStyle name="Normal 8 4" xfId="176" xr:uid="{00000000-0005-0000-0000-000046010000}"/>
    <cellStyle name="Normal 8 4 2" xfId="177" xr:uid="{00000000-0005-0000-0000-000047010000}"/>
    <cellStyle name="Normal 8 4 2 2" xfId="477" xr:uid="{00000000-0005-0000-0000-000048010000}"/>
    <cellStyle name="Normal 8 4 3" xfId="478" xr:uid="{00000000-0005-0000-0000-000049010000}"/>
    <cellStyle name="Normal 8 5" xfId="178" xr:uid="{00000000-0005-0000-0000-00004A010000}"/>
    <cellStyle name="Normal 8 5 2" xfId="479" xr:uid="{00000000-0005-0000-0000-00004B010000}"/>
    <cellStyle name="Normal 8 6" xfId="480" xr:uid="{00000000-0005-0000-0000-00004C010000}"/>
    <cellStyle name="Normal 8 7" xfId="69" xr:uid="{00000000-0005-0000-0000-00003D010000}"/>
    <cellStyle name="Normal 9" xfId="179" xr:uid="{00000000-0005-0000-0000-00004D010000}"/>
    <cellStyle name="Note" xfId="24" builtinId="10" customBuiltin="1"/>
    <cellStyle name="Note 2" xfId="331" xr:uid="{00000000-0005-0000-0000-00004E010000}"/>
    <cellStyle name="Note 3" xfId="332" xr:uid="{00000000-0005-0000-0000-00004F010000}"/>
    <cellStyle name="Note 4" xfId="333" xr:uid="{00000000-0005-0000-0000-000050010000}"/>
    <cellStyle name="Note 5" xfId="334" xr:uid="{00000000-0005-0000-0000-000051010000}"/>
    <cellStyle name="Output" xfId="19" builtinId="21" customBuiltin="1"/>
    <cellStyle name="Output 2" xfId="335" xr:uid="{00000000-0005-0000-0000-000052010000}"/>
    <cellStyle name="Percent" xfId="562" builtinId="5"/>
    <cellStyle name="Percent 2" xfId="63" xr:uid="{00000000-0005-0000-0000-000054010000}"/>
    <cellStyle name="Percent 2 10" xfId="481" xr:uid="{00000000-0005-0000-0000-000055010000}"/>
    <cellStyle name="Percent 2 11" xfId="482" xr:uid="{00000000-0005-0000-0000-000056010000}"/>
    <cellStyle name="Percent 2 12" xfId="558" xr:uid="{00000000-0005-0000-0000-000057010000}"/>
    <cellStyle name="Percent 2 2" xfId="180" xr:uid="{00000000-0005-0000-0000-000058010000}"/>
    <cellStyle name="Percent 2 2 10" xfId="336" xr:uid="{00000000-0005-0000-0000-000059010000}"/>
    <cellStyle name="Percent 2 2 11" xfId="337" xr:uid="{00000000-0005-0000-0000-00005A010000}"/>
    <cellStyle name="Percent 2 2 12" xfId="338" xr:uid="{00000000-0005-0000-0000-00005B010000}"/>
    <cellStyle name="Percent 2 2 2" xfId="181" xr:uid="{00000000-0005-0000-0000-00005C010000}"/>
    <cellStyle name="Percent 2 2 2 2" xfId="182" xr:uid="{00000000-0005-0000-0000-00005D010000}"/>
    <cellStyle name="Percent 2 2 2 2 2" xfId="483" xr:uid="{00000000-0005-0000-0000-00005E010000}"/>
    <cellStyle name="Percent 2 2 2 3" xfId="484" xr:uid="{00000000-0005-0000-0000-00005F010000}"/>
    <cellStyle name="Percent 2 2 3" xfId="183" xr:uid="{00000000-0005-0000-0000-000060010000}"/>
    <cellStyle name="Percent 2 2 3 2" xfId="485" xr:uid="{00000000-0005-0000-0000-000061010000}"/>
    <cellStyle name="Percent 2 2 4" xfId="184" xr:uid="{00000000-0005-0000-0000-000062010000}"/>
    <cellStyle name="Percent 2 2 4 2" xfId="486" xr:uid="{00000000-0005-0000-0000-000063010000}"/>
    <cellStyle name="Percent 2 2 5" xfId="339" xr:uid="{00000000-0005-0000-0000-000064010000}"/>
    <cellStyle name="Percent 2 2 6" xfId="340" xr:uid="{00000000-0005-0000-0000-000065010000}"/>
    <cellStyle name="Percent 2 2 7" xfId="341" xr:uid="{00000000-0005-0000-0000-000066010000}"/>
    <cellStyle name="Percent 2 2 8" xfId="342" xr:uid="{00000000-0005-0000-0000-000067010000}"/>
    <cellStyle name="Percent 2 2 9" xfId="343" xr:uid="{00000000-0005-0000-0000-000068010000}"/>
    <cellStyle name="Percent 2 3" xfId="185" xr:uid="{00000000-0005-0000-0000-000069010000}"/>
    <cellStyle name="Percent 2 3 10" xfId="344" xr:uid="{00000000-0005-0000-0000-00006A010000}"/>
    <cellStyle name="Percent 2 3 11" xfId="345" xr:uid="{00000000-0005-0000-0000-00006B010000}"/>
    <cellStyle name="Percent 2 3 12" xfId="346" xr:uid="{00000000-0005-0000-0000-00006C010000}"/>
    <cellStyle name="Percent 2 3 2" xfId="186" xr:uid="{00000000-0005-0000-0000-00006D010000}"/>
    <cellStyle name="Percent 2 3 2 2" xfId="487" xr:uid="{00000000-0005-0000-0000-00006E010000}"/>
    <cellStyle name="Percent 2 3 3" xfId="187" xr:uid="{00000000-0005-0000-0000-00006F010000}"/>
    <cellStyle name="Percent 2 3 3 2" xfId="488" xr:uid="{00000000-0005-0000-0000-000070010000}"/>
    <cellStyle name="Percent 2 3 4" xfId="347" xr:uid="{00000000-0005-0000-0000-000071010000}"/>
    <cellStyle name="Percent 2 3 5" xfId="348" xr:uid="{00000000-0005-0000-0000-000072010000}"/>
    <cellStyle name="Percent 2 3 6" xfId="349" xr:uid="{00000000-0005-0000-0000-000073010000}"/>
    <cellStyle name="Percent 2 3 7" xfId="350" xr:uid="{00000000-0005-0000-0000-000074010000}"/>
    <cellStyle name="Percent 2 3 8" xfId="351" xr:uid="{00000000-0005-0000-0000-000075010000}"/>
    <cellStyle name="Percent 2 3 9" xfId="352" xr:uid="{00000000-0005-0000-0000-000076010000}"/>
    <cellStyle name="Percent 2 4" xfId="188" xr:uid="{00000000-0005-0000-0000-000077010000}"/>
    <cellStyle name="Percent 2 4 10" xfId="353" xr:uid="{00000000-0005-0000-0000-000078010000}"/>
    <cellStyle name="Percent 2 4 11" xfId="354" xr:uid="{00000000-0005-0000-0000-000079010000}"/>
    <cellStyle name="Percent 2 4 12" xfId="355" xr:uid="{00000000-0005-0000-0000-00007A010000}"/>
    <cellStyle name="Percent 2 4 2" xfId="189" xr:uid="{00000000-0005-0000-0000-00007B010000}"/>
    <cellStyle name="Percent 2 4 2 2" xfId="489" xr:uid="{00000000-0005-0000-0000-00007C010000}"/>
    <cellStyle name="Percent 2 4 3" xfId="356" xr:uid="{00000000-0005-0000-0000-00007D010000}"/>
    <cellStyle name="Percent 2 4 4" xfId="357" xr:uid="{00000000-0005-0000-0000-00007E010000}"/>
    <cellStyle name="Percent 2 4 5" xfId="358" xr:uid="{00000000-0005-0000-0000-00007F010000}"/>
    <cellStyle name="Percent 2 4 6" xfId="359" xr:uid="{00000000-0005-0000-0000-000080010000}"/>
    <cellStyle name="Percent 2 4 7" xfId="360" xr:uid="{00000000-0005-0000-0000-000081010000}"/>
    <cellStyle name="Percent 2 4 8" xfId="361" xr:uid="{00000000-0005-0000-0000-000082010000}"/>
    <cellStyle name="Percent 2 4 9" xfId="362" xr:uid="{00000000-0005-0000-0000-000083010000}"/>
    <cellStyle name="Percent 2 5" xfId="190" xr:uid="{00000000-0005-0000-0000-000084010000}"/>
    <cellStyle name="Percent 2 5 2" xfId="191" xr:uid="{00000000-0005-0000-0000-000085010000}"/>
    <cellStyle name="Percent 2 5 2 2" xfId="490" xr:uid="{00000000-0005-0000-0000-000086010000}"/>
    <cellStyle name="Percent 2 5 3" xfId="491" xr:uid="{00000000-0005-0000-0000-000087010000}"/>
    <cellStyle name="Percent 2 6" xfId="192" xr:uid="{00000000-0005-0000-0000-000088010000}"/>
    <cellStyle name="Percent 2 6 2" xfId="193" xr:uid="{00000000-0005-0000-0000-000089010000}"/>
    <cellStyle name="Percent 2 6 2 2" xfId="492" xr:uid="{00000000-0005-0000-0000-00008A010000}"/>
    <cellStyle name="Percent 2 6 3" xfId="493" xr:uid="{00000000-0005-0000-0000-00008B010000}"/>
    <cellStyle name="Percent 2 7" xfId="194" xr:uid="{00000000-0005-0000-0000-00008C010000}"/>
    <cellStyle name="Percent 2 7 2" xfId="494" xr:uid="{00000000-0005-0000-0000-00008D010000}"/>
    <cellStyle name="Percent 2 8" xfId="195" xr:uid="{00000000-0005-0000-0000-00008E010000}"/>
    <cellStyle name="Percent 2 8 2" xfId="495" xr:uid="{00000000-0005-0000-0000-00008F010000}"/>
    <cellStyle name="Percent 2 9" xfId="196" xr:uid="{00000000-0005-0000-0000-000090010000}"/>
    <cellStyle name="Percent 2 9 2" xfId="496" xr:uid="{00000000-0005-0000-0000-000091010000}"/>
    <cellStyle name="Percent 3" xfId="71" xr:uid="{00000000-0005-0000-0000-000092010000}"/>
    <cellStyle name="Percent 3 10" xfId="497" xr:uid="{00000000-0005-0000-0000-000093010000}"/>
    <cellStyle name="Percent 3 11" xfId="498" xr:uid="{00000000-0005-0000-0000-000094010000}"/>
    <cellStyle name="Percent 3 2" xfId="197" xr:uid="{00000000-0005-0000-0000-000095010000}"/>
    <cellStyle name="Percent 3 2 2" xfId="198" xr:uid="{00000000-0005-0000-0000-000096010000}"/>
    <cellStyle name="Percent 3 2 2 2" xfId="199" xr:uid="{00000000-0005-0000-0000-000097010000}"/>
    <cellStyle name="Percent 3 2 2 2 2" xfId="499" xr:uid="{00000000-0005-0000-0000-000098010000}"/>
    <cellStyle name="Percent 3 2 2 3" xfId="500" xr:uid="{00000000-0005-0000-0000-000099010000}"/>
    <cellStyle name="Percent 3 2 3" xfId="200" xr:uid="{00000000-0005-0000-0000-00009A010000}"/>
    <cellStyle name="Percent 3 2 3 2" xfId="501" xr:uid="{00000000-0005-0000-0000-00009B010000}"/>
    <cellStyle name="Percent 3 2 4" xfId="201" xr:uid="{00000000-0005-0000-0000-00009C010000}"/>
    <cellStyle name="Percent 3 2 4 2" xfId="502" xr:uid="{00000000-0005-0000-0000-00009D010000}"/>
    <cellStyle name="Percent 3 2 5" xfId="503" xr:uid="{00000000-0005-0000-0000-00009E010000}"/>
    <cellStyle name="Percent 3 2 6" xfId="504" xr:uid="{00000000-0005-0000-0000-00009F010000}"/>
    <cellStyle name="Percent 3 3" xfId="202" xr:uid="{00000000-0005-0000-0000-0000A0010000}"/>
    <cellStyle name="Percent 3 3 2" xfId="203" xr:uid="{00000000-0005-0000-0000-0000A1010000}"/>
    <cellStyle name="Percent 3 3 2 2" xfId="505" xr:uid="{00000000-0005-0000-0000-0000A2010000}"/>
    <cellStyle name="Percent 3 3 3" xfId="204" xr:uid="{00000000-0005-0000-0000-0000A3010000}"/>
    <cellStyle name="Percent 3 3 3 2" xfId="506" xr:uid="{00000000-0005-0000-0000-0000A4010000}"/>
    <cellStyle name="Percent 3 3 4" xfId="507" xr:uid="{00000000-0005-0000-0000-0000A5010000}"/>
    <cellStyle name="Percent 3 4" xfId="205" xr:uid="{00000000-0005-0000-0000-0000A6010000}"/>
    <cellStyle name="Percent 3 4 2" xfId="206" xr:uid="{00000000-0005-0000-0000-0000A7010000}"/>
    <cellStyle name="Percent 3 4 2 2" xfId="508" xr:uid="{00000000-0005-0000-0000-0000A8010000}"/>
    <cellStyle name="Percent 3 4 3" xfId="509" xr:uid="{00000000-0005-0000-0000-0000A9010000}"/>
    <cellStyle name="Percent 3 5" xfId="207" xr:uid="{00000000-0005-0000-0000-0000AA010000}"/>
    <cellStyle name="Percent 3 5 2" xfId="208" xr:uid="{00000000-0005-0000-0000-0000AB010000}"/>
    <cellStyle name="Percent 3 5 2 2" xfId="510" xr:uid="{00000000-0005-0000-0000-0000AC010000}"/>
    <cellStyle name="Percent 3 5 3" xfId="511" xr:uid="{00000000-0005-0000-0000-0000AD010000}"/>
    <cellStyle name="Percent 3 6" xfId="209" xr:uid="{00000000-0005-0000-0000-0000AE010000}"/>
    <cellStyle name="Percent 3 6 2" xfId="210" xr:uid="{00000000-0005-0000-0000-0000AF010000}"/>
    <cellStyle name="Percent 3 6 2 2" xfId="512" xr:uid="{00000000-0005-0000-0000-0000B0010000}"/>
    <cellStyle name="Percent 3 6 3" xfId="513" xr:uid="{00000000-0005-0000-0000-0000B1010000}"/>
    <cellStyle name="Percent 3 7" xfId="211" xr:uid="{00000000-0005-0000-0000-0000B2010000}"/>
    <cellStyle name="Percent 3 7 2" xfId="514" xr:uid="{00000000-0005-0000-0000-0000B3010000}"/>
    <cellStyle name="Percent 3 8" xfId="212" xr:uid="{00000000-0005-0000-0000-0000B4010000}"/>
    <cellStyle name="Percent 3 8 2" xfId="515" xr:uid="{00000000-0005-0000-0000-0000B5010000}"/>
    <cellStyle name="Percent 3 9" xfId="213" xr:uid="{00000000-0005-0000-0000-0000B6010000}"/>
    <cellStyle name="Percent 3 9 2" xfId="516" xr:uid="{00000000-0005-0000-0000-0000B7010000}"/>
    <cellStyle name="Percent 4" xfId="214" xr:uid="{00000000-0005-0000-0000-0000B8010000}"/>
    <cellStyle name="Percent 4 10" xfId="517" xr:uid="{00000000-0005-0000-0000-0000B9010000}"/>
    <cellStyle name="Percent 4 11" xfId="518" xr:uid="{00000000-0005-0000-0000-0000BA010000}"/>
    <cellStyle name="Percent 4 2" xfId="215" xr:uid="{00000000-0005-0000-0000-0000BB010000}"/>
    <cellStyle name="Percent 4 2 2" xfId="216" xr:uid="{00000000-0005-0000-0000-0000BC010000}"/>
    <cellStyle name="Percent 4 2 2 2" xfId="217" xr:uid="{00000000-0005-0000-0000-0000BD010000}"/>
    <cellStyle name="Percent 4 2 2 2 2" xfId="519" xr:uid="{00000000-0005-0000-0000-0000BE010000}"/>
    <cellStyle name="Percent 4 2 2 3" xfId="520" xr:uid="{00000000-0005-0000-0000-0000BF010000}"/>
    <cellStyle name="Percent 4 2 3" xfId="218" xr:uid="{00000000-0005-0000-0000-0000C0010000}"/>
    <cellStyle name="Percent 4 2 3 2" xfId="521" xr:uid="{00000000-0005-0000-0000-0000C1010000}"/>
    <cellStyle name="Percent 4 2 4" xfId="219" xr:uid="{00000000-0005-0000-0000-0000C2010000}"/>
    <cellStyle name="Percent 4 2 4 2" xfId="522" xr:uid="{00000000-0005-0000-0000-0000C3010000}"/>
    <cellStyle name="Percent 4 2 5" xfId="523" xr:uid="{00000000-0005-0000-0000-0000C4010000}"/>
    <cellStyle name="Percent 4 2 6" xfId="524" xr:uid="{00000000-0005-0000-0000-0000C5010000}"/>
    <cellStyle name="Percent 4 3" xfId="220" xr:uid="{00000000-0005-0000-0000-0000C6010000}"/>
    <cellStyle name="Percent 4 3 2" xfId="221" xr:uid="{00000000-0005-0000-0000-0000C7010000}"/>
    <cellStyle name="Percent 4 3 2 2" xfId="525" xr:uid="{00000000-0005-0000-0000-0000C8010000}"/>
    <cellStyle name="Percent 4 3 3" xfId="222" xr:uid="{00000000-0005-0000-0000-0000C9010000}"/>
    <cellStyle name="Percent 4 3 3 2" xfId="526" xr:uid="{00000000-0005-0000-0000-0000CA010000}"/>
    <cellStyle name="Percent 4 3 4" xfId="527" xr:uid="{00000000-0005-0000-0000-0000CB010000}"/>
    <cellStyle name="Percent 4 4" xfId="223" xr:uid="{00000000-0005-0000-0000-0000CC010000}"/>
    <cellStyle name="Percent 4 4 2" xfId="224" xr:uid="{00000000-0005-0000-0000-0000CD010000}"/>
    <cellStyle name="Percent 4 4 2 2" xfId="528" xr:uid="{00000000-0005-0000-0000-0000CE010000}"/>
    <cellStyle name="Percent 4 4 3" xfId="529" xr:uid="{00000000-0005-0000-0000-0000CF010000}"/>
    <cellStyle name="Percent 4 5" xfId="225" xr:uid="{00000000-0005-0000-0000-0000D0010000}"/>
    <cellStyle name="Percent 4 5 2" xfId="226" xr:uid="{00000000-0005-0000-0000-0000D1010000}"/>
    <cellStyle name="Percent 4 5 2 2" xfId="530" xr:uid="{00000000-0005-0000-0000-0000D2010000}"/>
    <cellStyle name="Percent 4 5 3" xfId="531" xr:uid="{00000000-0005-0000-0000-0000D3010000}"/>
    <cellStyle name="Percent 4 6" xfId="227" xr:uid="{00000000-0005-0000-0000-0000D4010000}"/>
    <cellStyle name="Percent 4 6 2" xfId="228" xr:uid="{00000000-0005-0000-0000-0000D5010000}"/>
    <cellStyle name="Percent 4 6 2 2" xfId="532" xr:uid="{00000000-0005-0000-0000-0000D6010000}"/>
    <cellStyle name="Percent 4 6 3" xfId="533" xr:uid="{00000000-0005-0000-0000-0000D7010000}"/>
    <cellStyle name="Percent 4 7" xfId="229" xr:uid="{00000000-0005-0000-0000-0000D8010000}"/>
    <cellStyle name="Percent 4 7 2" xfId="534" xr:uid="{00000000-0005-0000-0000-0000D9010000}"/>
    <cellStyle name="Percent 4 8" xfId="230" xr:uid="{00000000-0005-0000-0000-0000DA010000}"/>
    <cellStyle name="Percent 4 8 2" xfId="535" xr:uid="{00000000-0005-0000-0000-0000DB010000}"/>
    <cellStyle name="Percent 4 9" xfId="231" xr:uid="{00000000-0005-0000-0000-0000DC010000}"/>
    <cellStyle name="Percent 4 9 2" xfId="536" xr:uid="{00000000-0005-0000-0000-0000DD010000}"/>
    <cellStyle name="Percent 5" xfId="232" xr:uid="{00000000-0005-0000-0000-0000DE010000}"/>
    <cellStyle name="Percent 5 10" xfId="537" xr:uid="{00000000-0005-0000-0000-0000DF010000}"/>
    <cellStyle name="Percent 5 2" xfId="233" xr:uid="{00000000-0005-0000-0000-0000E0010000}"/>
    <cellStyle name="Percent 5 2 2" xfId="234" xr:uid="{00000000-0005-0000-0000-0000E1010000}"/>
    <cellStyle name="Percent 5 2 2 2" xfId="538" xr:uid="{00000000-0005-0000-0000-0000E2010000}"/>
    <cellStyle name="Percent 5 2 3" xfId="235" xr:uid="{00000000-0005-0000-0000-0000E3010000}"/>
    <cellStyle name="Percent 5 2 3 2" xfId="539" xr:uid="{00000000-0005-0000-0000-0000E4010000}"/>
    <cellStyle name="Percent 5 2 4" xfId="540" xr:uid="{00000000-0005-0000-0000-0000E5010000}"/>
    <cellStyle name="Percent 5 3" xfId="236" xr:uid="{00000000-0005-0000-0000-0000E6010000}"/>
    <cellStyle name="Percent 5 3 2" xfId="237" xr:uid="{00000000-0005-0000-0000-0000E7010000}"/>
    <cellStyle name="Percent 5 3 2 2" xfId="541" xr:uid="{00000000-0005-0000-0000-0000E8010000}"/>
    <cellStyle name="Percent 5 3 3" xfId="542" xr:uid="{00000000-0005-0000-0000-0000E9010000}"/>
    <cellStyle name="Percent 5 4" xfId="238" xr:uid="{00000000-0005-0000-0000-0000EA010000}"/>
    <cellStyle name="Percent 5 4 2" xfId="239" xr:uid="{00000000-0005-0000-0000-0000EB010000}"/>
    <cellStyle name="Percent 5 4 2 2" xfId="543" xr:uid="{00000000-0005-0000-0000-0000EC010000}"/>
    <cellStyle name="Percent 5 4 3" xfId="544" xr:uid="{00000000-0005-0000-0000-0000ED010000}"/>
    <cellStyle name="Percent 5 5" xfId="240" xr:uid="{00000000-0005-0000-0000-0000EE010000}"/>
    <cellStyle name="Percent 5 5 2" xfId="241" xr:uid="{00000000-0005-0000-0000-0000EF010000}"/>
    <cellStyle name="Percent 5 5 2 2" xfId="545" xr:uid="{00000000-0005-0000-0000-0000F0010000}"/>
    <cellStyle name="Percent 5 5 3" xfId="546" xr:uid="{00000000-0005-0000-0000-0000F1010000}"/>
    <cellStyle name="Percent 5 6" xfId="242" xr:uid="{00000000-0005-0000-0000-0000F2010000}"/>
    <cellStyle name="Percent 5 6 2" xfId="547" xr:uid="{00000000-0005-0000-0000-0000F3010000}"/>
    <cellStyle name="Percent 5 7" xfId="243" xr:uid="{00000000-0005-0000-0000-0000F4010000}"/>
    <cellStyle name="Percent 5 7 2" xfId="548" xr:uid="{00000000-0005-0000-0000-0000F5010000}"/>
    <cellStyle name="Percent 5 8" xfId="244" xr:uid="{00000000-0005-0000-0000-0000F6010000}"/>
    <cellStyle name="Percent 5 8 2" xfId="549" xr:uid="{00000000-0005-0000-0000-0000F7010000}"/>
    <cellStyle name="Percent 5 9" xfId="550" xr:uid="{00000000-0005-0000-0000-0000F8010000}"/>
    <cellStyle name="Percent 6" xfId="363" xr:uid="{00000000-0005-0000-0000-0000F9010000}"/>
    <cellStyle name="Percent 7" xfId="559" xr:uid="{00000000-0005-0000-0000-0000FA010000}"/>
    <cellStyle name="Percent 9" xfId="364" xr:uid="{00000000-0005-0000-0000-0000FB010000}"/>
    <cellStyle name="Title 2" xfId="53" xr:uid="{00000000-0005-0000-0000-000036000000}"/>
    <cellStyle name="Total" xfId="26" builtinId="25" customBuiltin="1"/>
    <cellStyle name="Total 2" xfId="365" xr:uid="{00000000-0005-0000-0000-0000FC010000}"/>
    <cellStyle name="Warning Text" xfId="23" builtinId="11" customBuiltin="1"/>
    <cellStyle name="Warning Text 2" xfId="366" xr:uid="{00000000-0005-0000-0000-0000FD010000}"/>
  </cellStyles>
  <dxfs count="0"/>
  <tableStyles count="0" defaultTableStyle="TableStyleMedium2" defaultPivotStyle="PivotStyleLight16"/>
  <colors>
    <mruColors>
      <color rgb="FF91B5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/>
                <a:ea typeface="Georgia"/>
                <a:cs typeface="Georgia"/>
              </a:defRPr>
            </a:pPr>
            <a:r>
              <a:rPr lang="en-US">
                <a:solidFill>
                  <a:sysClr val="windowText" lastClr="000000"/>
                </a:solidFill>
              </a:rPr>
              <a:t>Figure 1: Sources of Growth in U.S. Economic Welfare</a:t>
            </a:r>
          </a:p>
        </c:rich>
      </c:tx>
      <c:layout>
        <c:manualLayout>
          <c:xMode val="edge"/>
          <c:yMode val="edge"/>
          <c:x val="1.8712962962962962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/>
              <a:ea typeface="Georgia"/>
              <a:cs typeface="Georgia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03758384368621E-2"/>
          <c:y val="0.18361147564887723"/>
          <c:w val="0.88249945319335088"/>
          <c:h val="0.60826370662000584"/>
        </c:manualLayout>
      </c:layout>
      <c:barChart>
        <c:barDir val="col"/>
        <c:grouping val="stacked"/>
        <c:varyColors val="0"/>
        <c:ser>
          <c:idx val="1"/>
          <c:order val="0"/>
          <c:tx>
            <c:v>Consumption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1979-2017</c:v>
              </c:pt>
              <c:pt idx="1">
                <c:v>1979-1998</c:v>
              </c:pt>
              <c:pt idx="2">
                <c:v>1998-2017</c:v>
              </c:pt>
            </c:strLit>
          </c:cat>
          <c:val>
            <c:numRef>
              <c:f>(data!$V$49,data!$V$50,data!$V$51)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1-4981-9BFA-5F236FE6D4BD}"/>
            </c:ext>
          </c:extLst>
        </c:ser>
        <c:ser>
          <c:idx val="0"/>
          <c:order val="1"/>
          <c:tx>
            <c:v>Life Expectancy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1979-2017</c:v>
              </c:pt>
              <c:pt idx="1">
                <c:v>1979-1998</c:v>
              </c:pt>
              <c:pt idx="2">
                <c:v>1998-2017</c:v>
              </c:pt>
            </c:strLit>
          </c:cat>
          <c:val>
            <c:numRef>
              <c:f>(data!$U$49,data!$U$50,data!$U$51)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E1-4981-9BFA-5F236FE6D4BD}"/>
            </c:ext>
          </c:extLst>
        </c:ser>
        <c:ser>
          <c:idx val="2"/>
          <c:order val="2"/>
          <c:tx>
            <c:v>Leisure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1979-2017</c:v>
              </c:pt>
              <c:pt idx="1">
                <c:v>1979-1998</c:v>
              </c:pt>
              <c:pt idx="2">
                <c:v>1998-2017</c:v>
              </c:pt>
            </c:strLit>
          </c:cat>
          <c:val>
            <c:numRef>
              <c:f>(data!$W$49,data!$W$50,data!$W$51)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E1-4981-9BFA-5F236FE6D4BD}"/>
            </c:ext>
          </c:extLst>
        </c:ser>
        <c:ser>
          <c:idx val="3"/>
          <c:order val="3"/>
          <c:tx>
            <c:v>Inequality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1979-2017</c:v>
              </c:pt>
              <c:pt idx="1">
                <c:v>1979-1998</c:v>
              </c:pt>
              <c:pt idx="2">
                <c:v>1998-2017</c:v>
              </c:pt>
            </c:strLit>
          </c:cat>
          <c:val>
            <c:numRef>
              <c:f>(data!$X$49,data!$X$50,data!$X$51)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E1-4981-9BFA-5F236FE6D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666096"/>
        <c:axId val="353889224"/>
      </c:barChart>
      <c:catAx>
        <c:axId val="21466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>
                <a:lumMod val="50000"/>
                <a:lumOff val="50000"/>
                <a:alpha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3889224"/>
        <c:crosses val="autoZero"/>
        <c:auto val="1"/>
        <c:lblAlgn val="ctr"/>
        <c:lblOffset val="100"/>
        <c:noMultiLvlLbl val="0"/>
      </c:catAx>
      <c:valAx>
        <c:axId val="35388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>
                  <a:lumMod val="100000"/>
                  <a:alpha val="30000"/>
                </a:srgb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466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318387284922705"/>
          <c:y val="0.18541885389326332"/>
          <c:w val="0.20587343248760573"/>
          <c:h val="0.26828484981044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>
        <a:lumMod val="100000"/>
      </a:sysClr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28575</xdr:colOff>
      <xdr:row>5</xdr:row>
      <xdr:rowOff>66675</xdr:rowOff>
    </xdr:from>
    <xdr:to>
      <xdr:col>36</xdr:col>
      <xdr:colOff>351568</xdr:colOff>
      <xdr:row>15</xdr:row>
      <xdr:rowOff>37865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BD0051-0692-4613-998C-068AD5E97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11650" y="1866900"/>
          <a:ext cx="6857143" cy="187619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38100</xdr:colOff>
      <xdr:row>17</xdr:row>
      <xdr:rowOff>85725</xdr:rowOff>
    </xdr:from>
    <xdr:to>
      <xdr:col>29</xdr:col>
      <xdr:colOff>571500</xdr:colOff>
      <xdr:row>20</xdr:row>
      <xdr:rowOff>57150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3A11379-60B5-4BA9-8E21-3441738F0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21175" y="4171950"/>
          <a:ext cx="2800350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28575</xdr:colOff>
      <xdr:row>28</xdr:row>
      <xdr:rowOff>47625</xdr:rowOff>
    </xdr:from>
    <xdr:to>
      <xdr:col>35</xdr:col>
      <xdr:colOff>28575</xdr:colOff>
      <xdr:row>50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D38486-3CDD-4855-AA5A-C7BF9F332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0.00822</cdr:x>
      <cdr:y>0.08796</cdr:y>
    </cdr:from>
    <cdr:to>
      <cdr:x>0.47118</cdr:x>
      <cdr:y>0.18056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085" y="2413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</a:rPr>
            <a:t>Contribution</a:t>
          </a:r>
          <a:r>
            <a:rPr lang="en-US" sz="900" baseline="0">
              <a:latin typeface="Arial" panose="020B0604020202020204" pitchFamily="34" charset="0"/>
            </a:rPr>
            <a:t> to Growth</a:t>
          </a:r>
          <a:endParaRPr lang="en-US" sz="900">
            <a:latin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0.00995</cdr:x>
      <cdr:y>0.85764</cdr:y>
    </cdr:from>
    <cdr:to>
      <cdr:x>0.96354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4609" y="2352675"/>
          <a:ext cx="523176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</a:t>
          </a:r>
          <a:r>
            <a:rPr lang="en-US" sz="9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Authors' calculations based on Jones and Klenow (2016); BEA; CDC; Conference</a:t>
          </a:r>
          <a:r>
            <a:rPr lang="en-US" sz="9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Board; Census; OECD.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66"/>
  <sheetViews>
    <sheetView tabSelected="1" topLeftCell="A13" workbookViewId="0">
      <pane xSplit="1" topLeftCell="B1" activePane="topRight" state="frozen"/>
      <selection pane="topRight" activeCell="H50" sqref="H50"/>
    </sheetView>
  </sheetViews>
  <sheetFormatPr defaultColWidth="9.140625" defaultRowHeight="15" x14ac:dyDescent="0.25"/>
  <cols>
    <col min="1" max="1" width="9.140625" style="3"/>
    <col min="2" max="3" width="8.42578125" style="4" customWidth="1"/>
    <col min="4" max="5" width="9.42578125" style="3" customWidth="1"/>
    <col min="6" max="8" width="8.42578125" style="3" customWidth="1"/>
    <col min="9" max="9" width="4.7109375" customWidth="1"/>
    <col min="10" max="14" width="10.140625" style="3" customWidth="1"/>
    <col min="15" max="15" width="4.7109375" customWidth="1"/>
    <col min="16" max="16" width="11.7109375" customWidth="1"/>
    <col min="17" max="19" width="11.7109375" style="4" customWidth="1"/>
    <col min="20" max="20" width="4.7109375" style="3" customWidth="1"/>
    <col min="21" max="25" width="10.85546875" style="3" customWidth="1"/>
    <col min="26" max="26" width="4.7109375" style="3" customWidth="1"/>
    <col min="27" max="27" width="9.140625" style="4"/>
    <col min="28" max="28" width="4.7109375" style="4" customWidth="1"/>
    <col min="29" max="29" width="34" style="3" customWidth="1"/>
    <col min="30" max="16384" width="9.140625" style="3"/>
  </cols>
  <sheetData>
    <row r="1" spans="1:31" x14ac:dyDescent="0.25">
      <c r="B1" s="25" t="s">
        <v>36</v>
      </c>
      <c r="C1" s="25"/>
      <c r="D1" s="25"/>
      <c r="E1" s="25"/>
      <c r="F1" s="25"/>
      <c r="G1" s="25"/>
      <c r="H1" s="25"/>
      <c r="J1" s="25" t="s">
        <v>17</v>
      </c>
      <c r="K1" s="25"/>
      <c r="L1" s="25"/>
      <c r="M1" s="25"/>
      <c r="N1" s="25"/>
      <c r="P1" s="25" t="s">
        <v>19</v>
      </c>
      <c r="Q1" s="25"/>
      <c r="R1" s="25"/>
      <c r="S1" s="25"/>
      <c r="U1" s="25" t="s">
        <v>27</v>
      </c>
      <c r="V1" s="25"/>
      <c r="W1" s="25"/>
      <c r="X1" s="25"/>
      <c r="Y1" s="25"/>
      <c r="AA1" s="17" t="s">
        <v>28</v>
      </c>
      <c r="AC1" s="26" t="s">
        <v>9</v>
      </c>
      <c r="AD1" s="26"/>
    </row>
    <row r="2" spans="1:31" s="19" customFormat="1" ht="81.75" customHeight="1" x14ac:dyDescent="0.25">
      <c r="A2" s="19" t="s">
        <v>8</v>
      </c>
      <c r="B2" s="19" t="s">
        <v>31</v>
      </c>
      <c r="C2" s="20" t="s">
        <v>16</v>
      </c>
      <c r="D2" s="19" t="s">
        <v>6</v>
      </c>
      <c r="E2" s="19" t="s">
        <v>7</v>
      </c>
      <c r="F2" s="19" t="s">
        <v>5</v>
      </c>
      <c r="G2" s="19" t="s">
        <v>32</v>
      </c>
      <c r="H2" s="19" t="s">
        <v>2</v>
      </c>
      <c r="I2" s="21"/>
      <c r="J2" s="19" t="s">
        <v>13</v>
      </c>
      <c r="K2" s="19" t="s">
        <v>0</v>
      </c>
      <c r="L2" s="19" t="s">
        <v>25</v>
      </c>
      <c r="M2" s="20" t="s">
        <v>12</v>
      </c>
      <c r="N2" s="19" t="s">
        <v>1</v>
      </c>
      <c r="O2" s="21"/>
      <c r="P2" s="19" t="s">
        <v>21</v>
      </c>
      <c r="Q2" s="21" t="s">
        <v>18</v>
      </c>
      <c r="R2" s="21" t="s">
        <v>10</v>
      </c>
      <c r="S2" s="21" t="s">
        <v>20</v>
      </c>
      <c r="U2" s="21" t="s">
        <v>22</v>
      </c>
      <c r="V2" s="19" t="s">
        <v>11</v>
      </c>
      <c r="W2" s="21" t="s">
        <v>0</v>
      </c>
      <c r="X2" s="19" t="s">
        <v>15</v>
      </c>
      <c r="Y2" s="21" t="s">
        <v>23</v>
      </c>
      <c r="AA2" s="19" t="s">
        <v>24</v>
      </c>
    </row>
    <row r="3" spans="1:31" s="7" customFormat="1" x14ac:dyDescent="0.25">
      <c r="A3" s="7">
        <v>1979</v>
      </c>
      <c r="B3" s="6"/>
      <c r="C3" s="6"/>
      <c r="D3" s="6">
        <v>224567</v>
      </c>
      <c r="E3" s="6">
        <v>101777.57262943794</v>
      </c>
      <c r="F3" s="6">
        <v>1817.713816712605</v>
      </c>
      <c r="G3" s="13"/>
      <c r="H3" s="15"/>
      <c r="I3" s="8"/>
      <c r="J3" s="6">
        <f>F3*E3/D3</f>
        <v>823.81872670517043</v>
      </c>
      <c r="K3" s="9">
        <f>1-J3/(365*16)</f>
        <v>0.85893514953678585</v>
      </c>
      <c r="L3" s="9">
        <f>B3/D3</f>
        <v>0</v>
      </c>
      <c r="M3" s="9">
        <f>C3/D3</f>
        <v>0</v>
      </c>
      <c r="N3" s="9">
        <f>(SQRT(2)*_xlfn.NORM.INV(((G3+1)/2),0,1))^2</f>
        <v>0</v>
      </c>
      <c r="O3" s="8"/>
      <c r="P3" s="18" t="e">
        <f>$AD$3+Q3+R3+S3</f>
        <v>#NUM!</v>
      </c>
      <c r="Q3" s="5" t="e">
        <f>LN(L3)</f>
        <v>#NUM!</v>
      </c>
      <c r="R3" s="5">
        <f>-$AD$4*$AD$5/(1+$AD$4)*(1-data!K3)^((1+$AD$4)/$AD$4)</f>
        <v>-0.14101382570379831</v>
      </c>
      <c r="S3" s="5">
        <f>N3*-0.5</f>
        <v>0</v>
      </c>
      <c r="T3" s="10"/>
      <c r="U3" s="10" t="e">
        <f>(data!$H3-$H$3)/$H$3*$P3</f>
        <v>#DIV/0!</v>
      </c>
      <c r="V3" s="10"/>
      <c r="W3" s="10"/>
      <c r="X3" s="10"/>
      <c r="Y3" s="10"/>
      <c r="AA3" s="10"/>
      <c r="AC3" s="11" t="s">
        <v>14</v>
      </c>
      <c r="AD3" s="1">
        <v>5.2324999999999999</v>
      </c>
      <c r="AE3" s="8"/>
    </row>
    <row r="4" spans="1:31" s="7" customFormat="1" x14ac:dyDescent="0.25">
      <c r="A4" s="7">
        <v>1980</v>
      </c>
      <c r="B4" s="6"/>
      <c r="C4" s="6"/>
      <c r="D4" s="6">
        <v>227224.68100000001</v>
      </c>
      <c r="E4" s="6">
        <v>102284.95745869892</v>
      </c>
      <c r="F4" s="6">
        <v>1801.6114449126944</v>
      </c>
      <c r="G4" s="13"/>
      <c r="H4" s="15"/>
      <c r="I4" s="8"/>
      <c r="J4" s="6">
        <f t="shared" ref="J4:J45" si="0">F4*E4/D4</f>
        <v>810.99354695540319</v>
      </c>
      <c r="K4" s="9">
        <f t="shared" ref="K4:K41" si="1">1-J4/(365*16)</f>
        <v>0.86113124195969126</v>
      </c>
      <c r="L4" s="9">
        <f t="shared" ref="L4:L41" si="2">B4/D4</f>
        <v>0</v>
      </c>
      <c r="M4" s="9">
        <f t="shared" ref="M4:M41" si="3">C4/D4</f>
        <v>0</v>
      </c>
      <c r="N4" s="9">
        <f t="shared" ref="N4:N41" si="4">(SQRT(2)*_xlfn.NORM.INV(((G4+1)/2),0,1))^2</f>
        <v>0</v>
      </c>
      <c r="O4" s="8"/>
      <c r="P4" s="18" t="e">
        <f t="shared" ref="P4:P41" si="5">$AD$3+Q4+R4+S4</f>
        <v>#NUM!</v>
      </c>
      <c r="Q4" s="5" t="e">
        <f t="shared" ref="Q4:Q41" si="6">LN(L4)</f>
        <v>#NUM!</v>
      </c>
      <c r="R4" s="5">
        <f>-$AD$4*$AD$5/(1+$AD$4)*(1-data!K4)^((1+$AD$4)/$AD$4)</f>
        <v>-0.13665740588108818</v>
      </c>
      <c r="S4" s="5">
        <f t="shared" ref="S4:S41" si="7">N4*-0.5</f>
        <v>0</v>
      </c>
      <c r="T4" s="10"/>
      <c r="U4" s="10" t="e">
        <f>(data!$H4-$H$3)/$H$3*$P4</f>
        <v>#DIV/0!</v>
      </c>
      <c r="V4" s="10"/>
      <c r="W4" s="10"/>
      <c r="X4" s="10"/>
      <c r="Y4" s="10"/>
      <c r="AA4" s="10"/>
      <c r="AC4" s="8" t="s">
        <v>30</v>
      </c>
      <c r="AD4" s="2">
        <v>1</v>
      </c>
      <c r="AE4" s="8"/>
    </row>
    <row r="5" spans="1:31" s="7" customFormat="1" x14ac:dyDescent="0.25">
      <c r="A5" s="7">
        <v>1981</v>
      </c>
      <c r="B5" s="6"/>
      <c r="C5" s="6"/>
      <c r="D5" s="6">
        <v>229465.71400000001</v>
      </c>
      <c r="E5" s="6">
        <v>103464.89879196163</v>
      </c>
      <c r="F5" s="6">
        <v>1790.0056170005039</v>
      </c>
      <c r="G5" s="13"/>
      <c r="H5" s="15"/>
      <c r="I5" s="8"/>
      <c r="J5" s="6">
        <f t="shared" si="0"/>
        <v>807.10423693188409</v>
      </c>
      <c r="K5" s="9">
        <f t="shared" si="1"/>
        <v>0.86179721970344447</v>
      </c>
      <c r="L5" s="9">
        <f t="shared" si="2"/>
        <v>0</v>
      </c>
      <c r="M5" s="9">
        <f t="shared" si="3"/>
        <v>0</v>
      </c>
      <c r="N5" s="9">
        <f t="shared" si="4"/>
        <v>0</v>
      </c>
      <c r="O5" s="8"/>
      <c r="P5" s="18" t="e">
        <f t="shared" si="5"/>
        <v>#NUM!</v>
      </c>
      <c r="Q5" s="5" t="e">
        <f t="shared" si="6"/>
        <v>#NUM!</v>
      </c>
      <c r="R5" s="5">
        <f>-$AD$4*$AD$5/(1+$AD$4)*(1-data!K5)^((1+$AD$4)/$AD$4)</f>
        <v>-0.13534980350448417</v>
      </c>
      <c r="S5" s="5">
        <f t="shared" si="7"/>
        <v>0</v>
      </c>
      <c r="T5" s="10"/>
      <c r="U5" s="10" t="e">
        <f>(data!$H5-$H$3)/$H$3*$P5</f>
        <v>#DIV/0!</v>
      </c>
      <c r="V5" s="10"/>
      <c r="W5" s="10"/>
      <c r="X5" s="10"/>
      <c r="Y5" s="10"/>
      <c r="AA5" s="10"/>
      <c r="AC5" s="8" t="s">
        <v>29</v>
      </c>
      <c r="AD5" s="2">
        <v>14.172748</v>
      </c>
      <c r="AE5" s="8"/>
    </row>
    <row r="6" spans="1:31" s="7" customFormat="1" x14ac:dyDescent="0.25">
      <c r="A6" s="7">
        <v>1982</v>
      </c>
      <c r="B6" s="6"/>
      <c r="C6" s="6"/>
      <c r="D6" s="6">
        <v>231664.45800000001</v>
      </c>
      <c r="E6" s="6">
        <v>102685.93321036307</v>
      </c>
      <c r="F6" s="6">
        <v>1770.6660914062809</v>
      </c>
      <c r="G6" s="13"/>
      <c r="H6" s="15"/>
      <c r="I6" s="8"/>
      <c r="J6" s="6">
        <f t="shared" si="0"/>
        <v>784.85280638085624</v>
      </c>
      <c r="K6" s="9">
        <f t="shared" si="1"/>
        <v>0.86560739616766158</v>
      </c>
      <c r="L6" s="9">
        <f t="shared" si="2"/>
        <v>0</v>
      </c>
      <c r="M6" s="9">
        <f t="shared" si="3"/>
        <v>0</v>
      </c>
      <c r="N6" s="9">
        <f t="shared" si="4"/>
        <v>0</v>
      </c>
      <c r="O6" s="8"/>
      <c r="P6" s="18" t="e">
        <f t="shared" si="5"/>
        <v>#NUM!</v>
      </c>
      <c r="Q6" s="5" t="e">
        <f t="shared" si="6"/>
        <v>#NUM!</v>
      </c>
      <c r="R6" s="5">
        <f>-$AD$4*$AD$5/(1+$AD$4)*(1-data!K6)^((1+$AD$4)/$AD$4)</f>
        <v>-0.12798963669594179</v>
      </c>
      <c r="S6" s="5">
        <f t="shared" si="7"/>
        <v>0</v>
      </c>
      <c r="T6" s="10"/>
      <c r="U6" s="10" t="e">
        <f>(data!$H6-$H$3)/$H$3*$P6</f>
        <v>#DIV/0!</v>
      </c>
      <c r="V6" s="10"/>
      <c r="W6" s="10"/>
      <c r="X6" s="10"/>
      <c r="Y6" s="10"/>
      <c r="AA6" s="10"/>
    </row>
    <row r="7" spans="1:31" s="7" customFormat="1" x14ac:dyDescent="0.25">
      <c r="A7" s="7">
        <v>1983</v>
      </c>
      <c r="B7" s="6"/>
      <c r="C7" s="6"/>
      <c r="D7" s="6">
        <v>233791.99400000001</v>
      </c>
      <c r="E7" s="6">
        <v>104014.2483056808</v>
      </c>
      <c r="F7" s="6">
        <v>1779.871536983351</v>
      </c>
      <c r="G7" s="13"/>
      <c r="H7" s="15"/>
      <c r="I7" s="8"/>
      <c r="J7" s="6">
        <f t="shared" si="0"/>
        <v>791.86629461742814</v>
      </c>
      <c r="K7" s="9">
        <f t="shared" si="1"/>
        <v>0.86440645640112534</v>
      </c>
      <c r="L7" s="9">
        <f t="shared" si="2"/>
        <v>0</v>
      </c>
      <c r="M7" s="9">
        <f t="shared" si="3"/>
        <v>0</v>
      </c>
      <c r="N7" s="9">
        <f t="shared" si="4"/>
        <v>0</v>
      </c>
      <c r="O7" s="8"/>
      <c r="P7" s="18" t="e">
        <f t="shared" si="5"/>
        <v>#NUM!</v>
      </c>
      <c r="Q7" s="5" t="e">
        <f t="shared" si="6"/>
        <v>#NUM!</v>
      </c>
      <c r="R7" s="5">
        <f>-$AD$4*$AD$5/(1+$AD$4)*(1-data!K7)^((1+$AD$4)/$AD$4)</f>
        <v>-0.13028730205734021</v>
      </c>
      <c r="S7" s="5">
        <f t="shared" si="7"/>
        <v>0</v>
      </c>
      <c r="T7" s="10"/>
      <c r="U7" s="10" t="e">
        <f>(data!$H7-$H$3)/$H$3*$P7</f>
        <v>#DIV/0!</v>
      </c>
      <c r="V7" s="10"/>
      <c r="W7" s="10"/>
      <c r="X7" s="10"/>
      <c r="Y7" s="10"/>
      <c r="AA7" s="10"/>
      <c r="AC7" s="8"/>
      <c r="AD7" s="8"/>
      <c r="AE7" s="8"/>
    </row>
    <row r="8" spans="1:31" s="7" customFormat="1" x14ac:dyDescent="0.25">
      <c r="A8" s="7">
        <v>1984</v>
      </c>
      <c r="B8" s="6"/>
      <c r="C8" s="6"/>
      <c r="D8" s="6">
        <v>235824.902</v>
      </c>
      <c r="E8" s="6">
        <v>108241.96837514413</v>
      </c>
      <c r="F8" s="6">
        <v>1795.5766410898955</v>
      </c>
      <c r="G8" s="13"/>
      <c r="H8" s="15"/>
      <c r="I8" s="8"/>
      <c r="J8" s="6">
        <f t="shared" si="0"/>
        <v>824.15702647042758</v>
      </c>
      <c r="K8" s="9">
        <f t="shared" si="1"/>
        <v>0.85887722149478973</v>
      </c>
      <c r="L8" s="9">
        <f t="shared" si="2"/>
        <v>0</v>
      </c>
      <c r="M8" s="9">
        <f t="shared" si="3"/>
        <v>0</v>
      </c>
      <c r="N8" s="9">
        <f t="shared" si="4"/>
        <v>0</v>
      </c>
      <c r="O8" s="8"/>
      <c r="P8" s="18" t="e">
        <f t="shared" si="5"/>
        <v>#NUM!</v>
      </c>
      <c r="Q8" s="5" t="e">
        <f t="shared" si="6"/>
        <v>#NUM!</v>
      </c>
      <c r="R8" s="5">
        <f>-$AD$4*$AD$5/(1+$AD$4)*(1-data!K8)^((1+$AD$4)/$AD$4)</f>
        <v>-0.14112966366077637</v>
      </c>
      <c r="S8" s="5">
        <f t="shared" si="7"/>
        <v>0</v>
      </c>
      <c r="T8" s="10"/>
      <c r="U8" s="10" t="e">
        <f>(data!$H8-$H$3)/$H$3*$P8</f>
        <v>#DIV/0!</v>
      </c>
      <c r="V8" s="10"/>
      <c r="W8" s="10"/>
      <c r="X8" s="10"/>
      <c r="Y8" s="10"/>
      <c r="AA8" s="10"/>
      <c r="AC8" s="8"/>
      <c r="AD8" s="8"/>
      <c r="AE8" s="8"/>
    </row>
    <row r="9" spans="1:31" s="7" customFormat="1" x14ac:dyDescent="0.25">
      <c r="A9" s="7">
        <v>1985</v>
      </c>
      <c r="B9" s="6"/>
      <c r="C9" s="6"/>
      <c r="D9" s="6">
        <v>237923.79500000001</v>
      </c>
      <c r="E9" s="6">
        <v>110442.57502798922</v>
      </c>
      <c r="F9" s="6">
        <v>1801.1373779503742</v>
      </c>
      <c r="G9" s="13"/>
      <c r="H9" s="15"/>
      <c r="I9" s="8"/>
      <c r="J9" s="6">
        <f t="shared" si="0"/>
        <v>836.07547534285084</v>
      </c>
      <c r="K9" s="9">
        <f t="shared" si="1"/>
        <v>0.85683639120841593</v>
      </c>
      <c r="L9" s="9">
        <f t="shared" si="2"/>
        <v>0</v>
      </c>
      <c r="M9" s="9">
        <f t="shared" si="3"/>
        <v>0</v>
      </c>
      <c r="N9" s="9">
        <f t="shared" si="4"/>
        <v>0</v>
      </c>
      <c r="O9" s="8"/>
      <c r="P9" s="18" t="e">
        <f t="shared" si="5"/>
        <v>#NUM!</v>
      </c>
      <c r="Q9" s="5" t="e">
        <f t="shared" si="6"/>
        <v>#NUM!</v>
      </c>
      <c r="R9" s="5">
        <f>-$AD$4*$AD$5/(1+$AD$4)*(1-data!K9)^((1+$AD$4)/$AD$4)</f>
        <v>-0.14524103803574182</v>
      </c>
      <c r="S9" s="5">
        <f t="shared" si="7"/>
        <v>0</v>
      </c>
      <c r="T9" s="10"/>
      <c r="U9" s="10" t="e">
        <f>(data!$H9-$H$3)/$H$3*$P9</f>
        <v>#DIV/0!</v>
      </c>
      <c r="V9" s="10"/>
      <c r="W9" s="10"/>
      <c r="X9" s="10"/>
      <c r="Y9" s="10"/>
      <c r="AA9" s="10"/>
    </row>
    <row r="10" spans="1:31" s="7" customFormat="1" x14ac:dyDescent="0.25">
      <c r="A10" s="7">
        <v>1986</v>
      </c>
      <c r="B10" s="6"/>
      <c r="C10" s="6"/>
      <c r="D10" s="6">
        <v>240132.88699999999</v>
      </c>
      <c r="E10" s="6">
        <v>112932.7012616084</v>
      </c>
      <c r="F10" s="6">
        <v>1780.8393649782402</v>
      </c>
      <c r="G10" s="13"/>
      <c r="H10" s="15"/>
      <c r="I10" s="8"/>
      <c r="J10" s="6">
        <f t="shared" si="0"/>
        <v>837.51543785837214</v>
      </c>
      <c r="K10" s="9">
        <f t="shared" si="1"/>
        <v>0.85658982228452529</v>
      </c>
      <c r="L10" s="9">
        <f t="shared" si="2"/>
        <v>0</v>
      </c>
      <c r="M10" s="9">
        <f t="shared" si="3"/>
        <v>0</v>
      </c>
      <c r="N10" s="9">
        <f t="shared" si="4"/>
        <v>0</v>
      </c>
      <c r="O10" s="8"/>
      <c r="P10" s="18" t="e">
        <f t="shared" si="5"/>
        <v>#NUM!</v>
      </c>
      <c r="Q10" s="5" t="e">
        <f t="shared" si="6"/>
        <v>#NUM!</v>
      </c>
      <c r="R10" s="5">
        <f>-$AD$4*$AD$5/(1+$AD$4)*(1-data!K10)^((1+$AD$4)/$AD$4)</f>
        <v>-0.14574176257008636</v>
      </c>
      <c r="S10" s="5">
        <f t="shared" si="7"/>
        <v>0</v>
      </c>
      <c r="T10" s="10"/>
      <c r="U10" s="10" t="e">
        <f>(data!$H10-$H$3)/$H$3*$P10</f>
        <v>#DIV/0!</v>
      </c>
      <c r="V10" s="10"/>
      <c r="W10" s="10"/>
      <c r="X10" s="10"/>
      <c r="Y10" s="10"/>
      <c r="AA10" s="10"/>
    </row>
    <row r="11" spans="1:31" s="7" customFormat="1" x14ac:dyDescent="0.25">
      <c r="A11" s="7">
        <v>1987</v>
      </c>
      <c r="B11" s="6"/>
      <c r="C11" s="6"/>
      <c r="D11" s="6">
        <v>242288.91800000001</v>
      </c>
      <c r="E11" s="6">
        <v>115813.2414757927</v>
      </c>
      <c r="F11" s="6">
        <v>1788.5174213286757</v>
      </c>
      <c r="G11" s="13"/>
      <c r="H11" s="15"/>
      <c r="I11" s="8"/>
      <c r="J11" s="6">
        <f t="shared" si="0"/>
        <v>854.90496928134371</v>
      </c>
      <c r="K11" s="9">
        <f t="shared" si="1"/>
        <v>0.85361216279429053</v>
      </c>
      <c r="L11" s="9">
        <f t="shared" si="2"/>
        <v>0</v>
      </c>
      <c r="M11" s="9">
        <f t="shared" si="3"/>
        <v>0</v>
      </c>
      <c r="N11" s="9">
        <f t="shared" si="4"/>
        <v>0</v>
      </c>
      <c r="O11" s="8"/>
      <c r="P11" s="18" t="e">
        <f t="shared" si="5"/>
        <v>#NUM!</v>
      </c>
      <c r="Q11" s="5" t="e">
        <f t="shared" si="6"/>
        <v>#NUM!</v>
      </c>
      <c r="R11" s="5">
        <f>-$AD$4*$AD$5/(1+$AD$4)*(1-data!K11)^((1+$AD$4)/$AD$4)</f>
        <v>-0.15185673507137068</v>
      </c>
      <c r="S11" s="5">
        <f t="shared" si="7"/>
        <v>0</v>
      </c>
      <c r="T11" s="10"/>
      <c r="U11" s="10" t="e">
        <f>(data!$H11-$H$3)/$H$3*$P11</f>
        <v>#DIV/0!</v>
      </c>
      <c r="V11" s="10"/>
      <c r="W11" s="10"/>
      <c r="X11" s="10"/>
      <c r="Y11" s="10"/>
      <c r="AA11" s="10"/>
    </row>
    <row r="12" spans="1:31" s="7" customFormat="1" x14ac:dyDescent="0.25">
      <c r="A12" s="7">
        <v>1988</v>
      </c>
      <c r="B12" s="6"/>
      <c r="C12" s="6"/>
      <c r="D12" s="6">
        <v>244498.98199999999</v>
      </c>
      <c r="E12" s="6">
        <v>118319.58997703574</v>
      </c>
      <c r="F12" s="6">
        <v>1798.2715291803829</v>
      </c>
      <c r="G12" s="13"/>
      <c r="H12" s="15"/>
      <c r="I12" s="8"/>
      <c r="J12" s="6">
        <f t="shared" si="0"/>
        <v>870.23163965566118</v>
      </c>
      <c r="K12" s="9">
        <f t="shared" si="1"/>
        <v>0.85098773293567442</v>
      </c>
      <c r="L12" s="9">
        <f t="shared" si="2"/>
        <v>0</v>
      </c>
      <c r="M12" s="9">
        <f t="shared" si="3"/>
        <v>0</v>
      </c>
      <c r="N12" s="9">
        <f t="shared" si="4"/>
        <v>0</v>
      </c>
      <c r="O12" s="8"/>
      <c r="P12" s="18" t="e">
        <f t="shared" si="5"/>
        <v>#NUM!</v>
      </c>
      <c r="Q12" s="5" t="e">
        <f t="shared" si="6"/>
        <v>#NUM!</v>
      </c>
      <c r="R12" s="5">
        <f>-$AD$4*$AD$5/(1+$AD$4)*(1-data!K12)^((1+$AD$4)/$AD$4)</f>
        <v>-0.15735049508406024</v>
      </c>
      <c r="S12" s="5">
        <f t="shared" si="7"/>
        <v>0</v>
      </c>
      <c r="T12" s="10"/>
      <c r="U12" s="10" t="e">
        <f>(data!$H12-$H$3)/$H$3*$P12</f>
        <v>#DIV/0!</v>
      </c>
      <c r="V12" s="10"/>
      <c r="W12" s="10"/>
      <c r="X12" s="10"/>
      <c r="Y12" s="10"/>
      <c r="AA12" s="10"/>
    </row>
    <row r="13" spans="1:31" s="7" customFormat="1" x14ac:dyDescent="0.25">
      <c r="A13" s="7">
        <v>1989</v>
      </c>
      <c r="B13" s="6"/>
      <c r="C13" s="6"/>
      <c r="D13" s="6">
        <v>246819.23</v>
      </c>
      <c r="E13" s="6">
        <v>120664.99047454032</v>
      </c>
      <c r="F13" s="6">
        <v>1810.2931027545183</v>
      </c>
      <c r="G13" s="13"/>
      <c r="H13" s="15"/>
      <c r="I13" s="8"/>
      <c r="J13" s="6">
        <f t="shared" si="0"/>
        <v>885.0161310364673</v>
      </c>
      <c r="K13" s="9">
        <f t="shared" si="1"/>
        <v>0.84845614194581043</v>
      </c>
      <c r="L13" s="9">
        <f t="shared" si="2"/>
        <v>0</v>
      </c>
      <c r="M13" s="9">
        <f t="shared" si="3"/>
        <v>0</v>
      </c>
      <c r="N13" s="9">
        <f t="shared" si="4"/>
        <v>0</v>
      </c>
      <c r="O13" s="8"/>
      <c r="P13" s="18" t="e">
        <f t="shared" si="5"/>
        <v>#NUM!</v>
      </c>
      <c r="Q13" s="5" t="e">
        <f t="shared" si="6"/>
        <v>#NUM!</v>
      </c>
      <c r="R13" s="5">
        <f>-$AD$4*$AD$5/(1+$AD$4)*(1-data!K13)^((1+$AD$4)/$AD$4)</f>
        <v>-0.1627424120285399</v>
      </c>
      <c r="S13" s="5">
        <f t="shared" si="7"/>
        <v>0</v>
      </c>
      <c r="T13" s="10"/>
      <c r="U13" s="10" t="e">
        <f>(data!$H13-$H$3)/$H$3*$P13</f>
        <v>#DIV/0!</v>
      </c>
      <c r="V13" s="10"/>
      <c r="W13" s="10"/>
      <c r="X13" s="10"/>
      <c r="Y13" s="10"/>
      <c r="AA13" s="10"/>
    </row>
    <row r="14" spans="1:31" s="7" customFormat="1" x14ac:dyDescent="0.25">
      <c r="A14" s="7">
        <v>1990</v>
      </c>
      <c r="B14" s="6"/>
      <c r="C14" s="6"/>
      <c r="D14" s="6">
        <v>249622.81400000001</v>
      </c>
      <c r="E14" s="6">
        <v>122075.58333333333</v>
      </c>
      <c r="F14" s="6">
        <v>1795.5515264791554</v>
      </c>
      <c r="G14" s="13"/>
      <c r="H14" s="15"/>
      <c r="I14" s="8"/>
      <c r="J14" s="6">
        <f t="shared" si="0"/>
        <v>878.0968233135934</v>
      </c>
      <c r="K14" s="9">
        <f t="shared" si="1"/>
        <v>0.84964095491205593</v>
      </c>
      <c r="L14" s="9">
        <f t="shared" si="2"/>
        <v>0</v>
      </c>
      <c r="M14" s="9">
        <f t="shared" si="3"/>
        <v>0</v>
      </c>
      <c r="N14" s="9">
        <f t="shared" si="4"/>
        <v>0</v>
      </c>
      <c r="O14" s="8"/>
      <c r="P14" s="18" t="e">
        <f t="shared" si="5"/>
        <v>#NUM!</v>
      </c>
      <c r="Q14" s="5" t="e">
        <f t="shared" si="6"/>
        <v>#NUM!</v>
      </c>
      <c r="R14" s="5">
        <f>-$AD$4*$AD$5/(1+$AD$4)*(1-data!K14)^((1+$AD$4)/$AD$4)</f>
        <v>-0.16020762686120046</v>
      </c>
      <c r="S14" s="5">
        <f t="shared" si="7"/>
        <v>0</v>
      </c>
      <c r="T14" s="10"/>
      <c r="U14" s="10" t="e">
        <f>(data!$H14-$H$3)/$H$3*$P14</f>
        <v>#DIV/0!</v>
      </c>
      <c r="V14" s="10"/>
      <c r="W14" s="10"/>
      <c r="X14" s="10"/>
      <c r="Y14" s="10"/>
      <c r="AA14" s="10"/>
    </row>
    <row r="15" spans="1:31" s="7" customFormat="1" x14ac:dyDescent="0.25">
      <c r="A15" s="7">
        <v>1991</v>
      </c>
      <c r="B15" s="6"/>
      <c r="C15" s="6"/>
      <c r="D15" s="6">
        <v>252980.94099999999</v>
      </c>
      <c r="E15" s="6">
        <v>121069.16666666667</v>
      </c>
      <c r="F15" s="6">
        <v>1787.3481412140441</v>
      </c>
      <c r="G15" s="13"/>
      <c r="H15" s="15"/>
      <c r="I15" s="8"/>
      <c r="J15" s="6">
        <f t="shared" si="0"/>
        <v>855.37174913109357</v>
      </c>
      <c r="K15" s="9">
        <f t="shared" si="1"/>
        <v>0.85353223473782647</v>
      </c>
      <c r="L15" s="9">
        <f t="shared" si="2"/>
        <v>0</v>
      </c>
      <c r="M15" s="9">
        <f t="shared" si="3"/>
        <v>0</v>
      </c>
      <c r="N15" s="9">
        <f t="shared" si="4"/>
        <v>0</v>
      </c>
      <c r="O15" s="8"/>
      <c r="P15" s="18" t="e">
        <f t="shared" si="5"/>
        <v>#NUM!</v>
      </c>
      <c r="Q15" s="5" t="e">
        <f t="shared" si="6"/>
        <v>#NUM!</v>
      </c>
      <c r="R15" s="5">
        <f>-$AD$4*$AD$5/(1+$AD$4)*(1-data!K15)^((1+$AD$4)/$AD$4)</f>
        <v>-0.15202260851424473</v>
      </c>
      <c r="S15" s="5">
        <f t="shared" si="7"/>
        <v>0</v>
      </c>
      <c r="T15" s="10"/>
      <c r="U15" s="10" t="e">
        <f>(data!$H15-$H$3)/$H$3*$P15</f>
        <v>#DIV/0!</v>
      </c>
      <c r="V15" s="10"/>
      <c r="W15" s="10"/>
      <c r="X15" s="10"/>
      <c r="Y15" s="10"/>
      <c r="AA15" s="10"/>
    </row>
    <row r="16" spans="1:31" s="7" customFormat="1" x14ac:dyDescent="0.25">
      <c r="A16" s="7">
        <v>1992</v>
      </c>
      <c r="B16" s="6"/>
      <c r="C16" s="6"/>
      <c r="D16" s="6">
        <v>256514.22399999999</v>
      </c>
      <c r="E16" s="6">
        <v>121819.16666666667</v>
      </c>
      <c r="F16" s="6">
        <v>1774.8479645376001</v>
      </c>
      <c r="G16" s="13"/>
      <c r="H16" s="15"/>
      <c r="I16" s="8"/>
      <c r="J16" s="6">
        <f t="shared" si="0"/>
        <v>842.87918474259743</v>
      </c>
      <c r="K16" s="9">
        <f t="shared" si="1"/>
        <v>0.85567137247558267</v>
      </c>
      <c r="L16" s="9">
        <f t="shared" si="2"/>
        <v>0</v>
      </c>
      <c r="M16" s="9">
        <f t="shared" si="3"/>
        <v>0</v>
      </c>
      <c r="N16" s="9">
        <f t="shared" si="4"/>
        <v>0</v>
      </c>
      <c r="O16" s="8"/>
      <c r="P16" s="18" t="e">
        <f t="shared" si="5"/>
        <v>#NUM!</v>
      </c>
      <c r="Q16" s="5" t="e">
        <f t="shared" si="6"/>
        <v>#NUM!</v>
      </c>
      <c r="R16" s="5">
        <f>-$AD$4*$AD$5/(1+$AD$4)*(1-data!K16)^((1+$AD$4)/$AD$4)</f>
        <v>-0.14761450449727745</v>
      </c>
      <c r="S16" s="5">
        <f t="shared" si="7"/>
        <v>0</v>
      </c>
      <c r="T16" s="10"/>
      <c r="U16" s="10" t="e">
        <f>(data!$H16-$H$3)/$H$3*$P16</f>
        <v>#DIV/0!</v>
      </c>
      <c r="V16" s="10"/>
      <c r="W16" s="10"/>
      <c r="X16" s="10"/>
      <c r="Y16" s="10"/>
      <c r="AA16" s="10"/>
    </row>
    <row r="17" spans="1:27" s="7" customFormat="1" x14ac:dyDescent="0.25">
      <c r="A17" s="7">
        <v>1993</v>
      </c>
      <c r="B17" s="6"/>
      <c r="C17" s="6"/>
      <c r="D17" s="6">
        <v>259918.58799999999</v>
      </c>
      <c r="E17" s="6">
        <v>123555.5</v>
      </c>
      <c r="F17" s="6">
        <v>1789.932459502005</v>
      </c>
      <c r="G17" s="13"/>
      <c r="H17" s="15"/>
      <c r="I17" s="8"/>
      <c r="J17" s="6">
        <f t="shared" si="0"/>
        <v>850.86642591333248</v>
      </c>
      <c r="K17" s="9">
        <f t="shared" si="1"/>
        <v>0.85430369419292251</v>
      </c>
      <c r="L17" s="9">
        <f t="shared" si="2"/>
        <v>0</v>
      </c>
      <c r="M17" s="9">
        <f t="shared" si="3"/>
        <v>0</v>
      </c>
      <c r="N17" s="9">
        <f t="shared" si="4"/>
        <v>0</v>
      </c>
      <c r="O17" s="8"/>
      <c r="P17" s="18" t="e">
        <f t="shared" si="5"/>
        <v>#NUM!</v>
      </c>
      <c r="Q17" s="5" t="e">
        <f t="shared" si="6"/>
        <v>#NUM!</v>
      </c>
      <c r="R17" s="5">
        <f>-$AD$4*$AD$5/(1+$AD$4)*(1-data!K17)^((1+$AD$4)/$AD$4)</f>
        <v>-0.15042539129668608</v>
      </c>
      <c r="S17" s="5">
        <f t="shared" si="7"/>
        <v>0</v>
      </c>
      <c r="T17" s="10"/>
      <c r="U17" s="10" t="e">
        <f>(data!$H17-$H$3)/$H$3*$P17</f>
        <v>#DIV/0!</v>
      </c>
      <c r="V17" s="10"/>
      <c r="W17" s="10"/>
      <c r="X17" s="10"/>
      <c r="Y17" s="10"/>
      <c r="AA17" s="10"/>
    </row>
    <row r="18" spans="1:27" s="7" customFormat="1" x14ac:dyDescent="0.25">
      <c r="A18" s="7">
        <v>1994</v>
      </c>
      <c r="B18" s="6"/>
      <c r="C18" s="6"/>
      <c r="D18" s="6">
        <v>263125.821</v>
      </c>
      <c r="E18" s="6">
        <v>126371.16666666667</v>
      </c>
      <c r="F18" s="6">
        <v>1807.8392091022872</v>
      </c>
      <c r="G18" s="13"/>
      <c r="H18" s="15"/>
      <c r="I18" s="8"/>
      <c r="J18" s="6">
        <f t="shared" si="0"/>
        <v>868.2490723705904</v>
      </c>
      <c r="K18" s="9">
        <f t="shared" si="1"/>
        <v>0.85132721363517283</v>
      </c>
      <c r="L18" s="9">
        <f t="shared" si="2"/>
        <v>0</v>
      </c>
      <c r="M18" s="9">
        <f t="shared" si="3"/>
        <v>0</v>
      </c>
      <c r="N18" s="9">
        <f t="shared" si="4"/>
        <v>0</v>
      </c>
      <c r="O18" s="8"/>
      <c r="P18" s="18" t="e">
        <f t="shared" si="5"/>
        <v>#NUM!</v>
      </c>
      <c r="Q18" s="5" t="e">
        <f t="shared" si="6"/>
        <v>#NUM!</v>
      </c>
      <c r="R18" s="5">
        <f>-$AD$4*$AD$5/(1+$AD$4)*(1-data!K18)^((1+$AD$4)/$AD$4)</f>
        <v>-0.15663435796067185</v>
      </c>
      <c r="S18" s="5">
        <f t="shared" si="7"/>
        <v>0</v>
      </c>
      <c r="T18" s="10"/>
      <c r="U18" s="10" t="e">
        <f>(data!$H18-$H$3)/$H$3*$P18</f>
        <v>#DIV/0!</v>
      </c>
      <c r="V18" s="10"/>
      <c r="W18" s="10"/>
      <c r="X18" s="10"/>
      <c r="Y18" s="10"/>
      <c r="AA18" s="10"/>
    </row>
    <row r="19" spans="1:27" s="7" customFormat="1" x14ac:dyDescent="0.25">
      <c r="A19" s="7">
        <v>1995</v>
      </c>
      <c r="B19" s="6"/>
      <c r="C19" s="6"/>
      <c r="D19" s="6">
        <v>266278.39299999998</v>
      </c>
      <c r="E19" s="6">
        <v>128259.58333333333</v>
      </c>
      <c r="F19" s="6">
        <v>1817.4567852304738</v>
      </c>
      <c r="G19" s="13"/>
      <c r="H19" s="15"/>
      <c r="I19" s="8"/>
      <c r="J19" s="6">
        <f t="shared" si="0"/>
        <v>875.42307647920961</v>
      </c>
      <c r="K19" s="9">
        <f t="shared" si="1"/>
        <v>0.85009878827410801</v>
      </c>
      <c r="L19" s="9">
        <f t="shared" si="2"/>
        <v>0</v>
      </c>
      <c r="M19" s="9">
        <f t="shared" si="3"/>
        <v>0</v>
      </c>
      <c r="N19" s="9">
        <f t="shared" si="4"/>
        <v>0</v>
      </c>
      <c r="O19" s="8"/>
      <c r="P19" s="18" t="e">
        <f t="shared" si="5"/>
        <v>#NUM!</v>
      </c>
      <c r="Q19" s="5" t="e">
        <f t="shared" si="6"/>
        <v>#NUM!</v>
      </c>
      <c r="R19" s="5">
        <f>-$AD$4*$AD$5/(1+$AD$4)*(1-data!K19)^((1+$AD$4)/$AD$4)</f>
        <v>-0.15923346895965307</v>
      </c>
      <c r="S19" s="5">
        <f t="shared" si="7"/>
        <v>0</v>
      </c>
      <c r="T19" s="10"/>
      <c r="U19" s="10" t="e">
        <f>(data!$H19-$H$3)/$H$3*$P19</f>
        <v>#DIV/0!</v>
      </c>
      <c r="V19" s="10"/>
      <c r="W19" s="10"/>
      <c r="X19" s="10"/>
      <c r="Y19" s="10"/>
      <c r="AA19" s="10"/>
    </row>
    <row r="20" spans="1:27" s="7" customFormat="1" x14ac:dyDescent="0.25">
      <c r="A20" s="7">
        <v>1996</v>
      </c>
      <c r="B20" s="6"/>
      <c r="C20" s="6"/>
      <c r="D20" s="6">
        <v>269394.28399999999</v>
      </c>
      <c r="E20" s="6">
        <v>130133.16666666667</v>
      </c>
      <c r="F20" s="6">
        <v>1823.5666285433254</v>
      </c>
      <c r="G20" s="13"/>
      <c r="H20" s="15"/>
      <c r="I20" s="8"/>
      <c r="J20" s="6">
        <f t="shared" si="0"/>
        <v>880.88914314158205</v>
      </c>
      <c r="K20" s="9">
        <f t="shared" si="1"/>
        <v>0.84916281795520854</v>
      </c>
      <c r="L20" s="9">
        <f t="shared" si="2"/>
        <v>0</v>
      </c>
      <c r="M20" s="9">
        <f t="shared" si="3"/>
        <v>0</v>
      </c>
      <c r="N20" s="9">
        <f t="shared" si="4"/>
        <v>0</v>
      </c>
      <c r="O20" s="8"/>
      <c r="P20" s="18" t="e">
        <f t="shared" si="5"/>
        <v>#NUM!</v>
      </c>
      <c r="Q20" s="5" t="e">
        <f t="shared" si="6"/>
        <v>#NUM!</v>
      </c>
      <c r="R20" s="5">
        <f>-$AD$4*$AD$5/(1+$AD$4)*(1-data!K20)^((1+$AD$4)/$AD$4)</f>
        <v>-0.1612281571763475</v>
      </c>
      <c r="S20" s="5">
        <f t="shared" si="7"/>
        <v>0</v>
      </c>
      <c r="T20" s="10"/>
      <c r="U20" s="10" t="e">
        <f>(data!$H20-$H$3)/$H$3*$P20</f>
        <v>#DIV/0!</v>
      </c>
      <c r="V20" s="10"/>
      <c r="W20" s="10"/>
      <c r="X20" s="10"/>
      <c r="Y20" s="10"/>
      <c r="AA20" s="10"/>
    </row>
    <row r="21" spans="1:27" s="7" customFormat="1" x14ac:dyDescent="0.25">
      <c r="A21" s="7">
        <v>1997</v>
      </c>
      <c r="B21" s="6"/>
      <c r="C21" s="6"/>
      <c r="D21" s="6">
        <v>272646.92499999999</v>
      </c>
      <c r="E21" s="6">
        <v>133088.08333333331</v>
      </c>
      <c r="F21" s="6">
        <v>1828.5220878152754</v>
      </c>
      <c r="G21" s="13"/>
      <c r="H21" s="15"/>
      <c r="I21" s="8"/>
      <c r="J21" s="6">
        <f t="shared" si="0"/>
        <v>892.5627897692226</v>
      </c>
      <c r="K21" s="9">
        <f t="shared" si="1"/>
        <v>0.84716390586143442</v>
      </c>
      <c r="L21" s="9">
        <f t="shared" si="2"/>
        <v>0</v>
      </c>
      <c r="M21" s="9">
        <f t="shared" si="3"/>
        <v>0</v>
      </c>
      <c r="N21" s="9">
        <f t="shared" si="4"/>
        <v>0</v>
      </c>
      <c r="O21" s="8"/>
      <c r="P21" s="18" t="e">
        <f t="shared" si="5"/>
        <v>#NUM!</v>
      </c>
      <c r="Q21" s="5" t="e">
        <f t="shared" si="6"/>
        <v>#NUM!</v>
      </c>
      <c r="R21" s="5">
        <f>-$AD$4*$AD$5/(1+$AD$4)*(1-data!K21)^((1+$AD$4)/$AD$4)</f>
        <v>-0.16552970088248431</v>
      </c>
      <c r="S21" s="5">
        <f t="shared" si="7"/>
        <v>0</v>
      </c>
      <c r="T21" s="10"/>
      <c r="U21" s="10" t="e">
        <f>(data!$H21-$H$3)/$H$3*$P21</f>
        <v>#DIV/0!</v>
      </c>
      <c r="V21" s="10"/>
      <c r="W21" s="10"/>
      <c r="X21" s="10"/>
      <c r="Y21" s="10"/>
      <c r="AA21" s="10"/>
    </row>
    <row r="22" spans="1:27" s="7" customFormat="1" x14ac:dyDescent="0.25">
      <c r="A22" s="7">
        <v>1998</v>
      </c>
      <c r="B22" s="6"/>
      <c r="C22" s="6"/>
      <c r="D22" s="6">
        <v>275854.10399999999</v>
      </c>
      <c r="E22" s="6">
        <v>135107.66666666666</v>
      </c>
      <c r="F22" s="6">
        <v>1839.1850450134832</v>
      </c>
      <c r="G22" s="13"/>
      <c r="H22" s="15"/>
      <c r="I22" s="8"/>
      <c r="J22" s="6">
        <f t="shared" si="0"/>
        <v>900.79500865428486</v>
      </c>
      <c r="K22" s="9">
        <f t="shared" si="1"/>
        <v>0.84575427934001968</v>
      </c>
      <c r="L22" s="9">
        <f t="shared" si="2"/>
        <v>0</v>
      </c>
      <c r="M22" s="9">
        <f t="shared" si="3"/>
        <v>0</v>
      </c>
      <c r="N22" s="9">
        <f t="shared" si="4"/>
        <v>0</v>
      </c>
      <c r="O22" s="8"/>
      <c r="P22" s="18" t="e">
        <f t="shared" si="5"/>
        <v>#NUM!</v>
      </c>
      <c r="Q22" s="5" t="e">
        <f t="shared" si="6"/>
        <v>#NUM!</v>
      </c>
      <c r="R22" s="5">
        <f>-$AD$4*$AD$5/(1+$AD$4)*(1-data!K22)^((1+$AD$4)/$AD$4)</f>
        <v>-0.16859718434645748</v>
      </c>
      <c r="S22" s="5">
        <f t="shared" si="7"/>
        <v>0</v>
      </c>
      <c r="T22" s="10"/>
      <c r="U22" s="10" t="e">
        <f>(data!$H22-$H$3)/$H$3*$P22</f>
        <v>#DIV/0!</v>
      </c>
      <c r="V22" s="10"/>
      <c r="W22" s="10"/>
      <c r="X22" s="10"/>
      <c r="Y22" s="10"/>
      <c r="AA22" s="10"/>
    </row>
    <row r="23" spans="1:27" s="7" customFormat="1" x14ac:dyDescent="0.25">
      <c r="A23" s="7">
        <v>1999</v>
      </c>
      <c r="B23" s="6"/>
      <c r="C23" s="6"/>
      <c r="D23" s="6">
        <v>279040.16800000001</v>
      </c>
      <c r="E23" s="6">
        <v>137277.41666666666</v>
      </c>
      <c r="F23" s="6">
        <v>1841.3425612005858</v>
      </c>
      <c r="G23" s="13"/>
      <c r="H23" s="15"/>
      <c r="I23" s="8"/>
      <c r="J23" s="6">
        <f t="shared" si="0"/>
        <v>905.87226854020514</v>
      </c>
      <c r="K23" s="9">
        <f t="shared" si="1"/>
        <v>0.84488488552393748</v>
      </c>
      <c r="L23" s="9">
        <f t="shared" si="2"/>
        <v>0</v>
      </c>
      <c r="M23" s="9">
        <f t="shared" si="3"/>
        <v>0</v>
      </c>
      <c r="N23" s="9">
        <f t="shared" si="4"/>
        <v>0</v>
      </c>
      <c r="O23" s="8"/>
      <c r="P23" s="18" t="e">
        <f t="shared" si="5"/>
        <v>#NUM!</v>
      </c>
      <c r="Q23" s="5" t="e">
        <f t="shared" si="6"/>
        <v>#NUM!</v>
      </c>
      <c r="R23" s="5">
        <f>-$AD$4*$AD$5/(1+$AD$4)*(1-data!K23)^((1+$AD$4)/$AD$4)</f>
        <v>-0.17050310996532952</v>
      </c>
      <c r="S23" s="5">
        <f t="shared" si="7"/>
        <v>0</v>
      </c>
      <c r="T23" s="10"/>
      <c r="U23" s="10" t="e">
        <f>(data!$H23-$H$3)/$H$3*$P23</f>
        <v>#DIV/0!</v>
      </c>
      <c r="V23" s="10"/>
      <c r="W23" s="10"/>
      <c r="X23" s="10"/>
      <c r="Y23" s="10"/>
      <c r="AA23" s="10"/>
    </row>
    <row r="24" spans="1:27" s="7" customFormat="1" x14ac:dyDescent="0.25">
      <c r="A24" s="7">
        <v>2000</v>
      </c>
      <c r="B24" s="6"/>
      <c r="C24" s="12"/>
      <c r="D24" s="6">
        <v>282162.41100000002</v>
      </c>
      <c r="E24" s="6">
        <v>139141.5</v>
      </c>
      <c r="F24" s="6">
        <v>1844.4353410017859</v>
      </c>
      <c r="G24" s="14"/>
      <c r="H24" s="16"/>
      <c r="J24" s="6">
        <f t="shared" si="0"/>
        <v>909.53823044842068</v>
      </c>
      <c r="K24" s="9">
        <f t="shared" si="1"/>
        <v>0.84425715232047593</v>
      </c>
      <c r="L24" s="9">
        <f t="shared" si="2"/>
        <v>0</v>
      </c>
      <c r="M24" s="9">
        <f t="shared" si="3"/>
        <v>0</v>
      </c>
      <c r="N24" s="9">
        <f t="shared" si="4"/>
        <v>0</v>
      </c>
      <c r="P24" s="18" t="e">
        <f t="shared" si="5"/>
        <v>#NUM!</v>
      </c>
      <c r="Q24" s="5" t="e">
        <f t="shared" si="6"/>
        <v>#NUM!</v>
      </c>
      <c r="R24" s="5">
        <f>-$AD$4*$AD$5/(1+$AD$4)*(1-data!K24)^((1+$AD$4)/$AD$4)</f>
        <v>-0.17188591568131983</v>
      </c>
      <c r="S24" s="5">
        <f t="shared" si="7"/>
        <v>0</v>
      </c>
      <c r="U24" s="10" t="e">
        <f>(data!$H24-$H$3)/$H$3*$P24</f>
        <v>#DIV/0!</v>
      </c>
      <c r="V24" s="10"/>
      <c r="W24" s="10"/>
      <c r="X24" s="10"/>
      <c r="Y24" s="10"/>
      <c r="AA24" s="10"/>
    </row>
    <row r="25" spans="1:27" s="7" customFormat="1" x14ac:dyDescent="0.25">
      <c r="A25" s="7">
        <v>2001</v>
      </c>
      <c r="B25" s="6"/>
      <c r="C25" s="12"/>
      <c r="D25" s="6">
        <v>284968.95500000002</v>
      </c>
      <c r="E25" s="6">
        <v>139105.75</v>
      </c>
      <c r="F25" s="6">
        <v>1823.6269888196573</v>
      </c>
      <c r="G25" s="14"/>
      <c r="H25" s="16"/>
      <c r="J25" s="6">
        <f t="shared" si="0"/>
        <v>890.19170526838627</v>
      </c>
      <c r="K25" s="9">
        <f t="shared" si="1"/>
        <v>0.84756991348144073</v>
      </c>
      <c r="L25" s="9">
        <f t="shared" si="2"/>
        <v>0</v>
      </c>
      <c r="M25" s="9">
        <f t="shared" si="3"/>
        <v>0</v>
      </c>
      <c r="N25" s="9">
        <f t="shared" si="4"/>
        <v>0</v>
      </c>
      <c r="P25" s="18" t="e">
        <f t="shared" si="5"/>
        <v>#NUM!</v>
      </c>
      <c r="Q25" s="5" t="e">
        <f t="shared" si="6"/>
        <v>#NUM!</v>
      </c>
      <c r="R25" s="5">
        <f>-$AD$4*$AD$5/(1+$AD$4)*(1-data!K25)^((1+$AD$4)/$AD$4)</f>
        <v>-0.16465141288642626</v>
      </c>
      <c r="S25" s="5">
        <f t="shared" si="7"/>
        <v>0</v>
      </c>
      <c r="U25" s="10" t="e">
        <f>(data!$H25-$H$3)/$H$3*$P25</f>
        <v>#DIV/0!</v>
      </c>
      <c r="V25" s="10"/>
      <c r="W25" s="10"/>
      <c r="X25" s="10"/>
      <c r="Y25" s="10"/>
      <c r="AA25" s="10"/>
    </row>
    <row r="26" spans="1:27" s="7" customFormat="1" x14ac:dyDescent="0.25">
      <c r="A26" s="7">
        <v>2002</v>
      </c>
      <c r="B26" s="6"/>
      <c r="C26" s="12"/>
      <c r="D26" s="6">
        <v>287625.19300000003</v>
      </c>
      <c r="E26" s="6">
        <v>138600.5</v>
      </c>
      <c r="F26" s="6">
        <v>1806.4184472638988</v>
      </c>
      <c r="G26" s="14"/>
      <c r="H26" s="16"/>
      <c r="J26" s="6">
        <f t="shared" si="0"/>
        <v>870.47486135889346</v>
      </c>
      <c r="K26" s="9">
        <f t="shared" si="1"/>
        <v>0.85094608538375116</v>
      </c>
      <c r="L26" s="9">
        <f t="shared" si="2"/>
        <v>0</v>
      </c>
      <c r="M26" s="9">
        <f t="shared" si="3"/>
        <v>0</v>
      </c>
      <c r="N26" s="9">
        <f t="shared" si="4"/>
        <v>0</v>
      </c>
      <c r="P26" s="18" t="e">
        <f t="shared" si="5"/>
        <v>#NUM!</v>
      </c>
      <c r="Q26" s="5" t="e">
        <f t="shared" si="6"/>
        <v>#NUM!</v>
      </c>
      <c r="R26" s="5">
        <f>-$AD$4*$AD$5/(1+$AD$4)*(1-data!K26)^((1+$AD$4)/$AD$4)</f>
        <v>-0.15743846339474374</v>
      </c>
      <c r="S26" s="5">
        <f t="shared" si="7"/>
        <v>0</v>
      </c>
      <c r="U26" s="10" t="e">
        <f>(data!$H26-$H$3)/$H$3*$P26</f>
        <v>#DIV/0!</v>
      </c>
      <c r="V26" s="10"/>
      <c r="W26" s="10"/>
      <c r="X26" s="10"/>
      <c r="Y26" s="10"/>
      <c r="AA26" s="10"/>
    </row>
    <row r="27" spans="1:27" s="7" customFormat="1" x14ac:dyDescent="0.25">
      <c r="A27" s="7">
        <v>2003</v>
      </c>
      <c r="B27" s="6"/>
      <c r="C27" s="12"/>
      <c r="D27" s="6">
        <v>290107.93300000002</v>
      </c>
      <c r="E27" s="6">
        <v>139113.91666666666</v>
      </c>
      <c r="F27" s="6">
        <v>1790.7679976901425</v>
      </c>
      <c r="G27" s="14"/>
      <c r="H27" s="16"/>
      <c r="J27" s="6">
        <f t="shared" si="0"/>
        <v>858.71746912898095</v>
      </c>
      <c r="K27" s="9">
        <f t="shared" si="1"/>
        <v>0.85295933747791419</v>
      </c>
      <c r="L27" s="9">
        <f t="shared" si="2"/>
        <v>0</v>
      </c>
      <c r="M27" s="9">
        <f t="shared" si="3"/>
        <v>0</v>
      </c>
      <c r="N27" s="9">
        <f t="shared" si="4"/>
        <v>0</v>
      </c>
      <c r="P27" s="18" t="e">
        <f t="shared" si="5"/>
        <v>#NUM!</v>
      </c>
      <c r="Q27" s="5" t="e">
        <f t="shared" si="6"/>
        <v>#NUM!</v>
      </c>
      <c r="R27" s="5">
        <f>-$AD$4*$AD$5/(1+$AD$4)*(1-data!K27)^((1+$AD$4)/$AD$4)</f>
        <v>-0.1532141835356485</v>
      </c>
      <c r="S27" s="5">
        <f t="shared" si="7"/>
        <v>0</v>
      </c>
      <c r="U27" s="10" t="e">
        <f>(data!$H27-$H$3)/$H$3*$P27</f>
        <v>#DIV/0!</v>
      </c>
      <c r="V27" s="10"/>
      <c r="W27" s="10"/>
      <c r="X27" s="10"/>
      <c r="Y27" s="10"/>
      <c r="AA27" s="10"/>
    </row>
    <row r="28" spans="1:27" s="7" customFormat="1" x14ac:dyDescent="0.25">
      <c r="A28" s="7">
        <v>2004</v>
      </c>
      <c r="B28" s="6"/>
      <c r="C28" s="12"/>
      <c r="D28" s="6">
        <v>292805.29800000001</v>
      </c>
      <c r="E28" s="6">
        <v>140772.91666666666</v>
      </c>
      <c r="F28" s="6">
        <v>1789.5185804561129</v>
      </c>
      <c r="G28" s="14"/>
      <c r="H28" s="16"/>
      <c r="J28" s="6">
        <f t="shared" si="0"/>
        <v>860.3524311913236</v>
      </c>
      <c r="K28" s="9">
        <f t="shared" si="1"/>
        <v>0.85267937822066375</v>
      </c>
      <c r="L28" s="9">
        <f t="shared" si="2"/>
        <v>0</v>
      </c>
      <c r="M28" s="9">
        <f t="shared" si="3"/>
        <v>0</v>
      </c>
      <c r="N28" s="9">
        <f t="shared" si="4"/>
        <v>0</v>
      </c>
      <c r="P28" s="18" t="e">
        <f t="shared" si="5"/>
        <v>#NUM!</v>
      </c>
      <c r="Q28" s="5" t="e">
        <f t="shared" si="6"/>
        <v>#NUM!</v>
      </c>
      <c r="R28" s="5">
        <f>-$AD$4*$AD$5/(1+$AD$4)*(1-data!K28)^((1+$AD$4)/$AD$4)</f>
        <v>-0.15379816571061136</v>
      </c>
      <c r="S28" s="5">
        <f t="shared" si="7"/>
        <v>0</v>
      </c>
      <c r="U28" s="10" t="e">
        <f>(data!$H28-$H$3)/$H$3*$P28</f>
        <v>#DIV/0!</v>
      </c>
      <c r="V28" s="10"/>
      <c r="W28" s="10"/>
      <c r="X28" s="10"/>
      <c r="Y28" s="10"/>
      <c r="AA28" s="10"/>
    </row>
    <row r="29" spans="1:27" s="7" customFormat="1" x14ac:dyDescent="0.25">
      <c r="A29" s="7">
        <v>2005</v>
      </c>
      <c r="B29" s="6"/>
      <c r="C29" s="12"/>
      <c r="D29" s="6">
        <v>295516.59899999999</v>
      </c>
      <c r="E29" s="6">
        <v>143037.08333333334</v>
      </c>
      <c r="F29" s="6">
        <v>1786.9789011590815</v>
      </c>
      <c r="G29" s="14"/>
      <c r="H29" s="16"/>
      <c r="J29" s="6">
        <f t="shared" si="0"/>
        <v>864.9404157497089</v>
      </c>
      <c r="K29" s="9">
        <f t="shared" si="1"/>
        <v>0.85189376442641973</v>
      </c>
      <c r="L29" s="9">
        <f t="shared" si="2"/>
        <v>0</v>
      </c>
      <c r="M29" s="9">
        <f t="shared" si="3"/>
        <v>0</v>
      </c>
      <c r="N29" s="9">
        <f t="shared" si="4"/>
        <v>0</v>
      </c>
      <c r="P29" s="18" t="e">
        <f t="shared" si="5"/>
        <v>#NUM!</v>
      </c>
      <c r="Q29" s="5" t="e">
        <f t="shared" si="6"/>
        <v>#NUM!</v>
      </c>
      <c r="R29" s="5">
        <f>-$AD$4*$AD$5/(1+$AD$4)*(1-data!K29)^((1+$AD$4)/$AD$4)</f>
        <v>-0.15544285227471868</v>
      </c>
      <c r="S29" s="5">
        <f t="shared" si="7"/>
        <v>0</v>
      </c>
      <c r="U29" s="10" t="e">
        <f>(data!$H29-$H$3)/$H$3*$P29</f>
        <v>#DIV/0!</v>
      </c>
      <c r="V29" s="10"/>
      <c r="W29" s="10"/>
      <c r="X29" s="10"/>
      <c r="Y29" s="10"/>
      <c r="AA29" s="10"/>
    </row>
    <row r="30" spans="1:27" s="7" customFormat="1" x14ac:dyDescent="0.25">
      <c r="A30" s="7">
        <v>2006</v>
      </c>
      <c r="B30" s="6"/>
      <c r="C30" s="12"/>
      <c r="D30" s="6">
        <v>298379.91200000001</v>
      </c>
      <c r="E30" s="6">
        <v>145693.25</v>
      </c>
      <c r="F30" s="6">
        <v>1787.5587921883823</v>
      </c>
      <c r="G30" s="14"/>
      <c r="H30" s="16"/>
      <c r="J30" s="6">
        <f t="shared" si="0"/>
        <v>872.83104366623718</v>
      </c>
      <c r="K30" s="9">
        <f t="shared" si="1"/>
        <v>0.85054262950920601</v>
      </c>
      <c r="L30" s="9">
        <f t="shared" si="2"/>
        <v>0</v>
      </c>
      <c r="M30" s="9">
        <f t="shared" si="3"/>
        <v>0</v>
      </c>
      <c r="N30" s="9">
        <f t="shared" si="4"/>
        <v>0</v>
      </c>
      <c r="P30" s="18" t="e">
        <f t="shared" si="5"/>
        <v>#NUM!</v>
      </c>
      <c r="Q30" s="5" t="e">
        <f t="shared" si="6"/>
        <v>#NUM!</v>
      </c>
      <c r="R30" s="5">
        <f>-$AD$4*$AD$5/(1+$AD$4)*(1-data!K30)^((1+$AD$4)/$AD$4)</f>
        <v>-0.15829191886633531</v>
      </c>
      <c r="S30" s="5">
        <f t="shared" si="7"/>
        <v>0</v>
      </c>
      <c r="U30" s="10" t="e">
        <f>(data!$H30-$H$3)/$H$3*$P30</f>
        <v>#DIV/0!</v>
      </c>
      <c r="V30" s="10"/>
      <c r="W30" s="10"/>
      <c r="X30" s="10"/>
      <c r="Y30" s="10"/>
      <c r="AA30" s="10"/>
    </row>
    <row r="31" spans="1:27" s="7" customFormat="1" x14ac:dyDescent="0.25">
      <c r="A31" s="7">
        <v>2007</v>
      </c>
      <c r="B31" s="6"/>
      <c r="C31" s="12"/>
      <c r="D31" s="6">
        <v>301231.20699999999</v>
      </c>
      <c r="E31" s="6">
        <v>146998.25</v>
      </c>
      <c r="F31" s="6">
        <v>1785.7627556790642</v>
      </c>
      <c r="G31" s="14"/>
      <c r="H31" s="16"/>
      <c r="J31" s="6">
        <f t="shared" si="0"/>
        <v>871.43693581521916</v>
      </c>
      <c r="K31" s="9">
        <f t="shared" si="1"/>
        <v>0.85078134660698301</v>
      </c>
      <c r="L31" s="9">
        <f t="shared" si="2"/>
        <v>0</v>
      </c>
      <c r="M31" s="9">
        <f t="shared" si="3"/>
        <v>0</v>
      </c>
      <c r="N31" s="9">
        <f t="shared" si="4"/>
        <v>0</v>
      </c>
      <c r="P31" s="18" t="e">
        <f t="shared" si="5"/>
        <v>#NUM!</v>
      </c>
      <c r="Q31" s="5" t="e">
        <f t="shared" si="6"/>
        <v>#NUM!</v>
      </c>
      <c r="R31" s="5">
        <f>-$AD$4*$AD$5/(1+$AD$4)*(1-data!K31)^((1+$AD$4)/$AD$4)</f>
        <v>-0.15778666696497259</v>
      </c>
      <c r="S31" s="5">
        <f t="shared" si="7"/>
        <v>0</v>
      </c>
      <c r="U31" s="10" t="e">
        <f>(data!$H31-$H$3)/$H$3*$P31</f>
        <v>#DIV/0!</v>
      </c>
      <c r="V31" s="10"/>
      <c r="W31" s="10"/>
      <c r="X31" s="10"/>
      <c r="Y31" s="10"/>
      <c r="AA31" s="10"/>
    </row>
    <row r="32" spans="1:27" s="7" customFormat="1" x14ac:dyDescent="0.25">
      <c r="A32" s="7">
        <v>2008</v>
      </c>
      <c r="B32" s="6"/>
      <c r="C32" s="12"/>
      <c r="D32" s="6">
        <v>304093.96600000001</v>
      </c>
      <c r="E32" s="6">
        <v>146820.25</v>
      </c>
      <c r="F32" s="6">
        <v>1765.6062430080317</v>
      </c>
      <c r="G32" s="14"/>
      <c r="H32" s="16"/>
      <c r="J32" s="6">
        <f t="shared" si="0"/>
        <v>852.45607931595714</v>
      </c>
      <c r="K32" s="9">
        <f t="shared" si="1"/>
        <v>0.85403149326781558</v>
      </c>
      <c r="L32" s="9">
        <f t="shared" si="2"/>
        <v>0</v>
      </c>
      <c r="M32" s="9">
        <f t="shared" si="3"/>
        <v>0</v>
      </c>
      <c r="N32" s="9">
        <f t="shared" si="4"/>
        <v>0</v>
      </c>
      <c r="P32" s="18" t="e">
        <f t="shared" si="5"/>
        <v>#NUM!</v>
      </c>
      <c r="Q32" s="5" t="e">
        <f t="shared" si="6"/>
        <v>#NUM!</v>
      </c>
      <c r="R32" s="5">
        <f>-$AD$4*$AD$5/(1+$AD$4)*(1-data!K32)^((1+$AD$4)/$AD$4)</f>
        <v>-0.1509879886747762</v>
      </c>
      <c r="S32" s="5">
        <f t="shared" si="7"/>
        <v>0</v>
      </c>
      <c r="U32" s="10" t="e">
        <f>(data!$H32-$H$3)/$H$3*$P32</f>
        <v>#DIV/0!</v>
      </c>
      <c r="V32" s="10"/>
      <c r="W32" s="10"/>
      <c r="X32" s="10"/>
      <c r="Y32" s="10"/>
      <c r="AA32" s="10"/>
    </row>
    <row r="33" spans="1:27" s="7" customFormat="1" x14ac:dyDescent="0.25">
      <c r="A33" s="7">
        <v>2009</v>
      </c>
      <c r="B33" s="6"/>
      <c r="C33" s="12"/>
      <c r="D33" s="6">
        <v>306771.52899999998</v>
      </c>
      <c r="E33" s="6">
        <v>141723.16666666666</v>
      </c>
      <c r="F33" s="6">
        <v>1728.8387337285485</v>
      </c>
      <c r="G33" s="14"/>
      <c r="H33" s="16"/>
      <c r="J33" s="6">
        <f t="shared" si="0"/>
        <v>798.69374057851383</v>
      </c>
      <c r="K33" s="9">
        <f t="shared" si="1"/>
        <v>0.86323737318861071</v>
      </c>
      <c r="L33" s="9">
        <f t="shared" si="2"/>
        <v>0</v>
      </c>
      <c r="M33" s="9">
        <f t="shared" si="3"/>
        <v>0</v>
      </c>
      <c r="N33" s="9">
        <f t="shared" si="4"/>
        <v>0</v>
      </c>
      <c r="P33" s="18" t="e">
        <f t="shared" si="5"/>
        <v>#NUM!</v>
      </c>
      <c r="Q33" s="5" t="e">
        <f t="shared" si="6"/>
        <v>#NUM!</v>
      </c>
      <c r="R33" s="5">
        <f>-$AD$4*$AD$5/(1+$AD$4)*(1-data!K33)^((1+$AD$4)/$AD$4)</f>
        <v>-0.1325436533324201</v>
      </c>
      <c r="S33" s="5">
        <f t="shared" si="7"/>
        <v>0</v>
      </c>
      <c r="U33" s="10" t="e">
        <f>(data!$H33-$H$3)/$H$3*$P33</f>
        <v>#DIV/0!</v>
      </c>
      <c r="V33" s="10"/>
      <c r="W33" s="10"/>
      <c r="X33" s="10"/>
      <c r="Y33" s="10"/>
      <c r="AA33" s="10"/>
    </row>
    <row r="34" spans="1:27" s="7" customFormat="1" x14ac:dyDescent="0.25">
      <c r="A34" s="7">
        <v>2010</v>
      </c>
      <c r="B34" s="6"/>
      <c r="C34" s="12"/>
      <c r="D34" s="6">
        <v>309321.66600000003</v>
      </c>
      <c r="E34" s="6">
        <v>141136.25</v>
      </c>
      <c r="F34" s="6">
        <v>1734.8289330345676</v>
      </c>
      <c r="G34" s="14"/>
      <c r="H34" s="16"/>
      <c r="J34" s="6">
        <f t="shared" si="0"/>
        <v>791.56191406262496</v>
      </c>
      <c r="K34" s="9">
        <f t="shared" si="1"/>
        <v>0.86445857635913959</v>
      </c>
      <c r="L34" s="9">
        <f t="shared" si="2"/>
        <v>0</v>
      </c>
      <c r="M34" s="9">
        <f t="shared" si="3"/>
        <v>0</v>
      </c>
      <c r="N34" s="9">
        <f t="shared" si="4"/>
        <v>0</v>
      </c>
      <c r="P34" s="18" t="e">
        <f t="shared" si="5"/>
        <v>#NUM!</v>
      </c>
      <c r="Q34" s="5" t="e">
        <f t="shared" si="6"/>
        <v>#NUM!</v>
      </c>
      <c r="R34" s="5">
        <f>-$AD$4*$AD$5/(1+$AD$4)*(1-data!K34)^((1+$AD$4)/$AD$4)</f>
        <v>-0.13018716065767466</v>
      </c>
      <c r="S34" s="5">
        <f t="shared" si="7"/>
        <v>0</v>
      </c>
      <c r="U34" s="10" t="e">
        <f>(data!$H34-$H$3)/$H$3*$P34</f>
        <v>#DIV/0!</v>
      </c>
      <c r="V34" s="10"/>
      <c r="W34" s="10"/>
      <c r="X34" s="10"/>
      <c r="Y34" s="10"/>
      <c r="AA34" s="10"/>
    </row>
    <row r="35" spans="1:27" s="7" customFormat="1" x14ac:dyDescent="0.25">
      <c r="A35" s="7">
        <v>2011</v>
      </c>
      <c r="B35" s="6"/>
      <c r="C35" s="12"/>
      <c r="D35" s="6">
        <v>311556.87400000001</v>
      </c>
      <c r="E35" s="6">
        <v>142411.83333333334</v>
      </c>
      <c r="F35" s="6">
        <v>1745.0077299288096</v>
      </c>
      <c r="G35" s="14"/>
      <c r="H35" s="16"/>
      <c r="J35" s="6">
        <f t="shared" si="0"/>
        <v>797.63847547141586</v>
      </c>
      <c r="K35" s="9">
        <f t="shared" si="1"/>
        <v>0.86341806926859321</v>
      </c>
      <c r="L35" s="9">
        <f t="shared" si="2"/>
        <v>0</v>
      </c>
      <c r="M35" s="9">
        <f t="shared" si="3"/>
        <v>0</v>
      </c>
      <c r="N35" s="9">
        <f t="shared" si="4"/>
        <v>0</v>
      </c>
      <c r="P35" s="18" t="e">
        <f t="shared" si="5"/>
        <v>#NUM!</v>
      </c>
      <c r="Q35" s="5" t="e">
        <f t="shared" si="6"/>
        <v>#NUM!</v>
      </c>
      <c r="R35" s="5">
        <f>-$AD$4*$AD$5/(1+$AD$4)*(1-data!K35)^((1+$AD$4)/$AD$4)</f>
        <v>-0.13219364109253309</v>
      </c>
      <c r="S35" s="5">
        <f t="shared" si="7"/>
        <v>0</v>
      </c>
      <c r="U35" s="10" t="e">
        <f>(data!$H35-$H$3)/$H$3*$P35</f>
        <v>#DIV/0!</v>
      </c>
      <c r="V35" s="10"/>
      <c r="W35" s="10"/>
      <c r="X35" s="10"/>
      <c r="Y35" s="10"/>
      <c r="AA35" s="10"/>
    </row>
    <row r="36" spans="1:27" s="7" customFormat="1" x14ac:dyDescent="0.25">
      <c r="A36" s="7">
        <v>2012</v>
      </c>
      <c r="B36" s="6"/>
      <c r="C36" s="12"/>
      <c r="D36" s="6">
        <v>313830.99</v>
      </c>
      <c r="E36" s="6">
        <v>144765.41666666666</v>
      </c>
      <c r="F36" s="6">
        <v>1747.3406689558108</v>
      </c>
      <c r="G36" s="14"/>
      <c r="H36" s="16"/>
      <c r="J36" s="6">
        <f t="shared" si="0"/>
        <v>806.02141936333317</v>
      </c>
      <c r="K36" s="9">
        <f t="shared" si="1"/>
        <v>0.86198263367066219</v>
      </c>
      <c r="L36" s="9">
        <f t="shared" si="2"/>
        <v>0</v>
      </c>
      <c r="M36" s="9">
        <f t="shared" si="3"/>
        <v>0</v>
      </c>
      <c r="N36" s="9">
        <f t="shared" si="4"/>
        <v>0</v>
      </c>
      <c r="P36" s="18" t="e">
        <f t="shared" si="5"/>
        <v>#NUM!</v>
      </c>
      <c r="Q36" s="5" t="e">
        <f t="shared" si="6"/>
        <v>#NUM!</v>
      </c>
      <c r="R36" s="5">
        <f>-$AD$4*$AD$5/(1+$AD$4)*(1-data!K36)^((1+$AD$4)/$AD$4)</f>
        <v>-0.13498687434127105</v>
      </c>
      <c r="S36" s="5">
        <f t="shared" si="7"/>
        <v>0</v>
      </c>
      <c r="U36" s="10" t="e">
        <f>(data!$H36-$H$3)/$H$3*$P36</f>
        <v>#DIV/0!</v>
      </c>
      <c r="V36" s="10"/>
      <c r="W36" s="10"/>
      <c r="X36" s="10"/>
      <c r="Y36" s="10"/>
      <c r="AA36" s="10"/>
    </row>
    <row r="37" spans="1:27" s="7" customFormat="1" x14ac:dyDescent="0.25">
      <c r="A37" s="7">
        <v>2013</v>
      </c>
      <c r="B37" s="6"/>
      <c r="C37" s="12"/>
      <c r="D37" s="6">
        <v>315993.71500000003</v>
      </c>
      <c r="E37" s="6">
        <v>146061.58333333334</v>
      </c>
      <c r="F37" s="6">
        <v>1753.0670567608752</v>
      </c>
      <c r="G37" s="14"/>
      <c r="H37" s="16"/>
      <c r="J37" s="6">
        <f t="shared" si="0"/>
        <v>810.31912296103724</v>
      </c>
      <c r="K37" s="9">
        <f t="shared" si="1"/>
        <v>0.8612467255203704</v>
      </c>
      <c r="L37" s="9">
        <f t="shared" si="2"/>
        <v>0</v>
      </c>
      <c r="M37" s="9">
        <f t="shared" si="3"/>
        <v>0</v>
      </c>
      <c r="N37" s="9">
        <f t="shared" si="4"/>
        <v>0</v>
      </c>
      <c r="P37" s="18" t="e">
        <f t="shared" si="5"/>
        <v>#NUM!</v>
      </c>
      <c r="Q37" s="5" t="e">
        <f t="shared" si="6"/>
        <v>#NUM!</v>
      </c>
      <c r="R37" s="5">
        <f>-$AD$4*$AD$5/(1+$AD$4)*(1-data!K37)^((1+$AD$4)/$AD$4)</f>
        <v>-0.13643021119733534</v>
      </c>
      <c r="S37" s="5">
        <f t="shared" si="7"/>
        <v>0</v>
      </c>
      <c r="U37" s="10" t="e">
        <f>(data!$H37-$H$3)/$H$3*$P37</f>
        <v>#DIV/0!</v>
      </c>
      <c r="V37" s="10"/>
      <c r="W37" s="10"/>
      <c r="X37" s="10"/>
      <c r="Y37" s="10"/>
      <c r="AA37" s="10"/>
    </row>
    <row r="38" spans="1:27" s="7" customFormat="1" x14ac:dyDescent="0.25">
      <c r="A38" s="7">
        <v>2014</v>
      </c>
      <c r="B38" s="6"/>
      <c r="C38" s="12"/>
      <c r="D38" s="6">
        <v>318301.00799999997</v>
      </c>
      <c r="E38" s="6">
        <v>148316.41666666666</v>
      </c>
      <c r="F38" s="6">
        <v>1759.196694903969</v>
      </c>
      <c r="G38" s="14"/>
      <c r="H38" s="16"/>
      <c r="J38" s="6">
        <f t="shared" si="0"/>
        <v>819.72014992802019</v>
      </c>
      <c r="K38" s="9">
        <f t="shared" si="1"/>
        <v>0.85963696062876371</v>
      </c>
      <c r="L38" s="9">
        <f t="shared" si="2"/>
        <v>0</v>
      </c>
      <c r="M38" s="9">
        <f t="shared" si="3"/>
        <v>0</v>
      </c>
      <c r="N38" s="9">
        <f t="shared" si="4"/>
        <v>0</v>
      </c>
      <c r="P38" s="18" t="e">
        <f t="shared" si="5"/>
        <v>#NUM!</v>
      </c>
      <c r="Q38" s="5" t="e">
        <f t="shared" si="6"/>
        <v>#NUM!</v>
      </c>
      <c r="R38" s="5">
        <f>-$AD$4*$AD$5/(1+$AD$4)*(1-data!K38)^((1+$AD$4)/$AD$4)</f>
        <v>-0.13961420154014556</v>
      </c>
      <c r="S38" s="5">
        <f t="shared" si="7"/>
        <v>0</v>
      </c>
      <c r="U38" s="10" t="e">
        <f>(data!$H38-$H$3)/$H$3*$P38</f>
        <v>#DIV/0!</v>
      </c>
      <c r="V38" s="10"/>
      <c r="W38" s="10"/>
      <c r="X38" s="10"/>
      <c r="Y38" s="10"/>
      <c r="AA38" s="10"/>
    </row>
    <row r="39" spans="1:27" s="7" customFormat="1" x14ac:dyDescent="0.25">
      <c r="A39" s="7">
        <v>2015</v>
      </c>
      <c r="B39" s="6"/>
      <c r="C39" s="12"/>
      <c r="D39" s="6">
        <v>320635.163</v>
      </c>
      <c r="E39" s="6">
        <v>150401.16666666666</v>
      </c>
      <c r="F39" s="6">
        <v>1771.0750249056136</v>
      </c>
      <c r="G39" s="14"/>
      <c r="H39" s="16"/>
      <c r="J39" s="6">
        <f t="shared" si="0"/>
        <v>830.76275074671082</v>
      </c>
      <c r="K39" s="9">
        <f t="shared" si="1"/>
        <v>0.8577461043241934</v>
      </c>
      <c r="L39" s="9">
        <f t="shared" si="2"/>
        <v>0</v>
      </c>
      <c r="M39" s="9">
        <f t="shared" si="3"/>
        <v>0</v>
      </c>
      <c r="N39" s="9">
        <f t="shared" si="4"/>
        <v>0</v>
      </c>
      <c r="P39" s="18" t="e">
        <f t="shared" si="5"/>
        <v>#NUM!</v>
      </c>
      <c r="Q39" s="5" t="e">
        <f t="shared" si="6"/>
        <v>#NUM!</v>
      </c>
      <c r="R39" s="5">
        <f>-$AD$4*$AD$5/(1+$AD$4)*(1-data!K39)^((1+$AD$4)/$AD$4)</f>
        <v>-0.14340107486430026</v>
      </c>
      <c r="S39" s="5">
        <f t="shared" si="7"/>
        <v>0</v>
      </c>
      <c r="U39" s="10" t="e">
        <f>(data!$H39-$H$3)/$H$3*$P39</f>
        <v>#DIV/0!</v>
      </c>
      <c r="V39" s="10"/>
      <c r="W39" s="10"/>
      <c r="X39" s="10"/>
      <c r="Y39" s="10"/>
      <c r="AA39" s="10"/>
    </row>
    <row r="40" spans="1:27" s="7" customFormat="1" x14ac:dyDescent="0.25">
      <c r="A40" s="7">
        <v>2016</v>
      </c>
      <c r="B40" s="6"/>
      <c r="C40" s="12"/>
      <c r="D40" s="6">
        <v>322941.31099999999</v>
      </c>
      <c r="E40" s="6">
        <v>152623.58333333334</v>
      </c>
      <c r="F40" s="6">
        <v>1767.718291679475</v>
      </c>
      <c r="G40" s="14"/>
      <c r="H40" s="16"/>
      <c r="J40" s="6">
        <f t="shared" si="0"/>
        <v>835.43198349126669</v>
      </c>
      <c r="K40" s="9">
        <f t="shared" si="1"/>
        <v>0.85694657816930364</v>
      </c>
      <c r="L40" s="9">
        <f t="shared" si="2"/>
        <v>0</v>
      </c>
      <c r="M40" s="9">
        <f t="shared" si="3"/>
        <v>0</v>
      </c>
      <c r="N40" s="9">
        <f t="shared" si="4"/>
        <v>0</v>
      </c>
      <c r="P40" s="18" t="e">
        <f t="shared" si="5"/>
        <v>#NUM!</v>
      </c>
      <c r="Q40" s="5" t="e">
        <f t="shared" si="6"/>
        <v>#NUM!</v>
      </c>
      <c r="R40" s="5">
        <f>-$AD$4*$AD$5/(1+$AD$4)*(1-data!K40)^((1+$AD$4)/$AD$4)</f>
        <v>-0.14501755233236063</v>
      </c>
      <c r="S40" s="5">
        <f t="shared" si="7"/>
        <v>0</v>
      </c>
      <c r="U40" s="10" t="e">
        <f>(data!$H40-$H$3)/$H$3*$P40</f>
        <v>#DIV/0!</v>
      </c>
      <c r="V40" s="10"/>
      <c r="W40" s="10"/>
      <c r="X40" s="10"/>
      <c r="Y40" s="10"/>
      <c r="AA40" s="10"/>
    </row>
    <row r="41" spans="1:27" s="7" customFormat="1" x14ac:dyDescent="0.25">
      <c r="A41" s="7">
        <v>2017</v>
      </c>
      <c r="B41" s="6"/>
      <c r="C41" s="12"/>
      <c r="D41" s="6">
        <v>324985.53899999999</v>
      </c>
      <c r="E41" s="6">
        <v>154893.33333333334</v>
      </c>
      <c r="F41" s="6">
        <v>1765.1308427304814</v>
      </c>
      <c r="G41" s="14"/>
      <c r="H41" s="16"/>
      <c r="J41" s="6">
        <f t="shared" si="0"/>
        <v>841.28974120291571</v>
      </c>
      <c r="K41" s="9">
        <f t="shared" si="1"/>
        <v>0.8559435374652542</v>
      </c>
      <c r="L41" s="9">
        <f t="shared" si="2"/>
        <v>0</v>
      </c>
      <c r="M41" s="9">
        <f t="shared" si="3"/>
        <v>0</v>
      </c>
      <c r="N41" s="9">
        <f t="shared" si="4"/>
        <v>0</v>
      </c>
      <c r="P41" s="18" t="e">
        <f t="shared" si="5"/>
        <v>#NUM!</v>
      </c>
      <c r="Q41" s="5" t="e">
        <f t="shared" si="6"/>
        <v>#NUM!</v>
      </c>
      <c r="R41" s="5">
        <f>-$AD$4*$AD$5/(1+$AD$4)*(1-data!K41)^((1+$AD$4)/$AD$4)</f>
        <v>-0.14705830687128732</v>
      </c>
      <c r="S41" s="5">
        <f t="shared" si="7"/>
        <v>0</v>
      </c>
      <c r="U41" s="10" t="e">
        <f>(data!$H41-$H$3)/$H$3*$P41</f>
        <v>#DIV/0!</v>
      </c>
      <c r="V41" s="10"/>
      <c r="W41" s="10"/>
      <c r="X41" s="10"/>
      <c r="Y41" s="10"/>
      <c r="AA41" s="10"/>
    </row>
    <row r="42" spans="1:27" s="7" customFormat="1" x14ac:dyDescent="0.25">
      <c r="A42" s="7">
        <f>A41+1</f>
        <v>2018</v>
      </c>
      <c r="B42" s="6"/>
      <c r="C42" s="12"/>
      <c r="D42" s="6">
        <v>326687.50099999999</v>
      </c>
      <c r="E42" s="6">
        <v>156883.58333333334</v>
      </c>
      <c r="F42" s="6">
        <v>1776.2103853016272</v>
      </c>
      <c r="G42" s="14"/>
      <c r="H42" s="16"/>
      <c r="J42" s="6">
        <f t="shared" si="0"/>
        <v>852.98105727038501</v>
      </c>
      <c r="K42" s="9"/>
      <c r="L42" s="9"/>
      <c r="M42" s="9"/>
      <c r="N42" s="9"/>
      <c r="P42" s="18"/>
      <c r="Q42" s="5"/>
      <c r="R42" s="5"/>
      <c r="S42" s="5"/>
      <c r="U42" s="10"/>
      <c r="V42" s="10"/>
      <c r="W42" s="10"/>
      <c r="X42" s="10"/>
      <c r="Y42" s="10"/>
      <c r="AA42" s="10"/>
    </row>
    <row r="43" spans="1:27" s="7" customFormat="1" x14ac:dyDescent="0.25">
      <c r="A43" s="7">
        <f t="shared" ref="A43:A45" si="8">A42+1</f>
        <v>2019</v>
      </c>
      <c r="B43" s="6"/>
      <c r="C43" s="12"/>
      <c r="D43" s="6">
        <v>328239.52299999999</v>
      </c>
      <c r="E43" s="6">
        <v>159073.25</v>
      </c>
      <c r="F43" s="6">
        <v>1766.1989052213366</v>
      </c>
      <c r="G43" s="14"/>
      <c r="H43" s="16"/>
      <c r="J43" s="6">
        <f t="shared" si="0"/>
        <v>855.94506545758054</v>
      </c>
      <c r="K43" s="9"/>
      <c r="L43" s="9"/>
      <c r="M43" s="9"/>
      <c r="N43" s="9"/>
      <c r="P43" s="18"/>
      <c r="Q43" s="5"/>
      <c r="R43" s="5"/>
      <c r="S43" s="5"/>
      <c r="U43" s="10"/>
      <c r="V43" s="10"/>
      <c r="W43" s="10"/>
      <c r="X43" s="10"/>
      <c r="Y43" s="10"/>
      <c r="AA43" s="10"/>
    </row>
    <row r="44" spans="1:27" s="7" customFormat="1" x14ac:dyDescent="0.25">
      <c r="A44" s="7">
        <f t="shared" si="8"/>
        <v>2020</v>
      </c>
      <c r="B44" s="6"/>
      <c r="C44" s="12"/>
      <c r="D44" s="6">
        <v>332639.10200000001</v>
      </c>
      <c r="E44" s="6">
        <v>149824.21764920605</v>
      </c>
      <c r="F44" s="6">
        <v>1765.6324468142609</v>
      </c>
      <c r="G44" s="14"/>
      <c r="H44" s="16"/>
      <c r="J44" s="6">
        <f t="shared" si="0"/>
        <v>795.25978277803324</v>
      </c>
      <c r="K44" s="9"/>
      <c r="L44" s="9"/>
      <c r="M44" s="9"/>
      <c r="N44" s="9"/>
      <c r="P44" s="18"/>
      <c r="Q44" s="5"/>
      <c r="R44" s="5"/>
      <c r="S44" s="5"/>
      <c r="U44" s="10"/>
      <c r="V44" s="10"/>
      <c r="W44" s="10"/>
      <c r="X44" s="10"/>
      <c r="Y44" s="10"/>
      <c r="AA44" s="10"/>
    </row>
    <row r="45" spans="1:27" s="7" customFormat="1" x14ac:dyDescent="0.25">
      <c r="A45" s="7">
        <f t="shared" si="8"/>
        <v>2021</v>
      </c>
      <c r="B45" s="6"/>
      <c r="C45" s="12"/>
      <c r="D45" s="6">
        <v>334998.39799999999</v>
      </c>
      <c r="E45" s="6">
        <v>155137.24820342369</v>
      </c>
      <c r="F45" s="6">
        <v>1765.6324468142609</v>
      </c>
      <c r="G45" s="14"/>
      <c r="H45" s="16"/>
      <c r="J45" s="6">
        <f t="shared" si="0"/>
        <v>817.66169860144316</v>
      </c>
      <c r="K45" s="9"/>
      <c r="L45" s="9"/>
      <c r="M45" s="9"/>
      <c r="N45" s="9"/>
      <c r="P45" s="18"/>
      <c r="Q45" s="5"/>
      <c r="R45" s="5"/>
      <c r="S45" s="5"/>
      <c r="U45" s="10"/>
      <c r="V45" s="10"/>
      <c r="W45" s="10"/>
      <c r="X45" s="10"/>
      <c r="Y45" s="10"/>
      <c r="AA45" s="10"/>
    </row>
    <row r="47" spans="1:27" x14ac:dyDescent="0.25">
      <c r="A47" s="3" t="s">
        <v>3</v>
      </c>
      <c r="B47" s="4" t="s">
        <v>37</v>
      </c>
      <c r="C47" s="4" t="s">
        <v>37</v>
      </c>
      <c r="D47" s="24" t="s">
        <v>4</v>
      </c>
      <c r="E47" s="24"/>
      <c r="F47" s="24"/>
      <c r="G47" s="4" t="s">
        <v>26</v>
      </c>
      <c r="H47" s="4" t="s">
        <v>37</v>
      </c>
      <c r="I47" s="3"/>
      <c r="O47" s="3"/>
    </row>
    <row r="48" spans="1:27" x14ac:dyDescent="0.25">
      <c r="I48" s="3"/>
      <c r="O48" s="3"/>
      <c r="S48" s="4" t="s">
        <v>38</v>
      </c>
    </row>
    <row r="49" spans="9:27" x14ac:dyDescent="0.25">
      <c r="I49" s="3"/>
      <c r="O49" s="3"/>
      <c r="S49" s="3" t="s">
        <v>33</v>
      </c>
      <c r="U49" s="22" t="e">
        <f>U41</f>
        <v>#DIV/0!</v>
      </c>
      <c r="V49" s="22">
        <f>V41</f>
        <v>0</v>
      </c>
      <c r="W49" s="22">
        <f>W41</f>
        <v>0</v>
      </c>
      <c r="X49" s="22">
        <f>X41</f>
        <v>0</v>
      </c>
      <c r="Y49" s="22">
        <f>Y41</f>
        <v>0</v>
      </c>
      <c r="Z49" s="22"/>
      <c r="AA49" s="22">
        <f>AA41</f>
        <v>0</v>
      </c>
    </row>
    <row r="50" spans="9:27" x14ac:dyDescent="0.25">
      <c r="I50" s="3"/>
      <c r="O50" s="3"/>
      <c r="S50" s="3" t="s">
        <v>34</v>
      </c>
      <c r="U50" s="22" t="e">
        <f>U22</f>
        <v>#DIV/0!</v>
      </c>
      <c r="V50" s="22">
        <f>V22</f>
        <v>0</v>
      </c>
      <c r="W50" s="22">
        <f>W22</f>
        <v>0</v>
      </c>
      <c r="X50" s="22">
        <f>X22</f>
        <v>0</v>
      </c>
      <c r="Y50" s="22">
        <f>Y22</f>
        <v>0</v>
      </c>
      <c r="Z50" s="22"/>
      <c r="AA50" s="22">
        <f>AA22</f>
        <v>0</v>
      </c>
    </row>
    <row r="51" spans="9:27" x14ac:dyDescent="0.25">
      <c r="S51" s="3" t="s">
        <v>35</v>
      </c>
      <c r="U51" s="22" t="e">
        <f>U49-U50</f>
        <v>#DIV/0!</v>
      </c>
      <c r="V51" s="22">
        <f t="shared" ref="V51:AA51" si="9">V49-V50</f>
        <v>0</v>
      </c>
      <c r="W51" s="22">
        <f t="shared" si="9"/>
        <v>0</v>
      </c>
      <c r="X51" s="22">
        <f t="shared" si="9"/>
        <v>0</v>
      </c>
      <c r="Y51" s="22">
        <f t="shared" si="9"/>
        <v>0</v>
      </c>
      <c r="Z51" s="22"/>
      <c r="AA51" s="22">
        <f t="shared" si="9"/>
        <v>0</v>
      </c>
    </row>
    <row r="56" spans="9:27" x14ac:dyDescent="0.25">
      <c r="Y56" s="21"/>
      <c r="Z56" s="19"/>
      <c r="AA56" s="19"/>
    </row>
    <row r="60" spans="9:27" x14ac:dyDescent="0.25">
      <c r="W60" s="4"/>
    </row>
    <row r="61" spans="9:27" x14ac:dyDescent="0.25">
      <c r="W61" s="4"/>
    </row>
    <row r="62" spans="9:27" x14ac:dyDescent="0.25">
      <c r="W62" s="4"/>
    </row>
    <row r="63" spans="9:27" x14ac:dyDescent="0.25">
      <c r="U63" s="4"/>
      <c r="V63" s="4"/>
      <c r="Y63" s="4"/>
      <c r="Z63" s="4"/>
    </row>
    <row r="64" spans="9:27" x14ac:dyDescent="0.25">
      <c r="U64" s="23"/>
    </row>
    <row r="65" spans="22:26" x14ac:dyDescent="0.25">
      <c r="V65" s="23"/>
    </row>
    <row r="66" spans="22:26" x14ac:dyDescent="0.25">
      <c r="W66" s="23"/>
      <c r="X66" s="23"/>
      <c r="Y66" s="23"/>
      <c r="Z66" s="23"/>
    </row>
  </sheetData>
  <mergeCells count="6">
    <mergeCell ref="AC1:AD1"/>
    <mergeCell ref="D47:F47"/>
    <mergeCell ref="B1:H1"/>
    <mergeCell ref="J1:N1"/>
    <mergeCell ref="P1:S1"/>
    <mergeCell ref="U1:Y1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The Brookings Institution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Olson</dc:creator>
  <cp:lastModifiedBy>Administrator</cp:lastModifiedBy>
  <cp:lastPrinted>2016-10-18T17:53:25Z</cp:lastPrinted>
  <dcterms:created xsi:type="dcterms:W3CDTF">2016-09-30T15:14:22Z</dcterms:created>
  <dcterms:modified xsi:type="dcterms:W3CDTF">2021-09-20T21:46:21Z</dcterms:modified>
</cp:coreProperties>
</file>