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Data Analytics/Tasks/2023.10.24/Submission/"/>
    </mc:Choice>
  </mc:AlternateContent>
  <xr:revisionPtr revIDLastSave="0" documentId="13_ncr:1_{1BED5001-6A3C-3D42-84FF-532B73FAE0D0}" xr6:coauthVersionLast="47" xr6:coauthVersionMax="47" xr10:uidLastSave="{00000000-0000-0000-0000-000000000000}"/>
  <bookViews>
    <workbookView xWindow="-440" yWindow="-21100" windowWidth="36500" windowHeight="20960" xr2:uid="{00000000-000D-0000-FFFF-FFFF00000000}"/>
  </bookViews>
  <sheets>
    <sheet name="001 Source Data" sheetId="1" r:id="rId1"/>
    <sheet name="002 Outcome By Parent" sheetId="3" r:id="rId2"/>
    <sheet name="003 Outcome By Sub-Category" sheetId="4" r:id="rId3"/>
    <sheet name="004 Outcome By Month" sheetId="5" r:id="rId4"/>
    <sheet name="005 Outcome by Avg. Donation" sheetId="6" r:id="rId5"/>
    <sheet name="006 Crowdfunding Goal Analysis" sheetId="7" r:id="rId6"/>
    <sheet name="007 Line Chart" sheetId="8" r:id="rId7"/>
    <sheet name="008 Backers" sheetId="9" r:id="rId8"/>
  </sheets>
  <definedNames>
    <definedName name="_xlnm._FilterDatabase" localSheetId="0" hidden="1">'001 Source Data'!$A$1:$T$1002</definedName>
  </definedNames>
  <calcPr calcId="191029"/>
  <pivotCaches>
    <pivotCache cacheId="7" r:id="rId9"/>
    <pivotCache cacheId="14" r:id="rId10"/>
    <pivotCache cacheId="1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2" i="9" l="1"/>
  <c r="E371" i="9"/>
  <c r="E372" i="9"/>
  <c r="B573" i="9"/>
  <c r="E370" i="9"/>
  <c r="E369" i="9"/>
  <c r="E368" i="9"/>
  <c r="E367" i="9"/>
  <c r="B571" i="9"/>
  <c r="B570" i="9"/>
  <c r="B569" i="9"/>
  <c r="B568" i="9"/>
  <c r="C13" i="7"/>
  <c r="C3" i="7"/>
  <c r="C4" i="7"/>
  <c r="C5" i="7"/>
  <c r="C6" i="7"/>
  <c r="C7" i="7"/>
  <c r="C8" i="7"/>
  <c r="C9" i="7"/>
  <c r="C10" i="7"/>
  <c r="C11" i="7"/>
  <c r="C12" i="7"/>
  <c r="C2" i="7"/>
  <c r="F13" i="7"/>
  <c r="E13" i="7"/>
  <c r="F3" i="7"/>
  <c r="F4" i="7"/>
  <c r="F5" i="7"/>
  <c r="F6" i="7"/>
  <c r="F7" i="7"/>
  <c r="F8" i="7"/>
  <c r="F9" i="7"/>
  <c r="F10" i="7"/>
  <c r="F11" i="7"/>
  <c r="F12" i="7"/>
  <c r="F2" i="7"/>
  <c r="E3" i="7"/>
  <c r="E4" i="7"/>
  <c r="E5" i="7"/>
  <c r="E6" i="7"/>
  <c r="E7" i="7"/>
  <c r="E8" i="7"/>
  <c r="E9" i="7"/>
  <c r="E10" i="7"/>
  <c r="E11" i="7"/>
  <c r="E12" i="7"/>
  <c r="E2" i="7"/>
  <c r="D13" i="7"/>
  <c r="D3" i="7"/>
  <c r="G3" i="7" s="1"/>
  <c r="D4" i="7"/>
  <c r="D5" i="7"/>
  <c r="G5" i="7" s="1"/>
  <c r="J5" i="7" s="1"/>
  <c r="D6" i="7"/>
  <c r="G6" i="7" s="1"/>
  <c r="D7" i="7"/>
  <c r="D8" i="7"/>
  <c r="D9" i="7"/>
  <c r="D10" i="7"/>
  <c r="D11" i="7"/>
  <c r="G11" i="7" s="1"/>
  <c r="D12" i="7"/>
  <c r="D2" i="7"/>
  <c r="H15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H11" i="3"/>
  <c r="H13" i="3"/>
  <c r="H12" i="3"/>
  <c r="H10" i="3"/>
  <c r="H9" i="3"/>
  <c r="H8" i="3"/>
  <c r="H7" i="3"/>
  <c r="H6" i="3"/>
  <c r="H5" i="3"/>
  <c r="G8" i="7" l="1"/>
  <c r="I8" i="7"/>
  <c r="J11" i="7"/>
  <c r="J3" i="7"/>
  <c r="G13" i="7"/>
  <c r="I13" i="7" s="1"/>
  <c r="I6" i="7"/>
  <c r="J13" i="7"/>
  <c r="I5" i="7"/>
  <c r="J8" i="7"/>
  <c r="I11" i="7"/>
  <c r="I3" i="7"/>
  <c r="J6" i="7"/>
  <c r="G2" i="7"/>
  <c r="H8" i="7"/>
  <c r="G10" i="7"/>
  <c r="I10" i="7" s="1"/>
  <c r="H6" i="7"/>
  <c r="H5" i="7"/>
  <c r="H11" i="7"/>
  <c r="H3" i="7"/>
  <c r="G9" i="7"/>
  <c r="H9" i="7" s="1"/>
  <c r="E14" i="7"/>
  <c r="G7" i="7"/>
  <c r="H7" i="7" s="1"/>
  <c r="G12" i="7"/>
  <c r="I12" i="7" s="1"/>
  <c r="G4" i="7"/>
  <c r="H4" i="7" s="1"/>
  <c r="F14" i="7"/>
  <c r="D14" i="7"/>
  <c r="G14" i="7" l="1"/>
  <c r="I9" i="7"/>
  <c r="H13" i="7"/>
  <c r="I2" i="7"/>
  <c r="J2" i="7"/>
  <c r="H2" i="7"/>
  <c r="J4" i="7"/>
  <c r="H10" i="7"/>
  <c r="J10" i="7"/>
  <c r="J12" i="7"/>
  <c r="I4" i="7"/>
  <c r="I7" i="7"/>
  <c r="J7" i="7"/>
  <c r="H12" i="7"/>
  <c r="J9" i="7"/>
</calcChain>
</file>

<file path=xl/sharedStrings.xml><?xml version="1.0" encoding="utf-8"?>
<sst xmlns="http://schemas.openxmlformats.org/spreadsheetml/2006/main" count="8088" uniqueCount="2124">
  <si>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</si>
  <si>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</si>
  <si>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</si>
  <si>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</si>
  <si>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</si>
  <si>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</si>
  <si>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</si>
  <si>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</si>
  <si>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</si>
  <si>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</si>
  <si>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</si>
  <si>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</si>
  <si>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</si>
  <si>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</si>
  <si>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</si>
  <si>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</si>
  <si>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</si>
  <si>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</si>
  <si>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</si>
  <si>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</si>
  <si>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</si>
  <si>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</si>
  <si>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</si>
  <si>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</si>
  <si>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</si>
  <si>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</si>
  <si>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</si>
  <si>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</si>
  <si>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</si>
  <si>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</si>
  <si>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</si>
  <si>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</si>
  <si>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</si>
  <si>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</si>
  <si>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</si>
  <si>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</si>
  <si>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</si>
  <si>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</si>
  <si>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</si>
  <si>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</si>
  <si>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</si>
  <si>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</si>
  <si>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</si>
  <si>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</si>
  <si>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</si>
  <si>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</si>
  <si>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</si>
  <si>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</si>
  <si>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</si>
  <si>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</si>
  <si>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</si>
  <si>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</si>
  <si>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</si>
  <si>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</si>
  <si>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</si>
  <si>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</si>
  <si>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</si>
  <si>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</si>
  <si>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</si>
  <si>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</si>
  <si>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</si>
  <si>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</si>
  <si>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</si>
  <si>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</si>
  <si>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</si>
  <si>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</si>
  <si>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</si>
  <si>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</si>
  <si>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</si>
  <si>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</si>
  <si>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</si>
  <si>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</si>
  <si>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</si>
  <si>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</si>
  <si>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</si>
  <si>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</si>
  <si>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</si>
  <si>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</si>
  <si>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</si>
  <si>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</si>
  <si>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</si>
  <si>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</si>
  <si>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</si>
  <si>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</si>
  <si>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</si>
  <si>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</si>
  <si>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</si>
  <si>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</si>
  <si>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</si>
  <si>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</si>
  <si>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</si>
  <si>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</si>
  <si>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</si>
  <si>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</si>
  <si>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</si>
  <si>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</si>
  <si>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</si>
  <si>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</si>
  <si>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</si>
  <si>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</si>
  <si>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</si>
  <si>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</si>
  <si>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</si>
  <si>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</si>
  <si>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</si>
  <si>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</si>
  <si>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</si>
  <si>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</si>
  <si>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</si>
  <si>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</si>
  <si>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</si>
  <si>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</si>
  <si>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</si>
  <si>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</si>
  <si>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</si>
  <si>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</si>
  <si>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</si>
  <si>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</si>
  <si>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</si>
  <si>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</si>
  <si>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</si>
  <si>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</si>
  <si>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</si>
  <si>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</si>
  <si>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</si>
  <si>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</si>
  <si>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</si>
  <si>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</si>
  <si>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</si>
  <si>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</si>
  <si>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</si>
  <si>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</si>
  <si>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</si>
  <si>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</si>
  <si>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</si>
  <si>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</si>
  <si>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</si>
  <si>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</si>
  <si>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</si>
  <si>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</si>
  <si>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</si>
  <si>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</si>
  <si>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</si>
  <si>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</si>
  <si>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</si>
  <si>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</si>
  <si>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</si>
  <si>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</si>
  <si>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</si>
  <si>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</si>
  <si>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</si>
  <si>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</si>
  <si>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</si>
  <si>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</si>
  <si>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</si>
  <si>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</si>
  <si>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</si>
  <si>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</si>
  <si>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</si>
  <si>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</si>
  <si>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</si>
  <si>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</si>
  <si>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</si>
  <si>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</si>
  <si>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</si>
  <si>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</si>
  <si>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</si>
  <si>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</si>
  <si>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</si>
  <si>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</si>
  <si>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</si>
  <si>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</si>
  <si>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</si>
  <si>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</si>
  <si>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</si>
  <si>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</si>
  <si>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</si>
  <si>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</si>
  <si>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</si>
  <si>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</si>
  <si>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</si>
  <si>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</si>
  <si>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</si>
  <si>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</si>
  <si>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</si>
  <si>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</si>
  <si>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</si>
  <si>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</si>
  <si>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</si>
  <si>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</si>
  <si>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</si>
  <si>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</si>
  <si>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</si>
  <si>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</si>
  <si>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</si>
  <si>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</si>
  <si>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</si>
  <si>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</si>
  <si>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</si>
  <si>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</si>
  <si>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</si>
  <si>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</si>
  <si>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</si>
  <si>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</si>
  <si>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</si>
  <si>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</si>
  <si>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</si>
  <si>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</si>
  <si>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</si>
  <si>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</si>
  <si>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</si>
  <si>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</si>
  <si>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</si>
  <si>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</si>
  <si>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</si>
  <si>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</si>
  <si>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</si>
  <si>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</si>
  <si>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</si>
  <si>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</si>
  <si>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</si>
  <si>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</si>
  <si>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</si>
  <si>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</si>
  <si>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</si>
  <si>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</si>
  <si>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</si>
  <si>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</si>
  <si>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</si>
  <si>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</si>
  <si>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</si>
  <si>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</si>
  <si>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</si>
  <si>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</si>
  <si>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</si>
  <si>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</si>
  <si>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</si>
  <si>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</si>
  <si>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</si>
  <si>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</si>
  <si>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</si>
  <si>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</si>
  <si>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</si>
  <si>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</si>
  <si>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</si>
  <si>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</si>
  <si>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</si>
  <si>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</si>
  <si>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</si>
  <si>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</si>
  <si>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</si>
  <si>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</si>
  <si>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</si>
  <si>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</si>
  <si>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</si>
  <si>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</si>
  <si>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</si>
  <si>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</si>
  <si>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</si>
  <si>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</si>
  <si>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</si>
  <si>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</si>
  <si>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</si>
  <si>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</si>
  <si>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</si>
  <si>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</si>
  <si>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</si>
  <si>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</si>
  <si>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</si>
  <si>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</si>
  <si>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</si>
  <si>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</si>
  <si>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</si>
  <si>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</si>
  <si>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</si>
  <si>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</si>
  <si>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</si>
  <si>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</si>
  <si>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</si>
  <si>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</si>
  <si>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</si>
  <si>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</si>
  <si>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</si>
  <si>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</si>
  <si>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</si>
  <si>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</si>
  <si>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</si>
  <si>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</si>
  <si>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</si>
  <si>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</si>
  <si>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</si>
  <si>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</si>
  <si>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</si>
  <si>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</si>
  <si>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</si>
  <si>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</si>
  <si>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</si>
  <si>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</si>
  <si>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</si>
  <si>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</si>
  <si>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</si>
  <si>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</si>
  <si>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</si>
  <si>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</si>
  <si>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</si>
  <si>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</si>
  <si>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</si>
  <si>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</si>
  <si>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</si>
  <si>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</si>
  <si>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</si>
  <si>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</si>
  <si>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</si>
  <si>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</si>
  <si>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</si>
  <si>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</si>
  <si>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</si>
  <si>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</si>
  <si>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</si>
  <si>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</si>
  <si>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</si>
  <si>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</si>
  <si>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</si>
  <si>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</si>
  <si>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</si>
  <si>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</si>
  <si>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</si>
  <si>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</si>
  <si>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</si>
  <si>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</si>
  <si>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</si>
  <si>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</si>
  <si>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</si>
  <si>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</si>
  <si>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</si>
  <si>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</si>
  <si>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</si>
  <si>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</si>
  <si>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</si>
  <si>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</si>
  <si>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</si>
  <si>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</si>
  <si>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</si>
  <si>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</si>
  <si>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</si>
  <si>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</si>
  <si>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</si>
  <si>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</si>
  <si>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</si>
  <si>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</si>
  <si>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</si>
  <si>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</si>
  <si>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</si>
  <si>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</si>
  <si>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</si>
  <si>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</si>
  <si>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</si>
  <si>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</si>
  <si>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</si>
  <si>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</si>
  <si>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</si>
  <si>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</si>
  <si>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</si>
  <si>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</si>
  <si>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</si>
  <si>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</si>
  <si>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</si>
  <si>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</si>
  <si>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</si>
  <si>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</si>
  <si>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</si>
  <si>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</si>
  <si>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</si>
  <si>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</si>
  <si>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</si>
  <si>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</si>
  <si>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</si>
  <si>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</si>
  <si>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</si>
  <si>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</si>
  <si>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</si>
  <si>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</si>
  <si>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</si>
  <si>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</si>
  <si>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</si>
  <si>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</si>
  <si>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</si>
  <si>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</si>
  <si>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</si>
  <si>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</si>
  <si>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</si>
  <si>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</si>
  <si>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</si>
  <si>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</si>
  <si>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</si>
  <si>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</si>
  <si>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</si>
  <si>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</si>
  <si>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</si>
  <si>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</si>
  <si>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</si>
  <si>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</si>
  <si>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</si>
  <si>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</si>
  <si>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</si>
  <si>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</si>
  <si>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</si>
  <si>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</si>
  <si>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</si>
  <si>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</si>
  <si>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</si>
  <si>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</si>
  <si>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</si>
  <si>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</si>
  <si>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</si>
  <si>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</si>
  <si>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</si>
  <si>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</si>
  <si>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</si>
  <si>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</si>
  <si>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</si>
  <si>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</si>
  <si>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</si>
  <si>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</si>
  <si>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</si>
  <si>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</si>
  <si>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</si>
  <si>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</si>
  <si>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</si>
  <si>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</si>
  <si>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</si>
  <si>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</si>
  <si>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</si>
  <si>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</si>
  <si>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</si>
  <si>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</si>
  <si>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</si>
  <si>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</si>
  <si>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</si>
  <si>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</si>
  <si>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</si>
  <si>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</si>
  <si>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</si>
  <si>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</si>
  <si>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</si>
  <si>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</si>
  <si>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</si>
  <si>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</si>
  <si>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</si>
  <si>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</si>
  <si>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</si>
  <si>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</si>
  <si>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</si>
  <si>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</si>
  <si>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</si>
  <si>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</si>
  <si>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</si>
  <si>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</si>
  <si>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</si>
  <si>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</si>
  <si>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</si>
  <si>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</si>
  <si>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</si>
  <si>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</si>
  <si>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</si>
  <si>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</si>
  <si>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</si>
  <si>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</si>
  <si>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</si>
  <si>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</si>
  <si>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</si>
  <si>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</si>
  <si>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</si>
  <si>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</si>
  <si>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</si>
  <si>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</si>
  <si>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</si>
  <si>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</si>
  <si>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</si>
  <si>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</si>
  <si>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</si>
  <si>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</si>
  <si>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</si>
  <si>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</si>
  <si>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</si>
  <si>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</si>
  <si>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</si>
  <si>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</si>
  <si>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</si>
  <si>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</si>
  <si>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</si>
  <si>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</si>
  <si>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</si>
  <si>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</si>
  <si>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</si>
  <si>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</si>
  <si>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</si>
  <si>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</si>
  <si>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</si>
  <si>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</si>
  <si>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</si>
  <si>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</si>
  <si>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</si>
  <si>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</si>
  <si>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</si>
  <si>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</si>
  <si>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</si>
  <si>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</si>
  <si>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</si>
  <si>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</si>
  <si>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</si>
  <si>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</si>
  <si>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</si>
  <si>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</si>
  <si>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</si>
  <si>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</si>
  <si>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</si>
  <si>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</si>
  <si>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</si>
  <si>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</si>
  <si>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</si>
  <si>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</si>
  <si>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</si>
  <si>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</si>
  <si>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</si>
  <si>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</si>
  <si>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</si>
  <si>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</si>
  <si>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</si>
  <si>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</si>
  <si>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</si>
  <si>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</si>
  <si>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</si>
  <si>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</si>
  <si>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</si>
  <si>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</si>
  <si>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</si>
  <si>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</si>
  <si>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</si>
  <si>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</si>
  <si>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</si>
  <si>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</si>
  <si>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</si>
  <si>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</si>
  <si>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</si>
  <si>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</si>
  <si>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</si>
  <si>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</si>
  <si>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</si>
  <si>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</si>
  <si>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</si>
  <si>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</si>
  <si>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</si>
  <si>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</si>
  <si>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</si>
  <si>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</si>
  <si>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</si>
  <si>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</si>
  <si>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</si>
  <si>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</si>
  <si>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</si>
  <si>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</si>
  <si>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</si>
  <si>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</si>
  <si>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</si>
  <si>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</si>
  <si>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</si>
  <si>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</si>
  <si>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</si>
  <si>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</si>
  <si>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</si>
  <si>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</si>
  <si>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</si>
  <si>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</si>
  <si>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</si>
  <si>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</si>
  <si>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</si>
  <si>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</si>
  <si>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</si>
  <si>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</si>
  <si>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</si>
  <si>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</si>
  <si>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</si>
  <si>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</si>
  <si>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</si>
  <si>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</si>
  <si>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</si>
  <si>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</si>
  <si>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</si>
  <si>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</si>
  <si>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</si>
  <si>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</si>
  <si>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</si>
  <si>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</si>
  <si>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</si>
  <si>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</si>
  <si>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</si>
  <si>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</si>
  <si>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</si>
  <si>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</si>
  <si>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</si>
  <si>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</si>
  <si>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</si>
  <si>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</si>
  <si>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</si>
  <si>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</si>
  <si>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</si>
  <si>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</si>
  <si>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</si>
  <si>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</si>
  <si>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</si>
  <si>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</si>
  <si>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</si>
  <si>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</si>
  <si>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</si>
  <si>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</si>
  <si>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</si>
  <si>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</si>
  <si>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</si>
  <si>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</si>
  <si>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</si>
  <si>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</si>
  <si>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</si>
  <si>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</si>
  <si>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</si>
  <si>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</si>
  <si>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</si>
  <si>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</si>
  <si>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</si>
  <si>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</si>
  <si>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</si>
  <si>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</si>
  <si>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</si>
  <si>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</si>
  <si>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</si>
  <si>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</si>
  <si>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</si>
  <si>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</si>
  <si>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</si>
  <si>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</si>
  <si>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</si>
  <si>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</si>
  <si>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</si>
  <si>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</si>
  <si>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</si>
  <si>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</si>
  <si>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</si>
  <si>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</si>
  <si>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</si>
  <si>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</si>
  <si>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</si>
  <si>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</si>
  <si>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</si>
  <si>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</si>
  <si>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</si>
  <si>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</si>
  <si>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</si>
  <si>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</si>
  <si>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</si>
  <si>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</si>
  <si>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</si>
  <si>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</si>
  <si>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</si>
  <si>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</si>
  <si>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</si>
  <si>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</si>
  <si>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</si>
  <si>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</si>
  <si>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</si>
  <si>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</si>
  <si>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</si>
  <si>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</si>
  <si>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</si>
  <si>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</si>
  <si>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</si>
  <si>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</si>
  <si>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</si>
  <si>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</si>
  <si>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</si>
  <si>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</si>
  <si>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</si>
  <si>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</si>
  <si>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</si>
  <si>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</si>
  <si>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</si>
  <si>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</si>
  <si>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</si>
  <si>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</si>
  <si>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</si>
  <si>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</si>
  <si>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</si>
  <si>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</si>
  <si>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</si>
  <si>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</si>
  <si>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</si>
  <si>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</si>
  <si>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</si>
  <si>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</si>
  <si>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</si>
  <si>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</si>
  <si>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</si>
  <si>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</si>
  <si>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</si>
  <si>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</si>
  <si>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</si>
  <si>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</si>
  <si>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</si>
  <si>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</si>
  <si>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</si>
  <si>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</si>
  <si>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</si>
  <si>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</si>
  <si>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</si>
  <si>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</si>
  <si>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</si>
  <si>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</si>
  <si>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</si>
  <si>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</si>
  <si>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</si>
  <si>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</si>
  <si>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</si>
  <si>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</si>
  <si>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</si>
  <si>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</si>
  <si>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</si>
  <si>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</si>
  <si>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</si>
  <si>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</si>
  <si>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</si>
  <si>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</si>
  <si>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</si>
  <si>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</si>
  <si>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</si>
  <si>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</si>
  <si>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</si>
  <si>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</si>
  <si>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</si>
  <si>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</si>
  <si>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</si>
  <si>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</si>
  <si>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</si>
  <si>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</si>
  <si>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</si>
  <si>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</si>
  <si>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</si>
  <si>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</si>
  <si>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</si>
  <si>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</si>
  <si>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</si>
  <si>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</si>
  <si>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</si>
  <si>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</si>
  <si>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</si>
  <si>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</si>
  <si>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</si>
  <si>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</si>
  <si>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</si>
  <si>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</si>
  <si>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</si>
  <si>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</si>
  <si>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</si>
  <si>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</si>
  <si>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</si>
  <si>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</si>
  <si>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</si>
  <si>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</si>
  <si>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</si>
  <si>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</si>
  <si>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</si>
  <si>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</si>
  <si>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</si>
  <si>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</si>
  <si>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</si>
  <si>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</si>
  <si>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</si>
  <si>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</si>
  <si>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</si>
  <si>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</si>
  <si>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</si>
  <si>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</si>
  <si>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</si>
  <si>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</si>
  <si>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</si>
  <si>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</si>
  <si>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</si>
  <si>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</si>
  <si>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</si>
  <si>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</si>
  <si>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</si>
  <si>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</si>
  <si>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</si>
  <si>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</si>
  <si>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</si>
  <si>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</si>
  <si>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</si>
  <si>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</si>
  <si>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</si>
  <si>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</si>
  <si>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</si>
  <si>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</si>
  <si>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</si>
  <si>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</si>
  <si>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</si>
  <si>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</si>
  <si>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</si>
  <si>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</si>
  <si>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</si>
  <si>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</si>
  <si>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</si>
  <si>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</si>
  <si>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</si>
  <si>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</si>
  <si>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</si>
  <si>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</si>
  <si>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</si>
  <si>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</si>
  <si>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</si>
  <si>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</si>
  <si>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</si>
  <si>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</si>
  <si>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</si>
  <si>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</si>
  <si>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</si>
  <si>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</si>
  <si>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</si>
  <si>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</si>
  <si>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</si>
  <si>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</si>
  <si>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</si>
  <si>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</si>
  <si>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</si>
  <si>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</si>
  <si>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</si>
  <si>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</si>
  <si>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</si>
  <si>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</si>
  <si>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</si>
  <si>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</si>
  <si>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</si>
  <si>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</si>
  <si>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</si>
  <si>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</si>
  <si>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</si>
  <si>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</si>
  <si>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</si>
  <si>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</si>
  <si>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</si>
  <si>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</si>
  <si>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</si>
  <si>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</si>
  <si>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</si>
  <si>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</si>
  <si>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</si>
  <si>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</si>
  <si>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</si>
  <si>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</si>
  <si>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</si>
  <si>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</si>
  <si>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</si>
  <si>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</si>
  <si>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</si>
  <si>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</si>
  <si>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</si>
  <si>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</si>
  <si>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</si>
  <si>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</si>
  <si>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</si>
  <si>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</si>
  <si>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</si>
  <si>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</si>
  <si>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</si>
  <si>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</si>
  <si>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</si>
  <si>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</si>
  <si>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</si>
  <si>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</si>
  <si>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</si>
  <si>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</si>
  <si>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</si>
  <si>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</si>
  <si>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</si>
  <si>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</si>
  <si>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</si>
  <si>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</si>
  <si>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</si>
  <si>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</si>
  <si>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</si>
  <si>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</si>
  <si>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</si>
  <si>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</si>
  <si>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</si>
  <si>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</si>
  <si>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</si>
  <si>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</si>
  <si>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</si>
  <si>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</si>
  <si>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</si>
  <si>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</si>
  <si>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</si>
  <si>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</si>
  <si>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</si>
  <si>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</si>
  <si>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</si>
  <si>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</si>
  <si>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</si>
  <si>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</si>
  <si>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</si>
  <si>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</si>
  <si>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</si>
  <si>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</si>
  <si>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</si>
  <si>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</si>
  <si>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</si>
  <si>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</si>
  <si>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</si>
  <si>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</si>
  <si>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</si>
  <si>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</si>
  <si>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</si>
  <si>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</si>
  <si>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</si>
  <si>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</si>
  <si>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</si>
  <si>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</si>
  <si>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</si>
  <si>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</si>
  <si>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</si>
  <si>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</si>
  <si>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</si>
  <si>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</si>
  <si>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</si>
  <si>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</si>
  <si>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</si>
  <si>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</si>
  <si>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</si>
  <si>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</si>
  <si>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</si>
  <si>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</si>
  <si>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</si>
  <si>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</si>
  <si>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</si>
  <si>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</si>
  <si>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</si>
  <si>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</si>
  <si>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</si>
  <si>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</si>
  <si>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</si>
  <si>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</si>
  <si>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</si>
  <si>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</si>
  <si>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</si>
  <si>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</si>
  <si>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</si>
  <si>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</si>
  <si>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</si>
  <si>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</si>
  <si>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</si>
  <si>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</si>
  <si>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</si>
  <si>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</si>
  <si>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</si>
  <si>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</si>
  <si>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</si>
  <si>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</si>
  <si>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</si>
  <si>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</si>
  <si>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</si>
  <si>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</si>
  <si>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</si>
  <si>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</si>
  <si>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</si>
  <si>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</si>
  <si>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</si>
  <si>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</si>
  <si>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</si>
  <si>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</si>
  <si>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</si>
  <si>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</si>
  <si>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</si>
  <si>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</si>
  <si>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</si>
  <si>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</si>
  <si>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</si>
  <si>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</si>
  <si>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</si>
  <si>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</si>
  <si>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</si>
  <si>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</si>
  <si>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</si>
  <si>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</si>
  <si>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</si>
  <si>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</si>
  <si>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</si>
  <si>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</si>
  <si>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</si>
  <si>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</si>
  <si>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</si>
  <si>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</si>
  <si>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</si>
  <si>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</si>
  <si>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</si>
  <si>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</si>
  <si>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</si>
  <si>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</si>
  <si>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</si>
  <si>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</si>
  <si>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</si>
  <si>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</si>
  <si>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</si>
  <si>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</si>
  <si>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</si>
  <si>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</si>
  <si>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</si>
  <si>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</si>
  <si>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</si>
  <si>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</si>
  <si>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</si>
  <si>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</si>
  <si>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</si>
  <si>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</si>
  <si>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</si>
  <si>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</si>
  <si>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</si>
  <si>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</si>
  <si>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</si>
  <si>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</si>
  <si>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</si>
  <si>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</si>
  <si>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</si>
  <si>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</si>
  <si>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</si>
  <si>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</si>
  <si>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</si>
  <si>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</si>
  <si>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</si>
  <si>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</si>
  <si>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</si>
  <si>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</si>
  <si>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</si>
  <si>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</si>
  <si>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</si>
  <si>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</si>
  <si>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</si>
  <si>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</si>
  <si>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</si>
  <si>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</si>
  <si>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</si>
  <si>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</si>
  <si>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</si>
  <si>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</si>
  <si>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</si>
  <si>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</si>
  <si>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</si>
  <si>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</si>
  <si>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</si>
  <si>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</si>
  <si>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</si>
  <si>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</si>
  <si>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</si>
  <si>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</si>
  <si>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</si>
  <si>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</si>
  <si>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</si>
  <si>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</si>
  <si>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</si>
  <si>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</si>
  <si>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</si>
  <si>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</si>
  <si>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</si>
  <si>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</si>
  <si>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</si>
  <si>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</si>
  <si>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</si>
  <si>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</si>
  <si>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</si>
  <si>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</si>
  <si>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</si>
  <si>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</si>
  <si>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</si>
  <si>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</si>
  <si>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</si>
  <si>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</si>
  <si>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</si>
  <si>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</si>
  <si>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</si>
  <si>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</si>
  <si>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</si>
  <si>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</si>
  <si>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</si>
  <si>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</si>
  <si>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</si>
  <si>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</si>
  <si>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</si>
  <si>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</si>
  <si>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</si>
  <si>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</si>
  <si>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</si>
  <si>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</si>
  <si>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</si>
  <si>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</si>
  <si>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</si>
  <si>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</si>
  <si>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</si>
  <si>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</si>
  <si>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</si>
  <si>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</si>
  <si>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</si>
  <si>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</si>
  <si>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</si>
  <si>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</si>
  <si>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</si>
  <si>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</si>
  <si>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</si>
  <si>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</si>
  <si>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</si>
  <si>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</si>
  <si>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</si>
  <si>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</si>
  <si>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</si>
  <si>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</si>
  <si>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</si>
  <si>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</si>
  <si>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</si>
  <si>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</si>
  <si>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</si>
  <si>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</si>
  <si>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</si>
  <si>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</si>
  <si>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</si>
  <si>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</si>
  <si>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</si>
  <si>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</si>
  <si>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</si>
  <si>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</si>
  <si>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</si>
  <si>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</si>
  <si>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</si>
  <si>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</si>
  <si>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</si>
  <si>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</si>
  <si>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</si>
  <si>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</si>
  <si>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</si>
  <si>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</si>
  <si>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</si>
  <si>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</si>
  <si>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</si>
  <si>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</si>
  <si>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</si>
  <si>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</si>
  <si>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</si>
  <si>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</si>
  <si>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</si>
  <si>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</si>
  <si>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</si>
  <si>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</si>
  <si>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</si>
  <si>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</si>
  <si>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</si>
  <si>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</si>
  <si>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</si>
  <si>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</si>
  <si>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</si>
  <si>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</si>
  <si>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</si>
  <si>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</si>
  <si>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</si>
  <si>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</si>
  <si>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</si>
  <si>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</si>
  <si>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</si>
  <si>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</si>
  <si>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</si>
  <si>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</si>
  <si>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</si>
  <si>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</si>
  <si>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</si>
  <si>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</si>
  <si>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</si>
  <si>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</si>
  <si>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</si>
  <si>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</si>
  <si>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</si>
  <si>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</si>
  <si>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</si>
  <si>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</si>
  <si>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</si>
  <si>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</si>
  <si>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</si>
  <si>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</si>
  <si>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</si>
  <si>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</si>
  <si>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</si>
  <si>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</si>
  <si>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</si>
  <si>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</si>
  <si>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</si>
  <si>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</si>
  <si>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</si>
  <si>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</si>
  <si>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</si>
  <si>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</si>
  <si>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</si>
  <si>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</si>
  <si>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</si>
  <si>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</si>
  <si>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</si>
  <si>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</si>
  <si>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</si>
  <si>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</si>
  <si>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</si>
  <si>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</si>
  <si>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</si>
  <si>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</si>
  <si>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</si>
  <si>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</si>
  <si>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</si>
  <si>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</si>
  <si>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</si>
  <si>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</si>
  <si>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</si>
  <si>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</si>
  <si>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</si>
  <si>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</si>
  <si>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</si>
  <si>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</si>
  <si>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</si>
  <si>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</si>
  <si>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</si>
  <si>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</si>
  <si>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</si>
  <si>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</si>
  <si>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</si>
  <si>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</si>
  <si>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</si>
  <si>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</si>
  <si>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</si>
  <si>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</si>
  <si>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</si>
  <si>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</si>
  <si>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</si>
  <si>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</si>
  <si>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</si>
  <si>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</si>
  <si>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</si>
  <si>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</si>
  <si>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</si>
  <si>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</si>
  <si>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</si>
  <si>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</si>
  <si>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</si>
  <si>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</si>
  <si>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</si>
  <si>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</si>
  <si>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</si>
  <si>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</si>
  <si>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</si>
  <si>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</si>
  <si>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</si>
  <si>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</si>
  <si>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</si>
  <si>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</si>
  <si>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</si>
  <si>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</si>
  <si>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</si>
  <si>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</si>
  <si>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</si>
  <si>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</si>
  <si>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</si>
  <si>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</si>
  <si>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</si>
  <si>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</si>
  <si>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</si>
  <si>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</si>
  <si>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</si>
  <si>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</si>
  <si>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</si>
  <si>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</si>
  <si>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</si>
  <si>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</si>
  <si>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</si>
  <si>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</si>
  <si>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</si>
  <si>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</si>
  <si>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</si>
  <si>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</si>
  <si>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</si>
  <si>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</si>
  <si>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</si>
  <si>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</si>
  <si>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</si>
  <si>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</si>
  <si>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</si>
  <si>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</si>
  <si>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</si>
  <si>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</si>
  <si>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</si>
  <si>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</si>
  <si>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</si>
  <si>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</si>
  <si>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</si>
  <si>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</si>
  <si>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</si>
  <si>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</si>
  <si>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</si>
  <si>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</si>
  <si>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</si>
  <si>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</si>
  <si>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</si>
  <si>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</si>
  <si>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</si>
  <si>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</si>
  <si>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</si>
  <si>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</si>
  <si>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</si>
  <si>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</si>
  <si>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</si>
  <si>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</si>
  <si>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</si>
  <si>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</si>
  <si>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</si>
  <si>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</si>
  <si>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</si>
  <si>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</si>
  <si>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</si>
  <si>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</si>
  <si>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</si>
  <si>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</si>
  <si>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</si>
  <si>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</si>
  <si>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</si>
  <si>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</si>
  <si>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</si>
  <si>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</si>
  <si>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</si>
  <si>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</si>
  <si>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</si>
  <si>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</si>
  <si>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</si>
  <si>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</si>
  <si>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</si>
  <si>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</si>
  <si>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</si>
  <si>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</si>
  <si>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</si>
  <si>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</si>
  <si>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</si>
  <si>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</si>
  <si>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</si>
  <si>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</si>
  <si>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</si>
  <si>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</si>
  <si>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</si>
  <si>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</si>
  <si>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</si>
  <si>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</si>
  <si>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</si>
  <si>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</si>
  <si>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</si>
  <si>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</si>
  <si>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</si>
  <si>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</si>
  <si>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</si>
  <si>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</si>
  <si>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</si>
  <si>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</si>
  <si>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</si>
  <si>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</si>
  <si>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</si>
  <si>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</si>
  <si>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</si>
  <si>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</si>
  <si>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</si>
  <si>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</si>
  <si>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</si>
  <si>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</si>
  <si>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</si>
  <si>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</si>
  <si>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</si>
  <si>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</si>
  <si>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</si>
  <si>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</si>
  <si>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</si>
  <si>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</si>
  <si>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</si>
  <si>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</si>
  <si>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</si>
  <si>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</si>
  <si>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</si>
  <si>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</si>
  <si>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</si>
  <si>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</si>
  <si>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</si>
  <si>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</si>
  <si>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</si>
  <si>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</si>
  <si>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</si>
  <si>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</si>
  <si>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</si>
  <si>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</si>
  <si>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</si>
  <si>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</si>
  <si>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</si>
  <si>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</si>
  <si>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</si>
  <si>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</si>
  <si>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</si>
  <si>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</si>
  <si>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</si>
  <si>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</si>
  <si>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</si>
  <si>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</si>
  <si>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</si>
  <si>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</si>
  <si>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</si>
  <si>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</si>
  <si>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</si>
  <si>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</si>
  <si>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</si>
  <si>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</si>
  <si>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</si>
  <si>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</si>
  <si>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</si>
  <si>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</si>
  <si>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</si>
  <si>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</si>
  <si>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</si>
  <si>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</si>
  <si>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</si>
  <si>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</si>
  <si>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</si>
  <si>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</si>
  <si>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</si>
  <si>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</si>
  <si>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</si>
  <si>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</si>
  <si>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</si>
  <si>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</si>
  <si>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</si>
  <si>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</si>
  <si>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</si>
  <si>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</si>
  <si>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</si>
  <si>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</si>
  <si>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</si>
  <si>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</si>
  <si>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</si>
  <si>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</si>
  <si>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</si>
  <si>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</si>
  <si>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</si>
  <si>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</si>
  <si>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</si>
  <si>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</si>
  <si>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</si>
  <si>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</si>
  <si>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</si>
  <si>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</si>
  <si>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</si>
  <si>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</si>
  <si>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</si>
  <si>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</si>
  <si>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</si>
  <si>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</si>
  <si>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</si>
  <si>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</si>
  <si>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</si>
  <si>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</si>
  <si>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</si>
  <si>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</si>
  <si>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</si>
  <si>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</si>
  <si>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</si>
  <si>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</si>
  <si>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</si>
  <si>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</si>
  <si>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</si>
  <si>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</si>
  <si>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</si>
  <si>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</si>
  <si>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</si>
  <si>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</si>
  <si>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</si>
  <si>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</si>
  <si>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</si>
  <si>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</si>
  <si>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</si>
  <si>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</si>
  <si>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</si>
  <si>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</si>
  <si>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</si>
  <si>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</si>
  <si>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</si>
  <si>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</si>
  <si>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</si>
  <si>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</si>
  <si>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</si>
  <si>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</si>
  <si>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</si>
  <si>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</si>
  <si>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</si>
  <si>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</si>
  <si>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</si>
  <si>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</si>
  <si>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</si>
  <si>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</si>
  <si>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</si>
  <si>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</si>
  <si>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</si>
  <si>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</si>
  <si>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</si>
  <si>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</si>
  <si>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</si>
  <si>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</si>
  <si>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</si>
  <si>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</si>
  <si>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</si>
  <si>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</si>
  <si>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</si>
  <si>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</si>
  <si>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</si>
  <si>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</si>
  <si>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</si>
  <si>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</si>
  <si>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</si>
  <si>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</si>
  <si>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</si>
  <si>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</si>
  <si>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</si>
  <si>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</si>
  <si>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</si>
  <si>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</si>
  <si>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</si>
  <si>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</si>
  <si>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</si>
  <si>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</si>
  <si>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</si>
  <si>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</si>
  <si>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</si>
  <si>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</si>
  <si>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</si>
  <si>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</si>
  <si>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</si>
  <si>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</si>
  <si>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</si>
  <si>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</si>
  <si>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</si>
  <si>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</si>
  <si>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</si>
  <si>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</si>
  <si>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</si>
  <si>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</si>
  <si>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</si>
  <si>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</si>
  <si>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</si>
  <si>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</si>
  <si>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</si>
  <si>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</si>
  <si>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</si>
  <si>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</si>
  <si>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</si>
  <si>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</si>
  <si>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</si>
  <si>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</si>
  <si>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</si>
  <si>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</si>
  <si>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</si>
  <si>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</si>
  <si>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</si>
  <si>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</si>
  <si>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</si>
  <si>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</si>
  <si>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</si>
  <si>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</si>
  <si>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</si>
  <si>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</si>
  <si>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</si>
  <si>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</si>
  <si>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</si>
  <si>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</si>
  <si>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</si>
  <si>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</si>
  <si>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</si>
  <si>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</si>
  <si>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</si>
  <si>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</si>
  <si>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</si>
  <si>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</si>
  <si>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</si>
  <si>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</si>
  <si>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</si>
  <si>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</si>
  <si>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</si>
  <si>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</si>
  <si>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</si>
  <si>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</si>
  <si>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</si>
  <si>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</si>
  <si>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</si>
  <si>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</si>
  <si>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</si>
  <si>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</si>
  <si>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</si>
  <si>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</si>
  <si>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</si>
  <si>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</si>
  <si>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</si>
  <si>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</si>
  <si>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</si>
  <si>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</si>
  <si>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</si>
  <si>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</si>
  <si>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</si>
  <si>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</si>
  <si>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</si>
  <si>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</si>
  <si>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</si>
  <si>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</si>
  <si>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</si>
  <si>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</si>
  <si>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</si>
  <si>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</si>
  <si>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</si>
  <si>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</si>
  <si>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</si>
  <si>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</si>
  <si>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</si>
  <si>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</si>
  <si>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</si>
  <si>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</si>
  <si>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</si>
  <si>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</si>
  <si>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</si>
  <si>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</si>
  <si>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</si>
  <si>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</si>
  <si>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</si>
  <si>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</si>
  <si>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</si>
  <si>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</si>
  <si>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</si>
  <si>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</si>
  <si>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</si>
  <si>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</si>
  <si>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</si>
  <si>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</si>
  <si>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</si>
  <si>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</si>
  <si>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</si>
  <si>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</si>
  <si>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</si>
  <si>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</si>
  <si>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</si>
  <si>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</si>
  <si>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</si>
  <si>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</si>
  <si>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</si>
  <si>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</si>
  <si>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</si>
  <si>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</si>
  <si>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</si>
  <si>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</si>
  <si>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</si>
  <si>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</si>
  <si>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</si>
  <si>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</si>
  <si>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</si>
  <si>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</si>
  <si>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</si>
  <si>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</si>
  <si>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</si>
  <si>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</si>
  <si>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</si>
  <si>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</si>
  <si>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</si>
  <si>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</si>
  <si>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</si>
  <si>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</si>
  <si>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</si>
  <si>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</si>
  <si>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</si>
  <si>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</si>
  <si>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</si>
  <si>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</si>
  <si>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</si>
  <si>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</si>
  <si>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</si>
  <si>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</si>
  <si>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</si>
  <si>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</si>
  <si>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</si>
  <si>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</si>
  <si>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</si>
  <si>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</si>
  <si>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</si>
  <si>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</si>
  <si>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</si>
  <si>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</si>
  <si>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</si>
  <si>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</si>
  <si>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</si>
  <si>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</si>
  <si>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</si>
  <si>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</si>
  <si>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</si>
  <si>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</si>
  <si>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</si>
  <si>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</si>
  <si>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</si>
  <si>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</si>
  <si>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</si>
  <si>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</si>
  <si>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</si>
  <si>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</si>
  <si>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</si>
  <si>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</si>
  <si>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</si>
  <si>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</si>
  <si>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</si>
  <si>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</si>
  <si>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</si>
  <si>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</si>
  <si>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</si>
  <si>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</si>
  <si>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</si>
  <si>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</si>
  <si>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</si>
  <si>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</si>
  <si>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</si>
  <si>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</si>
  <si>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</si>
  <si>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</si>
  <si>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</si>
  <si>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</si>
  <si>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</si>
  <si>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</si>
  <si>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</si>
  <si>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</si>
  <si>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</si>
  <si>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</si>
  <si>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</si>
  <si>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</si>
  <si>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</si>
  <si>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</si>
  <si>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</si>
  <si>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</si>
  <si>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</si>
  <si>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</si>
  <si>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</si>
  <si>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</si>
  <si>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</si>
  <si>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</si>
  <si>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</si>
  <si>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</si>
  <si>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</si>
  <si>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</si>
  <si>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</si>
  <si>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</si>
  <si>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</si>
  <si>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</si>
  <si>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</si>
  <si>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</si>
  <si>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</si>
  <si>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</si>
  <si>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</si>
  <si>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</si>
  <si>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</si>
  <si>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</si>
  <si>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</si>
  <si>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</si>
  <si>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</si>
  <si>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</si>
  <si>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</si>
  <si>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</si>
  <si>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</si>
  <si>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</si>
  <si>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</si>
  <si>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</si>
  <si>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</si>
  <si>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</si>
  <si>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</si>
  <si>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</si>
  <si>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</si>
  <si>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</si>
  <si>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</si>
  <si>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</si>
  <si>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</si>
  <si>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</si>
  <si>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</si>
  <si>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</si>
  <si>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</si>
  <si>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</si>
  <si>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</si>
  <si>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</si>
  <si>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</si>
  <si>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</si>
  <si>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</si>
  <si>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</si>
  <si>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</si>
  <si>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</si>
  <si>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</si>
  <si>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</si>
  <si>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</si>
  <si>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</si>
  <si>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</si>
  <si>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</si>
  <si>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</si>
  <si>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</si>
  <si>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</si>
  <si>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</si>
  <si>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</si>
  <si>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</si>
  <si>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</si>
  <si>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</si>
  <si>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</si>
  <si>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</si>
  <si>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</si>
  <si>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</si>
  <si>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</si>
  <si>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</si>
  <si>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</si>
  <si>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</si>
  <si>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</si>
  <si>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</si>
  <si>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</si>
  <si>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</si>
  <si>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</si>
  <si>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</si>
  <si>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</si>
  <si>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</si>
  <si>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</si>
  <si>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</si>
  <si>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</si>
  <si>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</si>
  <si>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</si>
  <si>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</si>
  <si>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</si>
  <si>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</si>
  <si>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</si>
  <si>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</si>
  <si>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</si>
  <si>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</si>
  <si>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</si>
  <si>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</si>
  <si>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</si>
  <si>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</si>
  <si>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</si>
  <si>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</si>
  <si>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</si>
  <si>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</si>
  <si>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</si>
  <si>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</si>
  <si>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</si>
  <si>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</si>
  <si>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</si>
  <si>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</si>
  <si>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</si>
  <si>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</si>
  <si>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</si>
  <si>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</si>
  <si>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</si>
  <si>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</si>
  <si>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</si>
  <si>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</si>
  <si>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</si>
  <si>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</si>
  <si>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</si>
  <si>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</si>
  <si>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</si>
  <si>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</si>
  <si>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</si>
  <si>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</si>
  <si>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</si>
  <si>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</si>
  <si>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</si>
  <si>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</si>
  <si>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</si>
  <si>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</si>
  <si>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</si>
  <si>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</si>
  <si>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</si>
  <si>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</si>
  <si>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</si>
  <si>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</si>
  <si>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</si>
  <si>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</si>
  <si>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</si>
  <si>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</si>
  <si>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</si>
  <si>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</si>
  <si>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</si>
  <si>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</si>
  <si>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</si>
  <si>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</si>
  <si>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</si>
  <si>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</si>
  <si>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</si>
  <si>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</si>
  <si>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</si>
  <si>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</si>
  <si>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</si>
  <si>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</si>
  <si>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</si>
  <si>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</si>
  <si>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</si>
  <si>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</si>
  <si>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</si>
  <si>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</si>
  <si>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</si>
  <si>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</si>
  <si>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</si>
  <si>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</si>
  <si>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</si>
  <si>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</si>
  <si>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</si>
  <si>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</si>
  <si>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</si>
  <si>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</si>
  <si>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</si>
  <si>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</si>
  <si>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</si>
  <si>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</si>
  <si>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</si>
  <si>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</si>
  <si>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</si>
  <si>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</si>
  <si>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</si>
  <si>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</si>
  <si>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</si>
  <si>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</si>
  <si>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</si>
  <si>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</si>
  <si>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</si>
  <si>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</si>
  <si>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</si>
  <si>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</si>
  <si>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</si>
  <si>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</si>
  <si>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</si>
  <si>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</si>
  <si>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</si>
  <si>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</si>
  <si>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</si>
  <si>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</si>
  <si>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</si>
  <si>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</si>
  <si>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</si>
  <si>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</si>
  <si>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</si>
  <si>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</si>
  <si>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</si>
  <si>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</si>
  <si>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</si>
  <si>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</si>
  <si>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</si>
  <si>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</si>
  <si>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</si>
  <si>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</si>
  <si>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</si>
  <si>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</si>
  <si>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</si>
  <si>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</si>
  <si>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</si>
  <si>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</si>
  <si>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</si>
  <si>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</si>
  <si>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</si>
  <si>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</si>
  <si>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</si>
  <si>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</si>
  <si>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</si>
  <si>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</si>
  <si>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</si>
  <si>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</si>
  <si>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</si>
  <si>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</si>
  <si>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</si>
  <si>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</si>
  <si>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</si>
  <si>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</si>
  <si>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</si>
  <si>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</si>
  <si>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</si>
  <si>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</si>
  <si>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</si>
  <si>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</si>
  <si>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</si>
  <si>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</si>
  <si>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</si>
  <si>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</si>
  <si>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</si>
  <si>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</si>
  <si>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</si>
  <si>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</si>
  <si>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</si>
  <si>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</si>
  <si>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</si>
  <si>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</si>
  <si>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</si>
  <si>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</si>
  <si>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</si>
  <si>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</si>
  <si>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</si>
  <si>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</si>
  <si>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</si>
  <si>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</si>
  <si>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</si>
  <si>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</si>
  <si>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</si>
  <si>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</si>
  <si>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</si>
  <si>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</si>
  <si>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</si>
  <si>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</si>
  <si>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</si>
  <si>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</si>
  <si>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</si>
  <si>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</si>
  <si>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</si>
  <si>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</si>
  <si>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</si>
  <si>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</si>
  <si>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</si>
  <si>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</si>
  <si>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</si>
  <si>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</si>
  <si>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</si>
  <si>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</si>
  <si>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</si>
  <si>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</si>
  <si>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</si>
  <si>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</si>
  <si>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</si>
  <si>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</si>
  <si>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</si>
  <si>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</si>
  <si>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</si>
  <si>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</si>
  <si>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</si>
  <si>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</si>
  <si>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</si>
  <si>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</si>
  <si>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</si>
  <si>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(blank)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</si>
  <si>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</si>
  <si>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</si>
  <si>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</si>
  <si>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</si>
  <si>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</si>
  <si>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</si>
  <si>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</si>
  <si>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</si>
  <si>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</si>
  <si>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</si>
  <si>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</si>
  <si>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</si>
  <si>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</si>
  <si>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</si>
  <si>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</si>
  <si>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</si>
  <si>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</si>
  <si>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</si>
  <si>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</si>
  <si>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</si>
  <si>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</si>
  <si>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</si>
  <si>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</si>
  <si>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</si>
  <si>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</si>
  <si>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</si>
  <si>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</si>
  <si>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</si>
  <si>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</si>
  <si>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</si>
  <si>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</si>
  <si>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</si>
  <si>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</si>
  <si>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</si>
  <si>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</si>
  <si>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</si>
  <si>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</si>
  <si>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</si>
  <si>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</si>
  <si>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</si>
  <si>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</si>
  <si>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</si>
  <si>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</si>
  <si>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Average of average donation</t>
  </si>
  <si>
    <t>% Successful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</si>
  <si>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</si>
  <si>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</si>
  <si>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</si>
  <si>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</si>
  <si>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</si>
  <si>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</si>
  <si>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</si>
  <si>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 Min</t>
  </si>
  <si>
    <t>Goal Max</t>
  </si>
  <si>
    <t>-</t>
  </si>
  <si>
    <t>Goal Label</t>
  </si>
  <si>
    <t>0 - 999</t>
  </si>
  <si>
    <t>1000 - 4999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</si>
  <si>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</si>
  <si>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</si>
  <si>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</si>
  <si>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</si>
  <si>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</si>
  <si>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</si>
  <si>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</si>
  <si>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</si>
  <si>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5000 - 9999</t>
  </si>
  <si>
    <t>50000 - Open</t>
  </si>
  <si>
    <t>Sum of Number Successful</t>
  </si>
  <si>
    <t>Sum of Number Failed</t>
  </si>
  <si>
    <t>Sum of Number Canceled</t>
  </si>
  <si>
    <t>Mean</t>
  </si>
  <si>
    <t>Median</t>
  </si>
  <si>
    <t>Minimum</t>
  </si>
  <si>
    <t>Maximum</t>
  </si>
  <si>
    <t>Variance</t>
  </si>
  <si>
    <t>St. Dev.</t>
  </si>
  <si>
    <t>Conclusions</t>
  </si>
  <si>
    <t>The median measure of central tendency better summarizes this data. In this case, we have a few high dollar amounts but a whole lot of small amounts that resulted in successful campaigns. Using the mean instead of the median would ignore the impact of the sheer number of those small amounts.</t>
  </si>
  <si>
    <t>An initial assessment indicates that there is more variability for successful campaigns, but we may need to remove high dollar amount outliers and re-run our standard deviation in order to be more certain of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</si>
</sst>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7" fontId="16" fillId="0" borderId="0" xfId="0" applyNumberFormat="1" applyFont="1" applyAlignment="1">
      <alignment horizontal="center"/>
    </xf>
    <xf numFmtId="167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0" applyNumberFormat="1" applyBorder="1"/>
    <xf numFmtId="0" fontId="0" fillId="33" borderId="0" xfId="0" applyFill="1"/>
    <xf numFmtId="1" fontId="0" fillId="33" borderId="0" xfId="0" applyNumberFormat="1" applyFill="1"/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7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MC.xlsx]002 Outcome By Parent!PivotTable2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'002 Outcome By Parent'!$B$3:$B$4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'002 Outcome By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'002 Outcome By Parent'!$B$5:$B$15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7D4A-954C-D79AAD9BA051}"/>
            </c:ext>
          </c:extLst>
        </c:ser>
        <c:ser>
          <c:idx val="1"/>
          <c:order val="1"/>
          <c:tx>
            <c:strRef>
              <c:f>'002 Outcome By 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'002 Outcome By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'002 Outcome By Parent'!$C$5:$C$15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9-7D4A-954C-D79AAD9BA051}"/>
            </c:ext>
          </c:extLst>
        </c:ser>
        <c:ser>
          <c:idx val="2"/>
          <c:order val="2"/>
          <c:tx>
            <c:strRef>
              <c:f>'002 Outcome By Parent'!$D$3:$D$4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'002 Outcome By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'002 Outcome By Parent'!$D$5:$D$15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9-7D4A-954C-D79AAD9BA051}"/>
            </c:ext>
          </c:extLst>
        </c:ser>
        <c:ser>
          <c:idx val="3"/>
          <c:order val="3"/>
          <c:tx>
            <c:strRef>
              <c:f>'002 Outcome By Parent'!$E$3:$E$4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'002 Outcome By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'002 Outcome By Parent'!$E$5:$E$15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9-7D4A-954C-D79AAD9BA051}"/>
            </c:ext>
          </c:extLst>
        </c:ser>
        <c:ser>
          <c:idx val="4"/>
          <c:order val="4"/>
          <c:tx>
            <c:strRef>
              <c:f>'002 Outcome By Parent'!$F$3:$F$4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'002 Outcome By Parent'!$A$5:$A$15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'002 Outcome By Parent'!$F$5:$F$15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A039-7D4A-954C-D79AAD9B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8654464"/>
        <c:axId val="1258656192"/>
      </c:barChart>
      <c:catAx>
        <c:axId val="12586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56192"/>
        <c:crosses val="autoZero"/>
        <c:auto val="1"/>
        <c:lblAlgn val="ctr"/>
        <c:lblOffset val="100"/>
        <c:noMultiLvlLbl val="0"/>
      </c:catAx>
      <c:valAx>
        <c:axId val="12586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MC.xlsx]003 Outcome By 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'003 Outcome By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'003 Outcome By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'003 Outcome By Sub-Category'!$B$5:$B$30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8-1B41-B4DC-5FAE1B040F93}"/>
            </c:ext>
          </c:extLst>
        </c:ser>
        <c:ser>
          <c:idx val="1"/>
          <c:order val="1"/>
          <c:tx>
            <c:strRef>
              <c:f>'003 Outcome By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'003 Outcome By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'003 Outcome By Sub-Category'!$C$5:$C$30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8-1B41-B4DC-5FAE1B040F93}"/>
            </c:ext>
          </c:extLst>
        </c:ser>
        <c:ser>
          <c:idx val="2"/>
          <c:order val="2"/>
          <c:tx>
            <c:strRef>
              <c:f>'003 Outcome By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'003 Outcome By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'003 Outcome By Sub-Category'!$D$5:$D$30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8-1B41-B4DC-5FAE1B040F93}"/>
            </c:ext>
          </c:extLst>
        </c:ser>
        <c:ser>
          <c:idx val="3"/>
          <c:order val="3"/>
          <c:tx>
            <c:strRef>
              <c:f>'003 Outcome By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8348-1B41-B4DC-5FAE1B040F93}"/>
              </c:ext>
            </c:extLst>
          </c:dPt>
          <c:cat>
            <c:strRef>
              <c:f>'003 Outcome By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'003 Outcome By Sub-Category'!$E$5:$E$30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8-1B41-B4DC-5FAE1B040F93}"/>
            </c:ext>
          </c:extLst>
        </c:ser>
        <c:ser>
          <c:idx val="4"/>
          <c:order val="4"/>
          <c:tx>
            <c:strRef>
              <c:f>'003 Outcome By Sub-Category'!$F$3:$F$4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'003 Outcome By Sub-Category'!$A$5:$A$30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'003 Outcome By Sub-Category'!$F$5:$F$30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8348-1B41-B4DC-5FAE1B040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5007808"/>
        <c:axId val="1265017648"/>
      </c:barChart>
      <c:catAx>
        <c:axId val="12650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17648"/>
        <c:crosses val="autoZero"/>
        <c:auto val="1"/>
        <c:lblAlgn val="ctr"/>
        <c:lblOffset val="100"/>
        <c:noMultiLvlLbl val="0"/>
      </c:catAx>
      <c:valAx>
        <c:axId val="12650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65474442813301"/>
          <c:y val="7.320282881306503E-2"/>
          <c:w val="7.3786267545361175E-2"/>
          <c:h val="0.1493431413178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MC.xlsx]004 Outcome By Month!PivotTable4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'004 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'004 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'004 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3-A148-A1CE-B2EB775FA95A}"/>
            </c:ext>
          </c:extLst>
        </c:ser>
        <c:ser>
          <c:idx val="1"/>
          <c:order val="1"/>
          <c:tx>
            <c:strRef>
              <c:f>'004 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'004 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'004 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3-A148-A1CE-B2EB775FA95A}"/>
            </c:ext>
          </c:extLst>
        </c:ser>
        <c:ser>
          <c:idx val="2"/>
          <c:order val="2"/>
          <c:tx>
            <c:strRef>
              <c:f>'004 Outcome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'004 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'004 Outcome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3-A148-A1CE-B2EB775FA95A}"/>
            </c:ext>
          </c:extLst>
        </c:ser>
        <c:ser>
          <c:idx val="3"/>
          <c:order val="3"/>
          <c:tx>
            <c:strRef>
              <c:f>'004 Outcome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'004 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'004 Outcome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3-A148-A1CE-B2EB775F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75104"/>
        <c:axId val="1673006960"/>
      </c:lineChart>
      <c:catAx>
        <c:axId val="16729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06960"/>
        <c:crosses val="autoZero"/>
        <c:auto val="1"/>
        <c:lblAlgn val="ctr"/>
        <c:lblOffset val="100"/>
        <c:noMultiLvlLbl val="0"/>
      </c:catAx>
      <c:valAx>
        <c:axId val="16730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MC.xlsx]005 Outcome by Avg. Donation!PivotTable5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'005 Outcome by Avg. Donation'!$B$3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'005 Outcome by Avg. Donation'!$A$4:$A$8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'005 Outcome by Avg. Donation'!$B$4:$B$8</c:f>
              <c:numCache>
                <c:formatCode>"$"#,##0.00</c:formatCode>
                <c:ptCount val="4"/>
                <c:pt idx="0">
                  <c:v>70.025548863066987</c:v>
                </c:pt>
                <c:pt idx="1">
                  <c:v>64.114728411470949</c:v>
                </c:pt>
                <c:pt idx="2">
                  <c:v>70.817185158932332</c:v>
                </c:pt>
                <c:pt idx="3">
                  <c:v>69.426631537667717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E-134C-8F75-DA0DD7D0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82336"/>
        <c:axId val="1640084064"/>
      </c:barChart>
      <c:catAx>
        <c:axId val="16400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84064"/>
        <c:crosses val="autoZero"/>
        <c:auto val="1"/>
        <c:lblAlgn val="ctr"/>
        <c:lblOffset val="100"/>
        <c:noMultiLvlLbl val="0"/>
      </c:catAx>
      <c:valAx>
        <c:axId val="16400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MC.xlsx]007 Line 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'007 Line Chart'!$B$1</c:f>
              <c:strCache>
                <c:ptCount val="1"/>
                <c:pt idx="0">
                  <c:v>Sum of 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'007 Line Chart'!$A$2:$A$14</c:f>
              <c:strCache>
                <c:ptCount val="12"/>
                <c:pt idx="0">
                  <c:v>0 - 999</c:v>
                </c:pt>
                <c:pt idx="1">
                  <c:v>1000 - 4999</c:v>
                </c:pt>
                <c:pt idx="2">
                  <c:v>10000 - 14999</c:v>
                </c:pt>
                <c:pt idx="3">
                  <c:v>15000 - 19999</c:v>
                </c:pt>
                <c:pt idx="4">
                  <c:v>20000 - 24999</c:v>
                </c:pt>
                <c:pt idx="5">
                  <c:v>25000 - 29999</c:v>
                </c:pt>
                <c:pt idx="6">
                  <c:v>30000 - 34999</c:v>
                </c:pt>
                <c:pt idx="7">
                  <c:v>35000 - 39999</c:v>
                </c:pt>
                <c:pt idx="8">
                  <c:v>40000 - 44999</c:v>
                </c:pt>
                <c:pt idx="9">
                  <c:v>45000 - 49999</c:v>
                </c:pt>
                <c:pt idx="10">
                  <c:v>5000 - 9999</c:v>
                </c:pt>
                <c:pt idx="11">
                  <c:v>50000 - Open</c:v>
                </c:pt>
              </c:strCache>
            </c:strRef>
          </c:cat>
          <c:val>
            <c:numRef>
              <c:f>'007 Line Chart'!$B$2:$B$14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164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B-D346-8995-8892671BA58D}"/>
            </c:ext>
          </c:extLst>
        </c:ser>
        <c:ser>
          <c:idx val="1"/>
          <c:order val="1"/>
          <c:tx>
            <c:strRef>
              <c:f>'007 Line Chart'!$C$1</c:f>
              <c:strCache>
                <c:ptCount val="1"/>
                <c:pt idx="0">
                  <c:v>Sum of 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'007 Line Chart'!$A$2:$A$14</c:f>
              <c:strCache>
                <c:ptCount val="12"/>
                <c:pt idx="0">
                  <c:v>0 - 999</c:v>
                </c:pt>
                <c:pt idx="1">
                  <c:v>1000 - 4999</c:v>
                </c:pt>
                <c:pt idx="2">
                  <c:v>10000 - 14999</c:v>
                </c:pt>
                <c:pt idx="3">
                  <c:v>15000 - 19999</c:v>
                </c:pt>
                <c:pt idx="4">
                  <c:v>20000 - 24999</c:v>
                </c:pt>
                <c:pt idx="5">
                  <c:v>25000 - 29999</c:v>
                </c:pt>
                <c:pt idx="6">
                  <c:v>30000 - 34999</c:v>
                </c:pt>
                <c:pt idx="7">
                  <c:v>35000 - 39999</c:v>
                </c:pt>
                <c:pt idx="8">
                  <c:v>40000 - 44999</c:v>
                </c:pt>
                <c:pt idx="9">
                  <c:v>45000 - 49999</c:v>
                </c:pt>
                <c:pt idx="10">
                  <c:v>5000 - 9999</c:v>
                </c:pt>
                <c:pt idx="11">
                  <c:v>50000 - Open</c:v>
                </c:pt>
              </c:strCache>
            </c:strRef>
          </c:cat>
          <c:val>
            <c:numRef>
              <c:f>'007 Line Chart'!$C$2:$C$14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126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B-D346-8995-8892671BA58D}"/>
            </c:ext>
          </c:extLst>
        </c:ser>
        <c:ser>
          <c:idx val="2"/>
          <c:order val="2"/>
          <c:tx>
            <c:strRef>
              <c:f>'007 Line Chart'!$D$1</c:f>
              <c:strCache>
                <c:ptCount val="1"/>
                <c:pt idx="0">
                  <c:v>Sum of 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'007 Line Chart'!$A$2:$A$14</c:f>
              <c:strCache>
                <c:ptCount val="12"/>
                <c:pt idx="0">
                  <c:v>0 - 999</c:v>
                </c:pt>
                <c:pt idx="1">
                  <c:v>1000 - 4999</c:v>
                </c:pt>
                <c:pt idx="2">
                  <c:v>10000 - 14999</c:v>
                </c:pt>
                <c:pt idx="3">
                  <c:v>15000 - 19999</c:v>
                </c:pt>
                <c:pt idx="4">
                  <c:v>20000 - 24999</c:v>
                </c:pt>
                <c:pt idx="5">
                  <c:v>25000 - 29999</c:v>
                </c:pt>
                <c:pt idx="6">
                  <c:v>30000 - 34999</c:v>
                </c:pt>
                <c:pt idx="7">
                  <c:v>35000 - 39999</c:v>
                </c:pt>
                <c:pt idx="8">
                  <c:v>40000 - 44999</c:v>
                </c:pt>
                <c:pt idx="9">
                  <c:v>45000 - 49999</c:v>
                </c:pt>
                <c:pt idx="10">
                  <c:v>5000 - 9999</c:v>
                </c:pt>
                <c:pt idx="11">
                  <c:v>50000 - Open</c:v>
                </c:pt>
              </c:strCache>
            </c:strRef>
          </c:cat>
          <c:val>
            <c:numRef>
              <c:f>'007 Line Chart'!$D$2:$D$14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B-D346-8995-8892671B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114432"/>
        <c:axId val="1932545552"/>
      </c:lineChart>
      <c:catAx>
        <c:axId val="19411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45552"/>
        <c:crosses val="autoZero"/>
        <c:auto val="1"/>
        <c:lblAlgn val="ctr"/>
        <c:lblOffset val="100"/>
        <c:noMultiLvlLbl val="0"/>
      </c:catAx>
      <c:valAx>
        <c:axId val="19325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2</xdr:row>
      <xdr:rowOff>0</xdr:rowOff>
    </xdr:from>
    <xdr:to>
      <xdr:col>20</xdr:col>
      <xdr:colOff>304800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22F0A-34AA-B0E9-841B-F2585ABFA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0</xdr:rowOff>
    </xdr:from>
    <xdr:to>
      <xdr:col>20</xdr:col>
      <xdr:colOff>673100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03914-B7DB-DAE6-3956-99DEED0C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190500</xdr:rowOff>
    </xdr:from>
    <xdr:to>
      <xdr:col>15</xdr:col>
      <xdr:colOff>12700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54C03-E52E-5E5B-BF13-C36F1095F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30</xdr:col>
      <xdr:colOff>25400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BDE79-0F58-E2B6-701C-A5ECAFF0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12700</xdr:rowOff>
    </xdr:from>
    <xdr:to>
      <xdr:col>6</xdr:col>
      <xdr:colOff>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B258-CDD6-9363-D95B-DF6F88808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Casey" refreshedDate="45223.521039930558" createdVersion="8" refreshedVersion="8" minRefreshableVersion="3" recordCount="1001" xr:uid="{7D4E65D1-D338-0147-A4CF-489C5A5A4633}">
  <cacheSource type="worksheet">
    <worksheetSource ref="A1:R1048576" sheet="001 Source Data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167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Casey" refreshedDate="45223.533037499998" createdVersion="8" refreshedVersion="8" minRefreshableVersion="3" recordCount="1000" xr:uid="{FD70E5EB-46E5-8345-AE35-12C9BB329C0F}">
  <cacheSource type="worksheet">
    <worksheetSource ref="A1:T1001" sheet="001 Source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1">
      <sharedItems containsSemiMixedTypes="0" containsString="0" containsNumber="1" containsInteger="1" minValue="1263016800" maxValue="1580104800"/>
    </cacheField>
    <cacheField name="deadline" numFmtId="1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7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Casey" refreshedDate="45223.689162615738" createdVersion="8" refreshedVersion="8" minRefreshableVersion="3" recordCount="12" xr:uid="{5FA7DA37-70AE-D24F-8D58-2EE8F6D85610}">
  <cacheSource type="worksheet">
    <worksheetSource ref="A1:J13" sheet="006 Crowdfunding Goal Analysis"/>
  </cacheSource>
  <cacheFields count="10">
    <cacheField name="Goal Min" numFmtId="0">
      <sharedItems containsSemiMixedTypes="0" containsString="0" containsNumber="1" containsInteger="1" minValue="0" maxValue="50000"/>
    </cacheField>
    <cacheField name="Goal Max" numFmtId="0">
      <sharedItems containsMixedTypes="1" containsNumber="1" containsInteger="1" minValue="999" maxValue="49999"/>
    </cacheField>
    <cacheField name="Goal Label" numFmtId="0">
      <sharedItems count="12">
        <s v="0 - 999"/>
        <s v="1000 - 4999"/>
        <s v="5000 - 9999"/>
        <s v="10000 - 14999"/>
        <s v="15000 - 19999"/>
        <s v="20000 - 24999"/>
        <s v="25000 - 29999"/>
        <s v="30000 - 34999"/>
        <s v="35000 - 39999"/>
        <s v="40000 - 44999"/>
        <s v="45000 - 49999"/>
        <s v="50000 - Open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"/>
    <n v="999"/>
    <x v="0"/>
    <n v="30"/>
    <n v="20"/>
    <n v="1"/>
    <n v="51"/>
    <n v="0.58823529411764708"/>
    <n v="0.39215686274509803"/>
    <n v="1.9607843137254902E-2"/>
  </r>
  <r>
    <n v="1000"/>
    <n v="4999"/>
    <x v="1"/>
    <n v="191"/>
    <n v="38"/>
    <n v="2"/>
    <n v="231"/>
    <n v="0.82683982683982682"/>
    <n v="0.16450216450216451"/>
    <n v="8.658008658008658E-3"/>
  </r>
  <r>
    <n v="5000"/>
    <n v="9999"/>
    <x v="2"/>
    <n v="164"/>
    <n v="126"/>
    <n v="25"/>
    <n v="315"/>
    <n v="0.52063492063492067"/>
    <n v="0.4"/>
    <n v="7.9365079365079361E-2"/>
  </r>
  <r>
    <n v="10000"/>
    <n v="14999"/>
    <x v="3"/>
    <n v="4"/>
    <n v="5"/>
    <n v="0"/>
    <n v="9"/>
    <n v="0.44444444444444442"/>
    <n v="0.55555555555555558"/>
    <n v="0"/>
  </r>
  <r>
    <n v="15000"/>
    <n v="19999"/>
    <x v="4"/>
    <n v="10"/>
    <n v="0"/>
    <n v="0"/>
    <n v="10"/>
    <n v="1"/>
    <n v="0"/>
    <n v="0"/>
  </r>
  <r>
    <n v="20000"/>
    <n v="24999"/>
    <x v="5"/>
    <n v="7"/>
    <n v="0"/>
    <n v="0"/>
    <n v="7"/>
    <n v="1"/>
    <n v="0"/>
    <n v="0"/>
  </r>
  <r>
    <n v="25000"/>
    <n v="29999"/>
    <x v="6"/>
    <n v="11"/>
    <n v="3"/>
    <n v="0"/>
    <n v="14"/>
    <n v="0.7857142857142857"/>
    <n v="0.21428571428571427"/>
    <n v="0"/>
  </r>
  <r>
    <n v="30000"/>
    <n v="34999"/>
    <x v="7"/>
    <n v="7"/>
    <n v="0"/>
    <n v="0"/>
    <n v="7"/>
    <n v="1"/>
    <n v="0"/>
    <n v="0"/>
  </r>
  <r>
    <n v="35000"/>
    <n v="39999"/>
    <x v="8"/>
    <n v="8"/>
    <n v="3"/>
    <n v="1"/>
    <n v="12"/>
    <n v="0.66666666666666663"/>
    <n v="0.25"/>
    <n v="8.3333333333333329E-2"/>
  </r>
  <r>
    <n v="40000"/>
    <n v="44999"/>
    <x v="9"/>
    <n v="11"/>
    <n v="3"/>
    <n v="0"/>
    <n v="14"/>
    <n v="0.7857142857142857"/>
    <n v="0.21428571428571427"/>
    <n v="0"/>
  </r>
  <r>
    <n v="45000"/>
    <n v="49999"/>
    <x v="10"/>
    <n v="8"/>
    <n v="3"/>
    <n v="0"/>
    <n v="11"/>
    <n v="0.72727272727272729"/>
    <n v="0.27272727272727271"/>
    <n v="0"/>
  </r>
  <r>
    <n v="50000"/>
    <s v="-"/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D9E3A-1780-C445-B7DA-714BF6530A4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7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8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6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D5F3-4A61-9F47-9270-FBEF05C0737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79">
    <chartFormat chart="0" format="0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7" count="1" selected="0">
            <x v="2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8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8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9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9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0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0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1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3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C39D-BD28-6E41-8FF7-06118196700D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9" showAll="0"/>
    <pivotField numFmtId="167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3D0E0-70FC-9941-8291-CC3695E97E7D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numFmtId="1" showAll="0"/>
    <pivotField numFmtId="1" showAll="0"/>
    <pivotField showAll="0"/>
    <pivotField showAll="0"/>
    <pivotField showAll="0"/>
    <pivotField numFmtId="9" showAll="0"/>
    <pivotField dataField="1" numFmtId="167"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erage donation" fld="15" subtotal="average" baseField="0" baseItem="0" numFmtId="167"/>
  </dataFields>
  <formats count="1">
    <format dxfId="17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41104-D30F-9C47-AAA5-651835D15B73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14" firstHeaderRow="0" firstDataRow="1" firstDataCol="1"/>
  <pivotFields count="10">
    <pivotField showAll="0"/>
    <pivotField showAll="0"/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dataField="1" showAll="0"/>
    <pivotField dataField="1" showAll="0"/>
    <pivotField dataField="1" showAll="0"/>
    <pivotField showAll="0"/>
    <pivotField numFmtId="9" showAll="0"/>
    <pivotField numFmtId="9" showAll="0"/>
    <pivotField numFmtId="9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 Successful" fld="3" baseField="0" baseItem="0"/>
    <dataField name="Sum of Number Failed" fld="4" baseField="0" baseItem="0"/>
    <dataField name="Sum of Number Cancele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38" sqref="B3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3.6640625" style="12" bestFit="1" customWidth="1"/>
    <col min="14" max="14" width="28" bestFit="1" customWidth="1"/>
    <col min="15" max="15" width="13.5" bestFit="1" customWidth="1"/>
    <col min="16" max="16" width="15.5" style="6" bestFit="1" customWidth="1"/>
    <col min="17" max="17" width="14.1640625" style="8" bestFit="1" customWidth="1"/>
    <col min="18" max="18" width="16.6640625" bestFit="1" customWidth="1"/>
    <col min="19" max="19" width="21" style="13" bestFit="1" customWidth="1"/>
    <col min="20" max="20" width="19.83203125" style="13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1" t="s">
        <v>8</v>
      </c>
      <c r="K1" s="1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7" t="s">
        <v>2031</v>
      </c>
      <c r="R1" s="1" t="s">
        <v>2032</v>
      </c>
      <c r="S1" s="14" t="s">
        <v>2072</v>
      </c>
      <c r="T1" s="14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12">
        <v>1448690400</v>
      </c>
      <c r="K2" s="1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6">
        <f>IFERROR(E2/G2, 0)</f>
        <v>0</v>
      </c>
      <c r="Q2" s="8" t="s">
        <v>2033</v>
      </c>
      <c r="R2" t="str">
        <f>RIGHT(N2,(LEN(N2)-FIND("/",N2)))</f>
        <v>food trucks</v>
      </c>
      <c r="S2" s="13">
        <f>(((J2/60)/60)/24)+DATE(1970,1,1)</f>
        <v>42336.25</v>
      </c>
      <c r="T2" s="13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12">
        <v>1408424400</v>
      </c>
      <c r="K3" s="12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6">
        <f t="shared" ref="P3:P66" si="1">IFERROR(E3/G3, 0)</f>
        <v>92.151898734177209</v>
      </c>
      <c r="Q3" s="8" t="s">
        <v>2034</v>
      </c>
      <c r="R3" t="str">
        <f t="shared" ref="R3:R66" si="2">RIGHT(N3,(LEN(N3)-FIND("/",N3)))</f>
        <v>rock</v>
      </c>
      <c r="S3" s="13">
        <f t="shared" ref="S3:S66" si="3">(((J3/60)/60)/24)+DATE(1970,1,1)</f>
        <v>41870.208333333336</v>
      </c>
      <c r="T3" s="13">
        <f t="shared" ref="T3:T66" si="4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12">
        <v>1384668000</v>
      </c>
      <c r="K4" s="12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s="8" t="s">
        <v>2035</v>
      </c>
      <c r="R4" t="str">
        <f t="shared" si="2"/>
        <v>web</v>
      </c>
      <c r="S4" s="13">
        <f t="shared" si="3"/>
        <v>41595.25</v>
      </c>
      <c r="T4" s="13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12">
        <v>1565499600</v>
      </c>
      <c r="K5" s="12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s="8" t="s">
        <v>2034</v>
      </c>
      <c r="R5" t="str">
        <f t="shared" si="2"/>
        <v>rock</v>
      </c>
      <c r="S5" s="13">
        <f t="shared" si="3"/>
        <v>43688.208333333328</v>
      </c>
      <c r="T5" s="13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12">
        <v>1547964000</v>
      </c>
      <c r="K6" s="12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s="8" t="s">
        <v>2036</v>
      </c>
      <c r="R6" t="str">
        <f t="shared" si="2"/>
        <v>plays</v>
      </c>
      <c r="S6" s="13">
        <f t="shared" si="3"/>
        <v>43485.25</v>
      </c>
      <c r="T6" s="13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12">
        <v>1346130000</v>
      </c>
      <c r="K7" s="12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s="8" t="s">
        <v>2036</v>
      </c>
      <c r="R7" t="str">
        <f t="shared" si="2"/>
        <v>plays</v>
      </c>
      <c r="S7" s="13">
        <f t="shared" si="3"/>
        <v>41149.208333333336</v>
      </c>
      <c r="T7" s="13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12">
        <v>1505278800</v>
      </c>
      <c r="K8" s="12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s="8" t="s">
        <v>2037</v>
      </c>
      <c r="R8" t="str">
        <f t="shared" si="2"/>
        <v>documentary</v>
      </c>
      <c r="S8" s="13">
        <f t="shared" si="3"/>
        <v>42991.208333333328</v>
      </c>
      <c r="T8" s="13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12">
        <v>1439442000</v>
      </c>
      <c r="K9" s="12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s="8" t="s">
        <v>2036</v>
      </c>
      <c r="R9" t="str">
        <f t="shared" si="2"/>
        <v>plays</v>
      </c>
      <c r="S9" s="13">
        <f t="shared" si="3"/>
        <v>42229.208333333328</v>
      </c>
      <c r="T9" s="13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12">
        <v>1281330000</v>
      </c>
      <c r="K10" s="12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s="8" t="s">
        <v>2036</v>
      </c>
      <c r="R10" t="str">
        <f t="shared" si="2"/>
        <v>plays</v>
      </c>
      <c r="S10" s="13">
        <f t="shared" si="3"/>
        <v>40399.208333333336</v>
      </c>
      <c r="T10" s="13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12">
        <v>1379566800</v>
      </c>
      <c r="K11" s="12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s="8" t="s">
        <v>2034</v>
      </c>
      <c r="R11" t="str">
        <f t="shared" si="2"/>
        <v>electric music</v>
      </c>
      <c r="S11" s="13">
        <f t="shared" si="3"/>
        <v>41536.208333333336</v>
      </c>
      <c r="T11" s="13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12">
        <v>1281762000</v>
      </c>
      <c r="K12" s="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s="8" t="s">
        <v>2037</v>
      </c>
      <c r="R12" t="str">
        <f t="shared" si="2"/>
        <v>drama</v>
      </c>
      <c r="S12" s="13">
        <f t="shared" si="3"/>
        <v>40404.208333333336</v>
      </c>
      <c r="T12" s="13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12">
        <v>1285045200</v>
      </c>
      <c r="K13" s="12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s="8" t="s">
        <v>2036</v>
      </c>
      <c r="R13" t="str">
        <f t="shared" si="2"/>
        <v>plays</v>
      </c>
      <c r="S13" s="13">
        <f t="shared" si="3"/>
        <v>40442.208333333336</v>
      </c>
      <c r="T13" s="13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12">
        <v>1571720400</v>
      </c>
      <c r="K14" s="12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s="8" t="s">
        <v>2037</v>
      </c>
      <c r="R14" t="str">
        <f t="shared" si="2"/>
        <v>drama</v>
      </c>
      <c r="S14" s="13">
        <f t="shared" si="3"/>
        <v>43760.208333333328</v>
      </c>
      <c r="T14" s="13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12">
        <v>1465621200</v>
      </c>
      <c r="K15" s="12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s="8" t="s">
        <v>2034</v>
      </c>
      <c r="R15" t="str">
        <f t="shared" si="2"/>
        <v>indie rock</v>
      </c>
      <c r="S15" s="13">
        <f t="shared" si="3"/>
        <v>42532.208333333328</v>
      </c>
      <c r="T15" s="13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12">
        <v>1331013600</v>
      </c>
      <c r="K16" s="12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s="8" t="s">
        <v>2034</v>
      </c>
      <c r="R16" t="str">
        <f t="shared" si="2"/>
        <v>indie rock</v>
      </c>
      <c r="S16" s="13">
        <f t="shared" si="3"/>
        <v>40974.25</v>
      </c>
      <c r="T16" s="13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12">
        <v>1575957600</v>
      </c>
      <c r="K17" s="12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s="8" t="s">
        <v>2035</v>
      </c>
      <c r="R17" t="str">
        <f t="shared" si="2"/>
        <v>wearables</v>
      </c>
      <c r="S17" s="13">
        <f t="shared" si="3"/>
        <v>43809.25</v>
      </c>
      <c r="T17" s="13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12">
        <v>1390370400</v>
      </c>
      <c r="K18" s="12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s="8" t="s">
        <v>2038</v>
      </c>
      <c r="R18" t="str">
        <f t="shared" si="2"/>
        <v>nonfiction</v>
      </c>
      <c r="S18" s="13">
        <f t="shared" si="3"/>
        <v>41661.25</v>
      </c>
      <c r="T18" s="13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12">
        <v>1294812000</v>
      </c>
      <c r="K19" s="12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s="8" t="s">
        <v>2037</v>
      </c>
      <c r="R19" t="str">
        <f t="shared" si="2"/>
        <v>animation</v>
      </c>
      <c r="S19" s="13">
        <f t="shared" si="3"/>
        <v>40555.25</v>
      </c>
      <c r="T19" s="13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12">
        <v>1536382800</v>
      </c>
      <c r="K20" s="12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s="8" t="s">
        <v>2036</v>
      </c>
      <c r="R20" t="str">
        <f t="shared" si="2"/>
        <v>plays</v>
      </c>
      <c r="S20" s="13">
        <f t="shared" si="3"/>
        <v>43351.208333333328</v>
      </c>
      <c r="T20" s="13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12">
        <v>1551679200</v>
      </c>
      <c r="K21" s="12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s="8" t="s">
        <v>2036</v>
      </c>
      <c r="R21" t="str">
        <f t="shared" si="2"/>
        <v>plays</v>
      </c>
      <c r="S21" s="13">
        <f t="shared" si="3"/>
        <v>43528.25</v>
      </c>
      <c r="T21" s="13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12">
        <v>1406523600</v>
      </c>
      <c r="K22" s="1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s="8" t="s">
        <v>2037</v>
      </c>
      <c r="R22" t="str">
        <f t="shared" si="2"/>
        <v>drama</v>
      </c>
      <c r="S22" s="13">
        <f t="shared" si="3"/>
        <v>41848.208333333336</v>
      </c>
      <c r="T22" s="13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12">
        <v>1313384400</v>
      </c>
      <c r="K23" s="12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s="8" t="s">
        <v>2036</v>
      </c>
      <c r="R23" t="str">
        <f t="shared" si="2"/>
        <v>plays</v>
      </c>
      <c r="S23" s="13">
        <f t="shared" si="3"/>
        <v>40770.208333333336</v>
      </c>
      <c r="T23" s="13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12">
        <v>1522731600</v>
      </c>
      <c r="K24" s="12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s="8" t="s">
        <v>2036</v>
      </c>
      <c r="R24" t="str">
        <f t="shared" si="2"/>
        <v>plays</v>
      </c>
      <c r="S24" s="13">
        <f t="shared" si="3"/>
        <v>43193.208333333328</v>
      </c>
      <c r="T24" s="13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12">
        <v>1550124000</v>
      </c>
      <c r="K25" s="12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s="8" t="s">
        <v>2037</v>
      </c>
      <c r="R25" t="str">
        <f t="shared" si="2"/>
        <v>documentary</v>
      </c>
      <c r="S25" s="13">
        <f t="shared" si="3"/>
        <v>43510.25</v>
      </c>
      <c r="T25" s="13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12">
        <v>1403326800</v>
      </c>
      <c r="K26" s="12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s="8" t="s">
        <v>2035</v>
      </c>
      <c r="R26" t="str">
        <f t="shared" si="2"/>
        <v>wearables</v>
      </c>
      <c r="S26" s="13">
        <f t="shared" si="3"/>
        <v>41811.208333333336</v>
      </c>
      <c r="T26" s="13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12">
        <v>1305694800</v>
      </c>
      <c r="K27" s="12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s="8" t="s">
        <v>2039</v>
      </c>
      <c r="R27" t="str">
        <f t="shared" si="2"/>
        <v>video games</v>
      </c>
      <c r="S27" s="13">
        <f t="shared" si="3"/>
        <v>40681.208333333336</v>
      </c>
      <c r="T27" s="13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12">
        <v>1533013200</v>
      </c>
      <c r="K28" s="12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s="8" t="s">
        <v>2036</v>
      </c>
      <c r="R28" t="str">
        <f t="shared" si="2"/>
        <v>plays</v>
      </c>
      <c r="S28" s="13">
        <f t="shared" si="3"/>
        <v>43312.208333333328</v>
      </c>
      <c r="T28" s="13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12">
        <v>1443848400</v>
      </c>
      <c r="K29" s="12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s="8" t="s">
        <v>2034</v>
      </c>
      <c r="R29" t="str">
        <f t="shared" si="2"/>
        <v>rock</v>
      </c>
      <c r="S29" s="13">
        <f t="shared" si="3"/>
        <v>42280.208333333328</v>
      </c>
      <c r="T29" s="13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12">
        <v>1265695200</v>
      </c>
      <c r="K30" s="12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s="8" t="s">
        <v>2036</v>
      </c>
      <c r="R30" t="str">
        <f t="shared" si="2"/>
        <v>plays</v>
      </c>
      <c r="S30" s="13">
        <f t="shared" si="3"/>
        <v>40218.25</v>
      </c>
      <c r="T30" s="13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12">
        <v>1532062800</v>
      </c>
      <c r="K31" s="12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s="8" t="s">
        <v>2037</v>
      </c>
      <c r="R31" t="str">
        <f t="shared" si="2"/>
        <v>shorts</v>
      </c>
      <c r="S31" s="13">
        <f t="shared" si="3"/>
        <v>43301.208333333328</v>
      </c>
      <c r="T31" s="13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12">
        <v>1558674000</v>
      </c>
      <c r="K32" s="1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s="8" t="s">
        <v>2037</v>
      </c>
      <c r="R32" t="str">
        <f t="shared" si="2"/>
        <v>animation</v>
      </c>
      <c r="S32" s="13">
        <f t="shared" si="3"/>
        <v>43609.208333333328</v>
      </c>
      <c r="T32" s="13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12">
        <v>1451973600</v>
      </c>
      <c r="K33" s="12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s="8" t="s">
        <v>2039</v>
      </c>
      <c r="R33" t="str">
        <f t="shared" si="2"/>
        <v>video games</v>
      </c>
      <c r="S33" s="13">
        <f t="shared" si="3"/>
        <v>42374.25</v>
      </c>
      <c r="T33" s="13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12">
        <v>1515564000</v>
      </c>
      <c r="K34" s="12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s="8" t="s">
        <v>2037</v>
      </c>
      <c r="R34" t="str">
        <f t="shared" si="2"/>
        <v>documentary</v>
      </c>
      <c r="S34" s="13">
        <f t="shared" si="3"/>
        <v>43110.25</v>
      </c>
      <c r="T34" s="13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12">
        <v>1412485200</v>
      </c>
      <c r="K35" s="12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s="8" t="s">
        <v>2036</v>
      </c>
      <c r="R35" t="str">
        <f t="shared" si="2"/>
        <v>plays</v>
      </c>
      <c r="S35" s="13">
        <f t="shared" si="3"/>
        <v>41917.208333333336</v>
      </c>
      <c r="T35" s="13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12">
        <v>1490245200</v>
      </c>
      <c r="K36" s="12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s="8" t="s">
        <v>2037</v>
      </c>
      <c r="R36" t="str">
        <f t="shared" si="2"/>
        <v>documentary</v>
      </c>
      <c r="S36" s="13">
        <f t="shared" si="3"/>
        <v>42817.208333333328</v>
      </c>
      <c r="T36" s="13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12">
        <v>1547877600</v>
      </c>
      <c r="K37" s="12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s="8" t="s">
        <v>2037</v>
      </c>
      <c r="R37" t="str">
        <f t="shared" si="2"/>
        <v>drama</v>
      </c>
      <c r="S37" s="13">
        <f t="shared" si="3"/>
        <v>43484.25</v>
      </c>
      <c r="T37" s="13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12">
        <v>1298700000</v>
      </c>
      <c r="K38" s="12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s="8" t="s">
        <v>2036</v>
      </c>
      <c r="R38" t="str">
        <f t="shared" si="2"/>
        <v>plays</v>
      </c>
      <c r="S38" s="13">
        <f t="shared" si="3"/>
        <v>40600.25</v>
      </c>
      <c r="T38" s="13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12">
        <v>1570338000</v>
      </c>
      <c r="K39" s="12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s="8" t="s">
        <v>2038</v>
      </c>
      <c r="R39" t="str">
        <f t="shared" si="2"/>
        <v>fiction</v>
      </c>
      <c r="S39" s="13">
        <f t="shared" si="3"/>
        <v>43744.208333333328</v>
      </c>
      <c r="T39" s="13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12">
        <v>1287378000</v>
      </c>
      <c r="K40" s="12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s="8" t="s">
        <v>2040</v>
      </c>
      <c r="R40" t="str">
        <f t="shared" si="2"/>
        <v>photography books</v>
      </c>
      <c r="S40" s="13">
        <f t="shared" si="3"/>
        <v>40469.208333333336</v>
      </c>
      <c r="T40" s="13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12">
        <v>1361772000</v>
      </c>
      <c r="K41" s="12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s="8" t="s">
        <v>2036</v>
      </c>
      <c r="R41" t="str">
        <f t="shared" si="2"/>
        <v>plays</v>
      </c>
      <c r="S41" s="13">
        <f t="shared" si="3"/>
        <v>41330.25</v>
      </c>
      <c r="T41" s="13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12">
        <v>1275714000</v>
      </c>
      <c r="K42" s="1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s="8" t="s">
        <v>2035</v>
      </c>
      <c r="R42" t="str">
        <f t="shared" si="2"/>
        <v>wearables</v>
      </c>
      <c r="S42" s="13">
        <f t="shared" si="3"/>
        <v>40334.208333333336</v>
      </c>
      <c r="T42" s="13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12">
        <v>1346734800</v>
      </c>
      <c r="K43" s="12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s="8" t="s">
        <v>2034</v>
      </c>
      <c r="R43" t="str">
        <f t="shared" si="2"/>
        <v>rock</v>
      </c>
      <c r="S43" s="13">
        <f t="shared" si="3"/>
        <v>41156.208333333336</v>
      </c>
      <c r="T43" s="13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12">
        <v>1309755600</v>
      </c>
      <c r="K44" s="12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s="8" t="s">
        <v>2033</v>
      </c>
      <c r="R44" t="str">
        <f t="shared" si="2"/>
        <v>food trucks</v>
      </c>
      <c r="S44" s="13">
        <f t="shared" si="3"/>
        <v>40728.208333333336</v>
      </c>
      <c r="T44" s="13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12">
        <v>1406178000</v>
      </c>
      <c r="K45" s="12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s="8" t="s">
        <v>2038</v>
      </c>
      <c r="R45" t="str">
        <f t="shared" si="2"/>
        <v>radio &amp; podcasts</v>
      </c>
      <c r="S45" s="13">
        <f t="shared" si="3"/>
        <v>41844.208333333336</v>
      </c>
      <c r="T45" s="13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12">
        <v>1552798800</v>
      </c>
      <c r="K46" s="12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s="8" t="s">
        <v>2038</v>
      </c>
      <c r="R46" t="str">
        <f t="shared" si="2"/>
        <v>fiction</v>
      </c>
      <c r="S46" s="13">
        <f t="shared" si="3"/>
        <v>43541.208333333328</v>
      </c>
      <c r="T46" s="13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12">
        <v>1478062800</v>
      </c>
      <c r="K47" s="12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s="8" t="s">
        <v>2036</v>
      </c>
      <c r="R47" t="str">
        <f t="shared" si="2"/>
        <v>plays</v>
      </c>
      <c r="S47" s="13">
        <f t="shared" si="3"/>
        <v>42676.208333333328</v>
      </c>
      <c r="T47" s="13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12">
        <v>1278565200</v>
      </c>
      <c r="K48" s="12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s="8" t="s">
        <v>2034</v>
      </c>
      <c r="R48" t="str">
        <f t="shared" si="2"/>
        <v>rock</v>
      </c>
      <c r="S48" s="13">
        <f t="shared" si="3"/>
        <v>40367.208333333336</v>
      </c>
      <c r="T48" s="13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12">
        <v>1396069200</v>
      </c>
      <c r="K49" s="12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s="8" t="s">
        <v>2036</v>
      </c>
      <c r="R49" t="str">
        <f t="shared" si="2"/>
        <v>plays</v>
      </c>
      <c r="S49" s="13">
        <f t="shared" si="3"/>
        <v>41727.208333333336</v>
      </c>
      <c r="T49" s="13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12">
        <v>1435208400</v>
      </c>
      <c r="K50" s="12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s="8" t="s">
        <v>2036</v>
      </c>
      <c r="R50" t="str">
        <f t="shared" si="2"/>
        <v>plays</v>
      </c>
      <c r="S50" s="13">
        <f t="shared" si="3"/>
        <v>42180.208333333328</v>
      </c>
      <c r="T50" s="13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12">
        <v>1571547600</v>
      </c>
      <c r="K51" s="12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s="8" t="s">
        <v>2034</v>
      </c>
      <c r="R51" t="str">
        <f t="shared" si="2"/>
        <v>rock</v>
      </c>
      <c r="S51" s="13">
        <f t="shared" si="3"/>
        <v>43758.208333333328</v>
      </c>
      <c r="T51" s="13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12">
        <v>1375333200</v>
      </c>
      <c r="K52" s="1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s="8" t="s">
        <v>2034</v>
      </c>
      <c r="R52" t="str">
        <f t="shared" si="2"/>
        <v>metal</v>
      </c>
      <c r="S52" s="13">
        <f t="shared" si="3"/>
        <v>41487.208333333336</v>
      </c>
      <c r="T52" s="13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12">
        <v>1332824400</v>
      </c>
      <c r="K53" s="12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s="8" t="s">
        <v>2035</v>
      </c>
      <c r="R53" t="str">
        <f t="shared" si="2"/>
        <v>wearables</v>
      </c>
      <c r="S53" s="13">
        <f t="shared" si="3"/>
        <v>40995.208333333336</v>
      </c>
      <c r="T53" s="13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12">
        <v>1284526800</v>
      </c>
      <c r="K54" s="12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s="8" t="s">
        <v>2036</v>
      </c>
      <c r="R54" t="str">
        <f t="shared" si="2"/>
        <v>plays</v>
      </c>
      <c r="S54" s="13">
        <f t="shared" si="3"/>
        <v>40436.208333333336</v>
      </c>
      <c r="T54" s="13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12">
        <v>1400562000</v>
      </c>
      <c r="K55" s="12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s="8" t="s">
        <v>2037</v>
      </c>
      <c r="R55" t="str">
        <f t="shared" si="2"/>
        <v>drama</v>
      </c>
      <c r="S55" s="13">
        <f t="shared" si="3"/>
        <v>41779.208333333336</v>
      </c>
      <c r="T55" s="13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12">
        <v>1520748000</v>
      </c>
      <c r="K56" s="12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s="8" t="s">
        <v>2035</v>
      </c>
      <c r="R56" t="str">
        <f t="shared" si="2"/>
        <v>wearables</v>
      </c>
      <c r="S56" s="13">
        <f t="shared" si="3"/>
        <v>43170.25</v>
      </c>
      <c r="T56" s="13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12">
        <v>1532926800</v>
      </c>
      <c r="K57" s="12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s="8" t="s">
        <v>2034</v>
      </c>
      <c r="R57" t="str">
        <f t="shared" si="2"/>
        <v>jazz</v>
      </c>
      <c r="S57" s="13">
        <f t="shared" si="3"/>
        <v>43311.208333333328</v>
      </c>
      <c r="T57" s="13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12">
        <v>1420869600</v>
      </c>
      <c r="K58" s="12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s="8" t="s">
        <v>2035</v>
      </c>
      <c r="R58" t="str">
        <f t="shared" si="2"/>
        <v>wearables</v>
      </c>
      <c r="S58" s="13">
        <f t="shared" si="3"/>
        <v>42014.25</v>
      </c>
      <c r="T58" s="13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12">
        <v>1504242000</v>
      </c>
      <c r="K59" s="12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s="8" t="s">
        <v>2039</v>
      </c>
      <c r="R59" t="str">
        <f t="shared" si="2"/>
        <v>video games</v>
      </c>
      <c r="S59" s="13">
        <f t="shared" si="3"/>
        <v>42979.208333333328</v>
      </c>
      <c r="T59" s="13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12">
        <v>1442811600</v>
      </c>
      <c r="K60" s="12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s="8" t="s">
        <v>2036</v>
      </c>
      <c r="R60" t="str">
        <f t="shared" si="2"/>
        <v>plays</v>
      </c>
      <c r="S60" s="13">
        <f t="shared" si="3"/>
        <v>42268.208333333328</v>
      </c>
      <c r="T60" s="13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12">
        <v>1497243600</v>
      </c>
      <c r="K61" s="12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s="8" t="s">
        <v>2036</v>
      </c>
      <c r="R61" t="str">
        <f t="shared" si="2"/>
        <v>plays</v>
      </c>
      <c r="S61" s="13">
        <f t="shared" si="3"/>
        <v>42898.208333333328</v>
      </c>
      <c r="T61" s="13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12">
        <v>1342501200</v>
      </c>
      <c r="K62" s="1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s="8" t="s">
        <v>2036</v>
      </c>
      <c r="R62" t="str">
        <f t="shared" si="2"/>
        <v>plays</v>
      </c>
      <c r="S62" s="13">
        <f t="shared" si="3"/>
        <v>41107.208333333336</v>
      </c>
      <c r="T62" s="13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12">
        <v>1298268000</v>
      </c>
      <c r="K63" s="12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s="8" t="s">
        <v>2036</v>
      </c>
      <c r="R63" t="str">
        <f t="shared" si="2"/>
        <v>plays</v>
      </c>
      <c r="S63" s="13">
        <f t="shared" si="3"/>
        <v>40595.25</v>
      </c>
      <c r="T63" s="13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12">
        <v>1433480400</v>
      </c>
      <c r="K64" s="12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s="8" t="s">
        <v>2035</v>
      </c>
      <c r="R64" t="str">
        <f t="shared" si="2"/>
        <v>web</v>
      </c>
      <c r="S64" s="13">
        <f t="shared" si="3"/>
        <v>42160.208333333328</v>
      </c>
      <c r="T64" s="13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12">
        <v>1493355600</v>
      </c>
      <c r="K65" s="12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s="8" t="s">
        <v>2036</v>
      </c>
      <c r="R65" t="str">
        <f t="shared" si="2"/>
        <v>plays</v>
      </c>
      <c r="S65" s="13">
        <f t="shared" si="3"/>
        <v>42853.208333333328</v>
      </c>
      <c r="T65" s="13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12">
        <v>1530507600</v>
      </c>
      <c r="K66" s="12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71.94736842105263</v>
      </c>
      <c r="Q66" s="8" t="s">
        <v>2035</v>
      </c>
      <c r="R66" t="str">
        <f t="shared" si="2"/>
        <v>web</v>
      </c>
      <c r="S66" s="13">
        <f t="shared" si="3"/>
        <v>43283.208333333328</v>
      </c>
      <c r="T66" s="13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12">
        <v>1296108000</v>
      </c>
      <c r="K67" s="12">
        <v>1296712800</v>
      </c>
      <c r="L67" t="b">
        <v>0</v>
      </c>
      <c r="M67" t="b">
        <v>0</v>
      </c>
      <c r="N67" t="s">
        <v>33</v>
      </c>
      <c r="O67" s="4">
        <f t="shared" ref="O67:O130" si="5">E67/D67</f>
        <v>2.3614754098360655</v>
      </c>
      <c r="P67" s="6">
        <f t="shared" ref="P67:P130" si="6">IFERROR(E67/G67, 0)</f>
        <v>61.038135593220339</v>
      </c>
      <c r="Q67" s="8" t="s">
        <v>2036</v>
      </c>
      <c r="R67" t="str">
        <f t="shared" ref="R67:R130" si="7">RIGHT(N67,(LEN(N67)-FIND("/",N67)))</f>
        <v>plays</v>
      </c>
      <c r="S67" s="13">
        <f t="shared" ref="S67:S130" si="8">(((J67/60)/60)/24)+DATE(1970,1,1)</f>
        <v>40570.25</v>
      </c>
      <c r="T67" s="13">
        <f t="shared" ref="T67:T130" si="9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12">
        <v>1428469200</v>
      </c>
      <c r="K68" s="12">
        <v>1428901200</v>
      </c>
      <c r="L68" t="b">
        <v>0</v>
      </c>
      <c r="M68" t="b">
        <v>1</v>
      </c>
      <c r="N68" t="s">
        <v>33</v>
      </c>
      <c r="O68" s="4">
        <f t="shared" si="5"/>
        <v>0.45068965517241377</v>
      </c>
      <c r="P68" s="6">
        <f t="shared" si="6"/>
        <v>108.91666666666667</v>
      </c>
      <c r="Q68" s="8" t="s">
        <v>2036</v>
      </c>
      <c r="R68" t="str">
        <f t="shared" si="7"/>
        <v>plays</v>
      </c>
      <c r="S68" s="13">
        <f t="shared" si="8"/>
        <v>42102.208333333328</v>
      </c>
      <c r="T68" s="13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12">
        <v>1264399200</v>
      </c>
      <c r="K69" s="12">
        <v>1264831200</v>
      </c>
      <c r="L69" t="b">
        <v>0</v>
      </c>
      <c r="M69" t="b">
        <v>1</v>
      </c>
      <c r="N69" t="s">
        <v>65</v>
      </c>
      <c r="O69" s="4">
        <f t="shared" si="5"/>
        <v>1.6238567493112948</v>
      </c>
      <c r="P69" s="6">
        <f t="shared" si="6"/>
        <v>29.001722017220171</v>
      </c>
      <c r="Q69" s="8" t="s">
        <v>2035</v>
      </c>
      <c r="R69" t="str">
        <f t="shared" si="7"/>
        <v>wearables</v>
      </c>
      <c r="S69" s="13">
        <f t="shared" si="8"/>
        <v>40203.25</v>
      </c>
      <c r="T69" s="13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12">
        <v>1501131600</v>
      </c>
      <c r="K70" s="12">
        <v>1505192400</v>
      </c>
      <c r="L70" t="b">
        <v>0</v>
      </c>
      <c r="M70" t="b">
        <v>1</v>
      </c>
      <c r="N70" t="s">
        <v>33</v>
      </c>
      <c r="O70" s="4">
        <f t="shared" si="5"/>
        <v>2.5452631578947367</v>
      </c>
      <c r="P70" s="6">
        <f t="shared" si="6"/>
        <v>58.975609756097562</v>
      </c>
      <c r="Q70" s="8" t="s">
        <v>2036</v>
      </c>
      <c r="R70" t="str">
        <f t="shared" si="7"/>
        <v>plays</v>
      </c>
      <c r="S70" s="13">
        <f t="shared" si="8"/>
        <v>42943.208333333328</v>
      </c>
      <c r="T70" s="13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12">
        <v>1292738400</v>
      </c>
      <c r="K71" s="12">
        <v>1295676000</v>
      </c>
      <c r="L71" t="b">
        <v>0</v>
      </c>
      <c r="M71" t="b">
        <v>0</v>
      </c>
      <c r="N71" t="s">
        <v>33</v>
      </c>
      <c r="O71" s="4">
        <f t="shared" si="5"/>
        <v>0.24063291139240506</v>
      </c>
      <c r="P71" s="6">
        <f t="shared" si="6"/>
        <v>111.82352941176471</v>
      </c>
      <c r="Q71" s="8" t="s">
        <v>2036</v>
      </c>
      <c r="R71" t="str">
        <f t="shared" si="7"/>
        <v>plays</v>
      </c>
      <c r="S71" s="13">
        <f t="shared" si="8"/>
        <v>40531.25</v>
      </c>
      <c r="T71" s="13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12">
        <v>1288674000</v>
      </c>
      <c r="K72" s="12">
        <v>1292911200</v>
      </c>
      <c r="L72" t="b">
        <v>0</v>
      </c>
      <c r="M72" t="b">
        <v>1</v>
      </c>
      <c r="N72" t="s">
        <v>33</v>
      </c>
      <c r="O72" s="4">
        <f t="shared" si="5"/>
        <v>1.2374140625000001</v>
      </c>
      <c r="P72" s="6">
        <f t="shared" si="6"/>
        <v>63.995555555555555</v>
      </c>
      <c r="Q72" s="8" t="s">
        <v>2036</v>
      </c>
      <c r="R72" t="str">
        <f t="shared" si="7"/>
        <v>plays</v>
      </c>
      <c r="S72" s="13">
        <f t="shared" si="8"/>
        <v>40484.208333333336</v>
      </c>
      <c r="T72" s="13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12">
        <v>1575093600</v>
      </c>
      <c r="K73" s="12">
        <v>1575439200</v>
      </c>
      <c r="L73" t="b">
        <v>0</v>
      </c>
      <c r="M73" t="b">
        <v>0</v>
      </c>
      <c r="N73" t="s">
        <v>33</v>
      </c>
      <c r="O73" s="4">
        <f t="shared" si="5"/>
        <v>1.0806666666666667</v>
      </c>
      <c r="P73" s="6">
        <f t="shared" si="6"/>
        <v>85.315789473684205</v>
      </c>
      <c r="Q73" s="8" t="s">
        <v>2036</v>
      </c>
      <c r="R73" t="str">
        <f t="shared" si="7"/>
        <v>plays</v>
      </c>
      <c r="S73" s="13">
        <f t="shared" si="8"/>
        <v>43799.25</v>
      </c>
      <c r="T73" s="13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12">
        <v>1435726800</v>
      </c>
      <c r="K74" s="12">
        <v>1438837200</v>
      </c>
      <c r="L74" t="b">
        <v>0</v>
      </c>
      <c r="M74" t="b">
        <v>0</v>
      </c>
      <c r="N74" t="s">
        <v>71</v>
      </c>
      <c r="O74" s="4">
        <f t="shared" si="5"/>
        <v>6.7033333333333331</v>
      </c>
      <c r="P74" s="6">
        <f t="shared" si="6"/>
        <v>74.481481481481481</v>
      </c>
      <c r="Q74" s="8" t="s">
        <v>2037</v>
      </c>
      <c r="R74" t="str">
        <f t="shared" si="7"/>
        <v>animation</v>
      </c>
      <c r="S74" s="13">
        <f t="shared" si="8"/>
        <v>42186.208333333328</v>
      </c>
      <c r="T74" s="13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12">
        <v>1480226400</v>
      </c>
      <c r="K75" s="12">
        <v>1480485600</v>
      </c>
      <c r="L75" t="b">
        <v>0</v>
      </c>
      <c r="M75" t="b">
        <v>0</v>
      </c>
      <c r="N75" t="s">
        <v>159</v>
      </c>
      <c r="O75" s="4">
        <f t="shared" si="5"/>
        <v>6.609285714285714</v>
      </c>
      <c r="P75" s="6">
        <f t="shared" si="6"/>
        <v>105.14772727272727</v>
      </c>
      <c r="Q75" s="8" t="s">
        <v>2034</v>
      </c>
      <c r="R75" t="str">
        <f t="shared" si="7"/>
        <v>jazz</v>
      </c>
      <c r="S75" s="13">
        <f t="shared" si="8"/>
        <v>42701.25</v>
      </c>
      <c r="T75" s="13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12">
        <v>1459054800</v>
      </c>
      <c r="K76" s="12">
        <v>1459141200</v>
      </c>
      <c r="L76" t="b">
        <v>0</v>
      </c>
      <c r="M76" t="b">
        <v>0</v>
      </c>
      <c r="N76" t="s">
        <v>148</v>
      </c>
      <c r="O76" s="4">
        <f t="shared" si="5"/>
        <v>1.2246153846153847</v>
      </c>
      <c r="P76" s="6">
        <f t="shared" si="6"/>
        <v>56.188235294117646</v>
      </c>
      <c r="Q76" s="8" t="s">
        <v>2034</v>
      </c>
      <c r="R76" t="str">
        <f t="shared" si="7"/>
        <v>metal</v>
      </c>
      <c r="S76" s="13">
        <f t="shared" si="8"/>
        <v>42456.208333333328</v>
      </c>
      <c r="T76" s="13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12">
        <v>1531630800</v>
      </c>
      <c r="K77" s="12">
        <v>1532322000</v>
      </c>
      <c r="L77" t="b">
        <v>0</v>
      </c>
      <c r="M77" t="b">
        <v>0</v>
      </c>
      <c r="N77" t="s">
        <v>122</v>
      </c>
      <c r="O77" s="4">
        <f t="shared" si="5"/>
        <v>1.5057731958762886</v>
      </c>
      <c r="P77" s="6">
        <f t="shared" si="6"/>
        <v>85.917647058823533</v>
      </c>
      <c r="Q77" s="8" t="s">
        <v>2040</v>
      </c>
      <c r="R77" t="str">
        <f t="shared" si="7"/>
        <v>photography books</v>
      </c>
      <c r="S77" s="13">
        <f t="shared" si="8"/>
        <v>43296.208333333328</v>
      </c>
      <c r="T77" s="13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12">
        <v>1421992800</v>
      </c>
      <c r="K78" s="12">
        <v>1426222800</v>
      </c>
      <c r="L78" t="b">
        <v>1</v>
      </c>
      <c r="M78" t="b">
        <v>1</v>
      </c>
      <c r="N78" t="s">
        <v>33</v>
      </c>
      <c r="O78" s="4">
        <f t="shared" si="5"/>
        <v>0.78106590724165992</v>
      </c>
      <c r="P78" s="6">
        <f t="shared" si="6"/>
        <v>57.00296912114014</v>
      </c>
      <c r="Q78" s="8" t="s">
        <v>2036</v>
      </c>
      <c r="R78" t="str">
        <f t="shared" si="7"/>
        <v>plays</v>
      </c>
      <c r="S78" s="13">
        <f t="shared" si="8"/>
        <v>42027.25</v>
      </c>
      <c r="T78" s="13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12">
        <v>1285563600</v>
      </c>
      <c r="K79" s="12">
        <v>1286773200</v>
      </c>
      <c r="L79" t="b">
        <v>0</v>
      </c>
      <c r="M79" t="b">
        <v>1</v>
      </c>
      <c r="N79" t="s">
        <v>71</v>
      </c>
      <c r="O79" s="4">
        <f t="shared" si="5"/>
        <v>0.46947368421052632</v>
      </c>
      <c r="P79" s="6">
        <f t="shared" si="6"/>
        <v>79.642857142857139</v>
      </c>
      <c r="Q79" s="8" t="s">
        <v>2037</v>
      </c>
      <c r="R79" t="str">
        <f t="shared" si="7"/>
        <v>animation</v>
      </c>
      <c r="S79" s="13">
        <f t="shared" si="8"/>
        <v>40448.208333333336</v>
      </c>
      <c r="T79" s="13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12">
        <v>1523854800</v>
      </c>
      <c r="K80" s="12">
        <v>1523941200</v>
      </c>
      <c r="L80" t="b">
        <v>0</v>
      </c>
      <c r="M80" t="b">
        <v>0</v>
      </c>
      <c r="N80" t="s">
        <v>206</v>
      </c>
      <c r="O80" s="4">
        <f t="shared" si="5"/>
        <v>3.008</v>
      </c>
      <c r="P80" s="6">
        <f t="shared" si="6"/>
        <v>41.018181818181816</v>
      </c>
      <c r="Q80" s="8" t="s">
        <v>2038</v>
      </c>
      <c r="R80" t="str">
        <f t="shared" si="7"/>
        <v>translations</v>
      </c>
      <c r="S80" s="13">
        <f t="shared" si="8"/>
        <v>43206.208333333328</v>
      </c>
      <c r="T80" s="13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12">
        <v>1529125200</v>
      </c>
      <c r="K81" s="12">
        <v>1529557200</v>
      </c>
      <c r="L81" t="b">
        <v>0</v>
      </c>
      <c r="M81" t="b">
        <v>0</v>
      </c>
      <c r="N81" t="s">
        <v>33</v>
      </c>
      <c r="O81" s="4">
        <f t="shared" si="5"/>
        <v>0.6959861591695502</v>
      </c>
      <c r="P81" s="6">
        <f t="shared" si="6"/>
        <v>48.004773269689736</v>
      </c>
      <c r="Q81" s="8" t="s">
        <v>2036</v>
      </c>
      <c r="R81" t="str">
        <f t="shared" si="7"/>
        <v>plays</v>
      </c>
      <c r="S81" s="13">
        <f t="shared" si="8"/>
        <v>43267.208333333328</v>
      </c>
      <c r="T81" s="13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12">
        <v>1503982800</v>
      </c>
      <c r="K82" s="12">
        <v>1506574800</v>
      </c>
      <c r="L82" t="b">
        <v>0</v>
      </c>
      <c r="M82" t="b">
        <v>0</v>
      </c>
      <c r="N82" t="s">
        <v>89</v>
      </c>
      <c r="O82" s="4">
        <f t="shared" si="5"/>
        <v>6.374545454545455</v>
      </c>
      <c r="P82" s="6">
        <f t="shared" si="6"/>
        <v>55.212598425196852</v>
      </c>
      <c r="Q82" s="8" t="s">
        <v>2039</v>
      </c>
      <c r="R82" t="str">
        <f t="shared" si="7"/>
        <v>video games</v>
      </c>
      <c r="S82" s="13">
        <f t="shared" si="8"/>
        <v>42976.208333333328</v>
      </c>
      <c r="T82" s="13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12">
        <v>1511416800</v>
      </c>
      <c r="K83" s="12">
        <v>1513576800</v>
      </c>
      <c r="L83" t="b">
        <v>0</v>
      </c>
      <c r="M83" t="b">
        <v>0</v>
      </c>
      <c r="N83" t="s">
        <v>23</v>
      </c>
      <c r="O83" s="4">
        <f t="shared" si="5"/>
        <v>2.253392857142857</v>
      </c>
      <c r="P83" s="6">
        <f t="shared" si="6"/>
        <v>92.109489051094897</v>
      </c>
      <c r="Q83" s="8" t="s">
        <v>2034</v>
      </c>
      <c r="R83" t="str">
        <f t="shared" si="7"/>
        <v>rock</v>
      </c>
      <c r="S83" s="13">
        <f t="shared" si="8"/>
        <v>43062.25</v>
      </c>
      <c r="T83" s="13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12">
        <v>1547704800</v>
      </c>
      <c r="K84" s="12">
        <v>1548309600</v>
      </c>
      <c r="L84" t="b">
        <v>0</v>
      </c>
      <c r="M84" t="b">
        <v>1</v>
      </c>
      <c r="N84" t="s">
        <v>89</v>
      </c>
      <c r="O84" s="4">
        <f t="shared" si="5"/>
        <v>14.973000000000001</v>
      </c>
      <c r="P84" s="6">
        <f t="shared" si="6"/>
        <v>83.183333333333337</v>
      </c>
      <c r="Q84" s="8" t="s">
        <v>2039</v>
      </c>
      <c r="R84" t="str">
        <f t="shared" si="7"/>
        <v>video games</v>
      </c>
      <c r="S84" s="13">
        <f t="shared" si="8"/>
        <v>43482.25</v>
      </c>
      <c r="T84" s="13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12">
        <v>1469682000</v>
      </c>
      <c r="K85" s="12">
        <v>1471582800</v>
      </c>
      <c r="L85" t="b">
        <v>0</v>
      </c>
      <c r="M85" t="b">
        <v>0</v>
      </c>
      <c r="N85" t="s">
        <v>50</v>
      </c>
      <c r="O85" s="4">
        <f t="shared" si="5"/>
        <v>0.37590225563909774</v>
      </c>
      <c r="P85" s="6">
        <f t="shared" si="6"/>
        <v>39.996000000000002</v>
      </c>
      <c r="Q85" s="8" t="s">
        <v>2034</v>
      </c>
      <c r="R85" t="str">
        <f t="shared" si="7"/>
        <v>electric music</v>
      </c>
      <c r="S85" s="13">
        <f t="shared" si="8"/>
        <v>42579.208333333328</v>
      </c>
      <c r="T85" s="13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12">
        <v>1343451600</v>
      </c>
      <c r="K86" s="12">
        <v>1344315600</v>
      </c>
      <c r="L86" t="b">
        <v>0</v>
      </c>
      <c r="M86" t="b">
        <v>0</v>
      </c>
      <c r="N86" t="s">
        <v>65</v>
      </c>
      <c r="O86" s="4">
        <f t="shared" si="5"/>
        <v>1.3236942675159236</v>
      </c>
      <c r="P86" s="6">
        <f t="shared" si="6"/>
        <v>111.1336898395722</v>
      </c>
      <c r="Q86" s="8" t="s">
        <v>2035</v>
      </c>
      <c r="R86" t="str">
        <f t="shared" si="7"/>
        <v>wearables</v>
      </c>
      <c r="S86" s="13">
        <f t="shared" si="8"/>
        <v>41118.208333333336</v>
      </c>
      <c r="T86" s="13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12">
        <v>1315717200</v>
      </c>
      <c r="K87" s="12">
        <v>1316408400</v>
      </c>
      <c r="L87" t="b">
        <v>0</v>
      </c>
      <c r="M87" t="b">
        <v>0</v>
      </c>
      <c r="N87" t="s">
        <v>60</v>
      </c>
      <c r="O87" s="4">
        <f t="shared" si="5"/>
        <v>1.3122448979591836</v>
      </c>
      <c r="P87" s="6">
        <f t="shared" si="6"/>
        <v>90.563380281690144</v>
      </c>
      <c r="Q87" s="8" t="s">
        <v>2034</v>
      </c>
      <c r="R87" t="str">
        <f t="shared" si="7"/>
        <v>indie rock</v>
      </c>
      <c r="S87" s="13">
        <f t="shared" si="8"/>
        <v>40797.208333333336</v>
      </c>
      <c r="T87" s="13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12">
        <v>1430715600</v>
      </c>
      <c r="K88" s="12">
        <v>1431838800</v>
      </c>
      <c r="L88" t="b">
        <v>1</v>
      </c>
      <c r="M88" t="b">
        <v>0</v>
      </c>
      <c r="N88" t="s">
        <v>33</v>
      </c>
      <c r="O88" s="4">
        <f t="shared" si="5"/>
        <v>1.6763513513513513</v>
      </c>
      <c r="P88" s="6">
        <f t="shared" si="6"/>
        <v>61.108374384236456</v>
      </c>
      <c r="Q88" s="8" t="s">
        <v>2036</v>
      </c>
      <c r="R88" t="str">
        <f t="shared" si="7"/>
        <v>plays</v>
      </c>
      <c r="S88" s="13">
        <f t="shared" si="8"/>
        <v>42128.208333333328</v>
      </c>
      <c r="T88" s="13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12">
        <v>1299564000</v>
      </c>
      <c r="K89" s="12">
        <v>1300510800</v>
      </c>
      <c r="L89" t="b">
        <v>0</v>
      </c>
      <c r="M89" t="b">
        <v>1</v>
      </c>
      <c r="N89" t="s">
        <v>23</v>
      </c>
      <c r="O89" s="4">
        <f t="shared" si="5"/>
        <v>0.6198488664987406</v>
      </c>
      <c r="P89" s="6">
        <f t="shared" si="6"/>
        <v>83.022941970310384</v>
      </c>
      <c r="Q89" s="8" t="s">
        <v>2034</v>
      </c>
      <c r="R89" t="str">
        <f t="shared" si="7"/>
        <v>rock</v>
      </c>
      <c r="S89" s="13">
        <f t="shared" si="8"/>
        <v>40610.25</v>
      </c>
      <c r="T89" s="13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12">
        <v>1429160400</v>
      </c>
      <c r="K90" s="12">
        <v>1431061200</v>
      </c>
      <c r="L90" t="b">
        <v>0</v>
      </c>
      <c r="M90" t="b">
        <v>0</v>
      </c>
      <c r="N90" t="s">
        <v>206</v>
      </c>
      <c r="O90" s="4">
        <f t="shared" si="5"/>
        <v>2.6074999999999999</v>
      </c>
      <c r="P90" s="6">
        <f t="shared" si="6"/>
        <v>110.76106194690266</v>
      </c>
      <c r="Q90" s="8" t="s">
        <v>2038</v>
      </c>
      <c r="R90" t="str">
        <f t="shared" si="7"/>
        <v>translations</v>
      </c>
      <c r="S90" s="13">
        <f t="shared" si="8"/>
        <v>42110.208333333328</v>
      </c>
      <c r="T90" s="13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12">
        <v>1271307600</v>
      </c>
      <c r="K91" s="12">
        <v>1271480400</v>
      </c>
      <c r="L91" t="b">
        <v>0</v>
      </c>
      <c r="M91" t="b">
        <v>0</v>
      </c>
      <c r="N91" t="s">
        <v>33</v>
      </c>
      <c r="O91" s="4">
        <f t="shared" si="5"/>
        <v>2.5258823529411765</v>
      </c>
      <c r="P91" s="6">
        <f t="shared" si="6"/>
        <v>89.458333333333329</v>
      </c>
      <c r="Q91" s="8" t="s">
        <v>2036</v>
      </c>
      <c r="R91" t="str">
        <f t="shared" si="7"/>
        <v>plays</v>
      </c>
      <c r="S91" s="13">
        <f t="shared" si="8"/>
        <v>40283.208333333336</v>
      </c>
      <c r="T91" s="13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12">
        <v>1456380000</v>
      </c>
      <c r="K92" s="12">
        <v>1456380000</v>
      </c>
      <c r="L92" t="b">
        <v>0</v>
      </c>
      <c r="M92" t="b">
        <v>1</v>
      </c>
      <c r="N92" t="s">
        <v>33</v>
      </c>
      <c r="O92" s="4">
        <f t="shared" si="5"/>
        <v>0.7861538461538462</v>
      </c>
      <c r="P92" s="6">
        <f t="shared" si="6"/>
        <v>57.849056603773583</v>
      </c>
      <c r="Q92" s="8" t="s">
        <v>2036</v>
      </c>
      <c r="R92" t="str">
        <f t="shared" si="7"/>
        <v>plays</v>
      </c>
      <c r="S92" s="13">
        <f t="shared" si="8"/>
        <v>42425.25</v>
      </c>
      <c r="T92" s="13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12">
        <v>1470459600</v>
      </c>
      <c r="K93" s="12">
        <v>1472878800</v>
      </c>
      <c r="L93" t="b">
        <v>0</v>
      </c>
      <c r="M93" t="b">
        <v>0</v>
      </c>
      <c r="N93" t="s">
        <v>206</v>
      </c>
      <c r="O93" s="4">
        <f t="shared" si="5"/>
        <v>0.48404406999351912</v>
      </c>
      <c r="P93" s="6">
        <f t="shared" si="6"/>
        <v>109.99705449189985</v>
      </c>
      <c r="Q93" s="8" t="s">
        <v>2038</v>
      </c>
      <c r="R93" t="str">
        <f t="shared" si="7"/>
        <v>translations</v>
      </c>
      <c r="S93" s="13">
        <f t="shared" si="8"/>
        <v>42588.208333333328</v>
      </c>
      <c r="T93" s="13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12">
        <v>1277269200</v>
      </c>
      <c r="K94" s="12">
        <v>1277355600</v>
      </c>
      <c r="L94" t="b">
        <v>0</v>
      </c>
      <c r="M94" t="b">
        <v>1</v>
      </c>
      <c r="N94" t="s">
        <v>89</v>
      </c>
      <c r="O94" s="4">
        <f t="shared" si="5"/>
        <v>2.5887500000000001</v>
      </c>
      <c r="P94" s="6">
        <f t="shared" si="6"/>
        <v>103.96586345381526</v>
      </c>
      <c r="Q94" s="8" t="s">
        <v>2039</v>
      </c>
      <c r="R94" t="str">
        <f t="shared" si="7"/>
        <v>video games</v>
      </c>
      <c r="S94" s="13">
        <f t="shared" si="8"/>
        <v>40352.208333333336</v>
      </c>
      <c r="T94" s="13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12">
        <v>1350709200</v>
      </c>
      <c r="K95" s="12">
        <v>1351054800</v>
      </c>
      <c r="L95" t="b">
        <v>0</v>
      </c>
      <c r="M95" t="b">
        <v>1</v>
      </c>
      <c r="N95" t="s">
        <v>33</v>
      </c>
      <c r="O95" s="4">
        <f t="shared" si="5"/>
        <v>0.60548713235294116</v>
      </c>
      <c r="P95" s="6">
        <f t="shared" si="6"/>
        <v>107.99508196721311</v>
      </c>
      <c r="Q95" s="8" t="s">
        <v>2036</v>
      </c>
      <c r="R95" t="str">
        <f t="shared" si="7"/>
        <v>plays</v>
      </c>
      <c r="S95" s="13">
        <f t="shared" si="8"/>
        <v>41202.208333333336</v>
      </c>
      <c r="T95" s="13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12">
        <v>1554613200</v>
      </c>
      <c r="K96" s="12">
        <v>1555563600</v>
      </c>
      <c r="L96" t="b">
        <v>0</v>
      </c>
      <c r="M96" t="b">
        <v>0</v>
      </c>
      <c r="N96" t="s">
        <v>28</v>
      </c>
      <c r="O96" s="4">
        <f t="shared" si="5"/>
        <v>3.036896551724138</v>
      </c>
      <c r="P96" s="6">
        <f t="shared" si="6"/>
        <v>48.927777777777777</v>
      </c>
      <c r="Q96" s="8" t="s">
        <v>2035</v>
      </c>
      <c r="R96" t="str">
        <f t="shared" si="7"/>
        <v>web</v>
      </c>
      <c r="S96" s="13">
        <f t="shared" si="8"/>
        <v>43562.208333333328</v>
      </c>
      <c r="T96" s="13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12">
        <v>1571029200</v>
      </c>
      <c r="K97" s="12">
        <v>1571634000</v>
      </c>
      <c r="L97" t="b">
        <v>0</v>
      </c>
      <c r="M97" t="b">
        <v>0</v>
      </c>
      <c r="N97" t="s">
        <v>42</v>
      </c>
      <c r="O97" s="4">
        <f t="shared" si="5"/>
        <v>1.1299999999999999</v>
      </c>
      <c r="P97" s="6">
        <f t="shared" si="6"/>
        <v>37.666666666666664</v>
      </c>
      <c r="Q97" s="8" t="s">
        <v>2037</v>
      </c>
      <c r="R97" t="str">
        <f t="shared" si="7"/>
        <v>documentary</v>
      </c>
      <c r="S97" s="13">
        <f t="shared" si="8"/>
        <v>43752.208333333328</v>
      </c>
      <c r="T97" s="13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12">
        <v>1299736800</v>
      </c>
      <c r="K98" s="12">
        <v>1300856400</v>
      </c>
      <c r="L98" t="b">
        <v>0</v>
      </c>
      <c r="M98" t="b">
        <v>0</v>
      </c>
      <c r="N98" t="s">
        <v>33</v>
      </c>
      <c r="O98" s="4">
        <f t="shared" si="5"/>
        <v>2.1737876614060259</v>
      </c>
      <c r="P98" s="6">
        <f t="shared" si="6"/>
        <v>64.999141999141997</v>
      </c>
      <c r="Q98" s="8" t="s">
        <v>2036</v>
      </c>
      <c r="R98" t="str">
        <f t="shared" si="7"/>
        <v>plays</v>
      </c>
      <c r="S98" s="13">
        <f t="shared" si="8"/>
        <v>40612.25</v>
      </c>
      <c r="T98" s="13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12">
        <v>1435208400</v>
      </c>
      <c r="K99" s="12">
        <v>1439874000</v>
      </c>
      <c r="L99" t="b">
        <v>0</v>
      </c>
      <c r="M99" t="b">
        <v>0</v>
      </c>
      <c r="N99" t="s">
        <v>17</v>
      </c>
      <c r="O99" s="4">
        <f t="shared" si="5"/>
        <v>9.2669230769230762</v>
      </c>
      <c r="P99" s="6">
        <f t="shared" si="6"/>
        <v>106.61061946902655</v>
      </c>
      <c r="Q99" s="8" t="s">
        <v>2033</v>
      </c>
      <c r="R99" t="str">
        <f t="shared" si="7"/>
        <v>food trucks</v>
      </c>
      <c r="S99" s="13">
        <f t="shared" si="8"/>
        <v>42180.208333333328</v>
      </c>
      <c r="T99" s="13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12">
        <v>1437973200</v>
      </c>
      <c r="K100" s="12">
        <v>1438318800</v>
      </c>
      <c r="L100" t="b">
        <v>0</v>
      </c>
      <c r="M100" t="b">
        <v>0</v>
      </c>
      <c r="N100" t="s">
        <v>89</v>
      </c>
      <c r="O100" s="4">
        <f t="shared" si="5"/>
        <v>0.33692229038854804</v>
      </c>
      <c r="P100" s="6">
        <f t="shared" si="6"/>
        <v>27.009016393442622</v>
      </c>
      <c r="Q100" s="8" t="s">
        <v>2039</v>
      </c>
      <c r="R100" t="str">
        <f t="shared" si="7"/>
        <v>video games</v>
      </c>
      <c r="S100" s="13">
        <f t="shared" si="8"/>
        <v>42212.208333333328</v>
      </c>
      <c r="T100" s="13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12">
        <v>1416895200</v>
      </c>
      <c r="K101" s="12">
        <v>1419400800</v>
      </c>
      <c r="L101" t="b">
        <v>0</v>
      </c>
      <c r="M101" t="b">
        <v>0</v>
      </c>
      <c r="N101" t="s">
        <v>33</v>
      </c>
      <c r="O101" s="4">
        <f t="shared" si="5"/>
        <v>1.9672368421052631</v>
      </c>
      <c r="P101" s="6">
        <f t="shared" si="6"/>
        <v>91.16463414634147</v>
      </c>
      <c r="Q101" s="8" t="s">
        <v>2036</v>
      </c>
      <c r="R101" t="str">
        <f t="shared" si="7"/>
        <v>plays</v>
      </c>
      <c r="S101" s="13">
        <f t="shared" si="8"/>
        <v>41968.25</v>
      </c>
      <c r="T101" s="13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12">
        <v>1319000400</v>
      </c>
      <c r="K102" s="12">
        <v>1320555600</v>
      </c>
      <c r="L102" t="b">
        <v>0</v>
      </c>
      <c r="M102" t="b">
        <v>0</v>
      </c>
      <c r="N102" t="s">
        <v>33</v>
      </c>
      <c r="O102" s="4">
        <f t="shared" si="5"/>
        <v>0.01</v>
      </c>
      <c r="P102" s="6">
        <f t="shared" si="6"/>
        <v>1</v>
      </c>
      <c r="Q102" s="8" t="s">
        <v>2036</v>
      </c>
      <c r="R102" t="str">
        <f t="shared" si="7"/>
        <v>plays</v>
      </c>
      <c r="S102" s="13">
        <f t="shared" si="8"/>
        <v>40835.208333333336</v>
      </c>
      <c r="T102" s="13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12">
        <v>1424498400</v>
      </c>
      <c r="K103" s="12">
        <v>1425103200</v>
      </c>
      <c r="L103" t="b">
        <v>0</v>
      </c>
      <c r="M103" t="b">
        <v>1</v>
      </c>
      <c r="N103" t="s">
        <v>50</v>
      </c>
      <c r="O103" s="4">
        <f t="shared" si="5"/>
        <v>10.214444444444444</v>
      </c>
      <c r="P103" s="6">
        <f t="shared" si="6"/>
        <v>56.054878048780488</v>
      </c>
      <c r="Q103" s="8" t="s">
        <v>2034</v>
      </c>
      <c r="R103" t="str">
        <f t="shared" si="7"/>
        <v>electric music</v>
      </c>
      <c r="S103" s="13">
        <f t="shared" si="8"/>
        <v>42056.25</v>
      </c>
      <c r="T103" s="13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12">
        <v>1526274000</v>
      </c>
      <c r="K104" s="12">
        <v>1526878800</v>
      </c>
      <c r="L104" t="b">
        <v>0</v>
      </c>
      <c r="M104" t="b">
        <v>1</v>
      </c>
      <c r="N104" t="s">
        <v>65</v>
      </c>
      <c r="O104" s="4">
        <f t="shared" si="5"/>
        <v>2.8167567567567566</v>
      </c>
      <c r="P104" s="6">
        <f t="shared" si="6"/>
        <v>31.017857142857142</v>
      </c>
      <c r="Q104" s="8" t="s">
        <v>2035</v>
      </c>
      <c r="R104" t="str">
        <f t="shared" si="7"/>
        <v>wearables</v>
      </c>
      <c r="S104" s="13">
        <f t="shared" si="8"/>
        <v>43234.208333333328</v>
      </c>
      <c r="T104" s="13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12">
        <v>1287896400</v>
      </c>
      <c r="K105" s="12">
        <v>1288674000</v>
      </c>
      <c r="L105" t="b">
        <v>0</v>
      </c>
      <c r="M105" t="b">
        <v>0</v>
      </c>
      <c r="N105" t="s">
        <v>50</v>
      </c>
      <c r="O105" s="4">
        <f t="shared" si="5"/>
        <v>0.24610000000000001</v>
      </c>
      <c r="P105" s="6">
        <f t="shared" si="6"/>
        <v>66.513513513513516</v>
      </c>
      <c r="Q105" s="8" t="s">
        <v>2034</v>
      </c>
      <c r="R105" t="str">
        <f t="shared" si="7"/>
        <v>electric music</v>
      </c>
      <c r="S105" s="13">
        <f t="shared" si="8"/>
        <v>40475.208333333336</v>
      </c>
      <c r="T105" s="13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12">
        <v>1495515600</v>
      </c>
      <c r="K106" s="12">
        <v>1495602000</v>
      </c>
      <c r="L106" t="b">
        <v>0</v>
      </c>
      <c r="M106" t="b">
        <v>0</v>
      </c>
      <c r="N106" t="s">
        <v>60</v>
      </c>
      <c r="O106" s="4">
        <f t="shared" si="5"/>
        <v>1.4314010067114094</v>
      </c>
      <c r="P106" s="6">
        <f t="shared" si="6"/>
        <v>89.005216484089729</v>
      </c>
      <c r="Q106" s="8" t="s">
        <v>2034</v>
      </c>
      <c r="R106" t="str">
        <f t="shared" si="7"/>
        <v>indie rock</v>
      </c>
      <c r="S106" s="13">
        <f t="shared" si="8"/>
        <v>42878.208333333328</v>
      </c>
      <c r="T106" s="13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12">
        <v>1364878800</v>
      </c>
      <c r="K107" s="12">
        <v>1366434000</v>
      </c>
      <c r="L107" t="b">
        <v>0</v>
      </c>
      <c r="M107" t="b">
        <v>0</v>
      </c>
      <c r="N107" t="s">
        <v>28</v>
      </c>
      <c r="O107" s="4">
        <f t="shared" si="5"/>
        <v>1.4454411764705883</v>
      </c>
      <c r="P107" s="6">
        <f t="shared" si="6"/>
        <v>103.46315789473684</v>
      </c>
      <c r="Q107" s="8" t="s">
        <v>2035</v>
      </c>
      <c r="R107" t="str">
        <f t="shared" si="7"/>
        <v>web</v>
      </c>
      <c r="S107" s="13">
        <f t="shared" si="8"/>
        <v>41366.208333333336</v>
      </c>
      <c r="T107" s="13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12">
        <v>1567918800</v>
      </c>
      <c r="K108" s="12">
        <v>1568350800</v>
      </c>
      <c r="L108" t="b">
        <v>0</v>
      </c>
      <c r="M108" t="b">
        <v>0</v>
      </c>
      <c r="N108" t="s">
        <v>33</v>
      </c>
      <c r="O108" s="4">
        <f t="shared" si="5"/>
        <v>3.5912820512820511</v>
      </c>
      <c r="P108" s="6">
        <f t="shared" si="6"/>
        <v>95.278911564625844</v>
      </c>
      <c r="Q108" s="8" t="s">
        <v>2036</v>
      </c>
      <c r="R108" t="str">
        <f t="shared" si="7"/>
        <v>plays</v>
      </c>
      <c r="S108" s="13">
        <f t="shared" si="8"/>
        <v>43716.208333333328</v>
      </c>
      <c r="T108" s="13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12">
        <v>1524459600</v>
      </c>
      <c r="K109" s="12">
        <v>1525928400</v>
      </c>
      <c r="L109" t="b">
        <v>0</v>
      </c>
      <c r="M109" t="b">
        <v>1</v>
      </c>
      <c r="N109" t="s">
        <v>33</v>
      </c>
      <c r="O109" s="4">
        <f t="shared" si="5"/>
        <v>1.8648571428571428</v>
      </c>
      <c r="P109" s="6">
        <f t="shared" si="6"/>
        <v>75.895348837209298</v>
      </c>
      <c r="Q109" s="8" t="s">
        <v>2036</v>
      </c>
      <c r="R109" t="str">
        <f t="shared" si="7"/>
        <v>plays</v>
      </c>
      <c r="S109" s="13">
        <f t="shared" si="8"/>
        <v>43213.208333333328</v>
      </c>
      <c r="T109" s="13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12">
        <v>1333688400</v>
      </c>
      <c r="K110" s="12">
        <v>1336885200</v>
      </c>
      <c r="L110" t="b">
        <v>0</v>
      </c>
      <c r="M110" t="b">
        <v>0</v>
      </c>
      <c r="N110" t="s">
        <v>42</v>
      </c>
      <c r="O110" s="4">
        <f t="shared" si="5"/>
        <v>5.9526666666666666</v>
      </c>
      <c r="P110" s="6">
        <f t="shared" si="6"/>
        <v>107.57831325301204</v>
      </c>
      <c r="Q110" s="8" t="s">
        <v>2037</v>
      </c>
      <c r="R110" t="str">
        <f t="shared" si="7"/>
        <v>documentary</v>
      </c>
      <c r="S110" s="13">
        <f t="shared" si="8"/>
        <v>41005.208333333336</v>
      </c>
      <c r="T110" s="13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12">
        <v>1389506400</v>
      </c>
      <c r="K111" s="12">
        <v>1389679200</v>
      </c>
      <c r="L111" t="b">
        <v>0</v>
      </c>
      <c r="M111" t="b">
        <v>0</v>
      </c>
      <c r="N111" t="s">
        <v>269</v>
      </c>
      <c r="O111" s="4">
        <f t="shared" si="5"/>
        <v>0.5921153846153846</v>
      </c>
      <c r="P111" s="6">
        <f t="shared" si="6"/>
        <v>51.31666666666667</v>
      </c>
      <c r="Q111" s="8" t="s">
        <v>2037</v>
      </c>
      <c r="R111" t="str">
        <f t="shared" si="7"/>
        <v>television</v>
      </c>
      <c r="S111" s="13">
        <f t="shared" si="8"/>
        <v>41651.25</v>
      </c>
      <c r="T111" s="13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12">
        <v>1536642000</v>
      </c>
      <c r="K112" s="12">
        <v>1538283600</v>
      </c>
      <c r="L112" t="b">
        <v>0</v>
      </c>
      <c r="M112" t="b">
        <v>0</v>
      </c>
      <c r="N112" t="s">
        <v>17</v>
      </c>
      <c r="O112" s="4">
        <f t="shared" si="5"/>
        <v>0.14962780898876404</v>
      </c>
      <c r="P112" s="6">
        <f t="shared" si="6"/>
        <v>71.983108108108112</v>
      </c>
      <c r="Q112" s="8" t="s">
        <v>2033</v>
      </c>
      <c r="R112" t="str">
        <f t="shared" si="7"/>
        <v>food trucks</v>
      </c>
      <c r="S112" s="13">
        <f t="shared" si="8"/>
        <v>43354.208333333328</v>
      </c>
      <c r="T112" s="13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12">
        <v>1348290000</v>
      </c>
      <c r="K113" s="12">
        <v>1348808400</v>
      </c>
      <c r="L113" t="b">
        <v>0</v>
      </c>
      <c r="M113" t="b">
        <v>0</v>
      </c>
      <c r="N113" t="s">
        <v>133</v>
      </c>
      <c r="O113" s="4">
        <f t="shared" si="5"/>
        <v>1.1995602605863191</v>
      </c>
      <c r="P113" s="6">
        <f t="shared" si="6"/>
        <v>108.95414201183432</v>
      </c>
      <c r="Q113" s="8" t="s">
        <v>2038</v>
      </c>
      <c r="R113" t="str">
        <f t="shared" si="7"/>
        <v>radio &amp; podcasts</v>
      </c>
      <c r="S113" s="13">
        <f t="shared" si="8"/>
        <v>41174.208333333336</v>
      </c>
      <c r="T113" s="13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12">
        <v>1408856400</v>
      </c>
      <c r="K114" s="12">
        <v>1410152400</v>
      </c>
      <c r="L114" t="b">
        <v>0</v>
      </c>
      <c r="M114" t="b">
        <v>0</v>
      </c>
      <c r="N114" t="s">
        <v>28</v>
      </c>
      <c r="O114" s="4">
        <f t="shared" si="5"/>
        <v>2.6882978723404256</v>
      </c>
      <c r="P114" s="6">
        <f t="shared" si="6"/>
        <v>35</v>
      </c>
      <c r="Q114" s="8" t="s">
        <v>2035</v>
      </c>
      <c r="R114" t="str">
        <f t="shared" si="7"/>
        <v>web</v>
      </c>
      <c r="S114" s="13">
        <f t="shared" si="8"/>
        <v>41875.208333333336</v>
      </c>
      <c r="T114" s="13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12">
        <v>1505192400</v>
      </c>
      <c r="K115" s="12">
        <v>1505797200</v>
      </c>
      <c r="L115" t="b">
        <v>0</v>
      </c>
      <c r="M115" t="b">
        <v>0</v>
      </c>
      <c r="N115" t="s">
        <v>17</v>
      </c>
      <c r="O115" s="4">
        <f t="shared" si="5"/>
        <v>3.7687878787878786</v>
      </c>
      <c r="P115" s="6">
        <f t="shared" si="6"/>
        <v>94.938931297709928</v>
      </c>
      <c r="Q115" s="8" t="s">
        <v>2033</v>
      </c>
      <c r="R115" t="str">
        <f t="shared" si="7"/>
        <v>food trucks</v>
      </c>
      <c r="S115" s="13">
        <f t="shared" si="8"/>
        <v>42990.208333333328</v>
      </c>
      <c r="T115" s="13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12">
        <v>1554786000</v>
      </c>
      <c r="K116" s="12">
        <v>1554872400</v>
      </c>
      <c r="L116" t="b">
        <v>0</v>
      </c>
      <c r="M116" t="b">
        <v>1</v>
      </c>
      <c r="N116" t="s">
        <v>65</v>
      </c>
      <c r="O116" s="4">
        <f t="shared" si="5"/>
        <v>7.2715789473684209</v>
      </c>
      <c r="P116" s="6">
        <f t="shared" si="6"/>
        <v>109.65079365079364</v>
      </c>
      <c r="Q116" s="8" t="s">
        <v>2035</v>
      </c>
      <c r="R116" t="str">
        <f t="shared" si="7"/>
        <v>wearables</v>
      </c>
      <c r="S116" s="13">
        <f t="shared" si="8"/>
        <v>43564.208333333328</v>
      </c>
      <c r="T116" s="13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12">
        <v>1510898400</v>
      </c>
      <c r="K117" s="12">
        <v>1513922400</v>
      </c>
      <c r="L117" t="b">
        <v>0</v>
      </c>
      <c r="M117" t="b">
        <v>0</v>
      </c>
      <c r="N117" t="s">
        <v>119</v>
      </c>
      <c r="O117" s="4">
        <f t="shared" si="5"/>
        <v>0.87211757648470301</v>
      </c>
      <c r="P117" s="6">
        <f t="shared" si="6"/>
        <v>44.001815980629537</v>
      </c>
      <c r="Q117" s="8" t="s">
        <v>2038</v>
      </c>
      <c r="R117" t="str">
        <f t="shared" si="7"/>
        <v>fiction</v>
      </c>
      <c r="S117" s="13">
        <f t="shared" si="8"/>
        <v>43056.25</v>
      </c>
      <c r="T117" s="13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12">
        <v>1442552400</v>
      </c>
      <c r="K118" s="12">
        <v>1442638800</v>
      </c>
      <c r="L118" t="b">
        <v>0</v>
      </c>
      <c r="M118" t="b">
        <v>0</v>
      </c>
      <c r="N118" t="s">
        <v>33</v>
      </c>
      <c r="O118" s="4">
        <f t="shared" si="5"/>
        <v>0.88</v>
      </c>
      <c r="P118" s="6">
        <f t="shared" si="6"/>
        <v>86.794520547945211</v>
      </c>
      <c r="Q118" s="8" t="s">
        <v>2036</v>
      </c>
      <c r="R118" t="str">
        <f t="shared" si="7"/>
        <v>plays</v>
      </c>
      <c r="S118" s="13">
        <f t="shared" si="8"/>
        <v>42265.208333333328</v>
      </c>
      <c r="T118" s="13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12">
        <v>1316667600</v>
      </c>
      <c r="K119" s="12">
        <v>1317186000</v>
      </c>
      <c r="L119" t="b">
        <v>0</v>
      </c>
      <c r="M119" t="b">
        <v>0</v>
      </c>
      <c r="N119" t="s">
        <v>269</v>
      </c>
      <c r="O119" s="4">
        <f t="shared" si="5"/>
        <v>1.7393877551020409</v>
      </c>
      <c r="P119" s="6">
        <f t="shared" si="6"/>
        <v>30.992727272727272</v>
      </c>
      <c r="Q119" s="8" t="s">
        <v>2037</v>
      </c>
      <c r="R119" t="str">
        <f t="shared" si="7"/>
        <v>television</v>
      </c>
      <c r="S119" s="13">
        <f t="shared" si="8"/>
        <v>40808.208333333336</v>
      </c>
      <c r="T119" s="13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12">
        <v>1390716000</v>
      </c>
      <c r="K120" s="12">
        <v>1391234400</v>
      </c>
      <c r="L120" t="b">
        <v>0</v>
      </c>
      <c r="M120" t="b">
        <v>0</v>
      </c>
      <c r="N120" t="s">
        <v>122</v>
      </c>
      <c r="O120" s="4">
        <f t="shared" si="5"/>
        <v>1.1761111111111111</v>
      </c>
      <c r="P120" s="6">
        <f t="shared" si="6"/>
        <v>94.791044776119406</v>
      </c>
      <c r="Q120" s="8" t="s">
        <v>2040</v>
      </c>
      <c r="R120" t="str">
        <f t="shared" si="7"/>
        <v>photography books</v>
      </c>
      <c r="S120" s="13">
        <f t="shared" si="8"/>
        <v>41665.25</v>
      </c>
      <c r="T120" s="13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12">
        <v>1402894800</v>
      </c>
      <c r="K121" s="12">
        <v>1404363600</v>
      </c>
      <c r="L121" t="b">
        <v>0</v>
      </c>
      <c r="M121" t="b">
        <v>1</v>
      </c>
      <c r="N121" t="s">
        <v>42</v>
      </c>
      <c r="O121" s="4">
        <f t="shared" si="5"/>
        <v>2.1496</v>
      </c>
      <c r="P121" s="6">
        <f t="shared" si="6"/>
        <v>69.79220779220779</v>
      </c>
      <c r="Q121" s="8" t="s">
        <v>2037</v>
      </c>
      <c r="R121" t="str">
        <f t="shared" si="7"/>
        <v>documentary</v>
      </c>
      <c r="S121" s="13">
        <f t="shared" si="8"/>
        <v>41806.208333333336</v>
      </c>
      <c r="T121" s="13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12">
        <v>1429246800</v>
      </c>
      <c r="K122" s="12">
        <v>1429592400</v>
      </c>
      <c r="L122" t="b">
        <v>0</v>
      </c>
      <c r="M122" t="b">
        <v>1</v>
      </c>
      <c r="N122" t="s">
        <v>292</v>
      </c>
      <c r="O122" s="4">
        <f t="shared" si="5"/>
        <v>1.4949667110519307</v>
      </c>
      <c r="P122" s="6">
        <f t="shared" si="6"/>
        <v>63.003367003367003</v>
      </c>
      <c r="Q122" s="8" t="s">
        <v>2039</v>
      </c>
      <c r="R122" t="str">
        <f t="shared" si="7"/>
        <v>mobile games</v>
      </c>
      <c r="S122" s="13">
        <f t="shared" si="8"/>
        <v>42111.208333333328</v>
      </c>
      <c r="T122" s="13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12">
        <v>1412485200</v>
      </c>
      <c r="K123" s="12">
        <v>1413608400</v>
      </c>
      <c r="L123" t="b">
        <v>0</v>
      </c>
      <c r="M123" t="b">
        <v>0</v>
      </c>
      <c r="N123" t="s">
        <v>89</v>
      </c>
      <c r="O123" s="4">
        <f t="shared" si="5"/>
        <v>2.1933995584988963</v>
      </c>
      <c r="P123" s="6">
        <f t="shared" si="6"/>
        <v>110.0343300110742</v>
      </c>
      <c r="Q123" s="8" t="s">
        <v>2039</v>
      </c>
      <c r="R123" t="str">
        <f t="shared" si="7"/>
        <v>video games</v>
      </c>
      <c r="S123" s="13">
        <f t="shared" si="8"/>
        <v>41917.208333333336</v>
      </c>
      <c r="T123" s="13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12">
        <v>1417068000</v>
      </c>
      <c r="K124" s="12">
        <v>1419400800</v>
      </c>
      <c r="L124" t="b">
        <v>0</v>
      </c>
      <c r="M124" t="b">
        <v>0</v>
      </c>
      <c r="N124" t="s">
        <v>119</v>
      </c>
      <c r="O124" s="4">
        <f t="shared" si="5"/>
        <v>0.64367690058479532</v>
      </c>
      <c r="P124" s="6">
        <f t="shared" si="6"/>
        <v>25.997933274284026</v>
      </c>
      <c r="Q124" s="8" t="s">
        <v>2038</v>
      </c>
      <c r="R124" t="str">
        <f t="shared" si="7"/>
        <v>fiction</v>
      </c>
      <c r="S124" s="13">
        <f t="shared" si="8"/>
        <v>41970.25</v>
      </c>
      <c r="T124" s="13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12">
        <v>1448344800</v>
      </c>
      <c r="K125" s="12">
        <v>1448604000</v>
      </c>
      <c r="L125" t="b">
        <v>1</v>
      </c>
      <c r="M125" t="b">
        <v>0</v>
      </c>
      <c r="N125" t="s">
        <v>33</v>
      </c>
      <c r="O125" s="4">
        <f t="shared" si="5"/>
        <v>0.18622397298818233</v>
      </c>
      <c r="P125" s="6">
        <f t="shared" si="6"/>
        <v>49.987915407854985</v>
      </c>
      <c r="Q125" s="8" t="s">
        <v>2036</v>
      </c>
      <c r="R125" t="str">
        <f t="shared" si="7"/>
        <v>plays</v>
      </c>
      <c r="S125" s="13">
        <f t="shared" si="8"/>
        <v>42332.25</v>
      </c>
      <c r="T125" s="13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12">
        <v>1557723600</v>
      </c>
      <c r="K126" s="12">
        <v>1562302800</v>
      </c>
      <c r="L126" t="b">
        <v>0</v>
      </c>
      <c r="M126" t="b">
        <v>0</v>
      </c>
      <c r="N126" t="s">
        <v>122</v>
      </c>
      <c r="O126" s="4">
        <f t="shared" si="5"/>
        <v>3.6776923076923076</v>
      </c>
      <c r="P126" s="6">
        <f t="shared" si="6"/>
        <v>101.72340425531915</v>
      </c>
      <c r="Q126" s="8" t="s">
        <v>2040</v>
      </c>
      <c r="R126" t="str">
        <f t="shared" si="7"/>
        <v>photography books</v>
      </c>
      <c r="S126" s="13">
        <f t="shared" si="8"/>
        <v>43598.208333333328</v>
      </c>
      <c r="T126" s="13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12">
        <v>1537333200</v>
      </c>
      <c r="K127" s="12">
        <v>1537678800</v>
      </c>
      <c r="L127" t="b">
        <v>0</v>
      </c>
      <c r="M127" t="b">
        <v>0</v>
      </c>
      <c r="N127" t="s">
        <v>33</v>
      </c>
      <c r="O127" s="4">
        <f t="shared" si="5"/>
        <v>1.5990566037735849</v>
      </c>
      <c r="P127" s="6">
        <f t="shared" si="6"/>
        <v>47.083333333333336</v>
      </c>
      <c r="Q127" s="8" t="s">
        <v>2036</v>
      </c>
      <c r="R127" t="str">
        <f t="shared" si="7"/>
        <v>plays</v>
      </c>
      <c r="S127" s="13">
        <f t="shared" si="8"/>
        <v>43362.208333333328</v>
      </c>
      <c r="T127" s="13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12">
        <v>1471150800</v>
      </c>
      <c r="K128" s="12">
        <v>1473570000</v>
      </c>
      <c r="L128" t="b">
        <v>0</v>
      </c>
      <c r="M128" t="b">
        <v>1</v>
      </c>
      <c r="N128" t="s">
        <v>33</v>
      </c>
      <c r="O128" s="4">
        <f t="shared" si="5"/>
        <v>0.38633185349611543</v>
      </c>
      <c r="P128" s="6">
        <f t="shared" si="6"/>
        <v>89.944444444444443</v>
      </c>
      <c r="Q128" s="8" t="s">
        <v>2036</v>
      </c>
      <c r="R128" t="str">
        <f t="shared" si="7"/>
        <v>plays</v>
      </c>
      <c r="S128" s="13">
        <f t="shared" si="8"/>
        <v>42596.208333333328</v>
      </c>
      <c r="T128" s="13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12">
        <v>1273640400</v>
      </c>
      <c r="K129" s="12">
        <v>1273899600</v>
      </c>
      <c r="L129" t="b">
        <v>0</v>
      </c>
      <c r="M129" t="b">
        <v>0</v>
      </c>
      <c r="N129" t="s">
        <v>33</v>
      </c>
      <c r="O129" s="4">
        <f t="shared" si="5"/>
        <v>0.51421511627906979</v>
      </c>
      <c r="P129" s="6">
        <f t="shared" si="6"/>
        <v>78.96875</v>
      </c>
      <c r="Q129" s="8" t="s">
        <v>2036</v>
      </c>
      <c r="R129" t="str">
        <f t="shared" si="7"/>
        <v>plays</v>
      </c>
      <c r="S129" s="13">
        <f t="shared" si="8"/>
        <v>40310.208333333336</v>
      </c>
      <c r="T129" s="13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12">
        <v>1282885200</v>
      </c>
      <c r="K130" s="12">
        <v>1284008400</v>
      </c>
      <c r="L130" t="b">
        <v>0</v>
      </c>
      <c r="M130" t="b">
        <v>0</v>
      </c>
      <c r="N130" t="s">
        <v>23</v>
      </c>
      <c r="O130" s="4">
        <f t="shared" si="5"/>
        <v>0.60334277620396604</v>
      </c>
      <c r="P130" s="6">
        <f t="shared" si="6"/>
        <v>80.067669172932327</v>
      </c>
      <c r="Q130" s="8" t="s">
        <v>2034</v>
      </c>
      <c r="R130" t="str">
        <f t="shared" si="7"/>
        <v>rock</v>
      </c>
      <c r="S130" s="13">
        <f t="shared" si="8"/>
        <v>40417.208333333336</v>
      </c>
      <c r="T130" s="13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12">
        <v>1422943200</v>
      </c>
      <c r="K131" s="12">
        <v>1425103200</v>
      </c>
      <c r="L131" t="b">
        <v>0</v>
      </c>
      <c r="M131" t="b">
        <v>0</v>
      </c>
      <c r="N131" t="s">
        <v>17</v>
      </c>
      <c r="O131" s="4">
        <f t="shared" ref="O131:O194" si="10">E131/D131</f>
        <v>3.2026936026936029E-2</v>
      </c>
      <c r="P131" s="6">
        <f t="shared" ref="P131:P194" si="11">IFERROR(E131/G131, 0)</f>
        <v>86.472727272727269</v>
      </c>
      <c r="Q131" s="8" t="s">
        <v>2033</v>
      </c>
      <c r="R131" t="str">
        <f t="shared" ref="R131:R194" si="12">RIGHT(N131,(LEN(N131)-FIND("/",N131)))</f>
        <v>food trucks</v>
      </c>
      <c r="S131" s="13">
        <f t="shared" ref="S131:S194" si="13">(((J131/60)/60)/24)+DATE(1970,1,1)</f>
        <v>42038.25</v>
      </c>
      <c r="T131" s="13">
        <f t="shared" ref="T131:T194" si="14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12">
        <v>1319605200</v>
      </c>
      <c r="K132" s="12">
        <v>1320991200</v>
      </c>
      <c r="L132" t="b">
        <v>0</v>
      </c>
      <c r="M132" t="b">
        <v>0</v>
      </c>
      <c r="N132" t="s">
        <v>53</v>
      </c>
      <c r="O132" s="4">
        <f t="shared" si="10"/>
        <v>1.5546875</v>
      </c>
      <c r="P132" s="6">
        <f t="shared" si="11"/>
        <v>28.001876172607879</v>
      </c>
      <c r="Q132" s="8" t="s">
        <v>2037</v>
      </c>
      <c r="R132" t="str">
        <f t="shared" si="12"/>
        <v>drama</v>
      </c>
      <c r="S132" s="13">
        <f t="shared" si="13"/>
        <v>40842.208333333336</v>
      </c>
      <c r="T132" s="13">
        <f t="shared" si="14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12">
        <v>1385704800</v>
      </c>
      <c r="K133" s="12">
        <v>1386828000</v>
      </c>
      <c r="L133" t="b">
        <v>0</v>
      </c>
      <c r="M133" t="b">
        <v>0</v>
      </c>
      <c r="N133" t="s">
        <v>28</v>
      </c>
      <c r="O133" s="4">
        <f t="shared" si="10"/>
        <v>1.0085974499089254</v>
      </c>
      <c r="P133" s="6">
        <f t="shared" si="11"/>
        <v>67.996725337699544</v>
      </c>
      <c r="Q133" s="8" t="s">
        <v>2035</v>
      </c>
      <c r="R133" t="str">
        <f t="shared" si="12"/>
        <v>web</v>
      </c>
      <c r="S133" s="13">
        <f t="shared" si="13"/>
        <v>41607.25</v>
      </c>
      <c r="T133" s="13">
        <f t="shared" si="14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12">
        <v>1515736800</v>
      </c>
      <c r="K134" s="12">
        <v>1517119200</v>
      </c>
      <c r="L134" t="b">
        <v>0</v>
      </c>
      <c r="M134" t="b">
        <v>1</v>
      </c>
      <c r="N134" t="s">
        <v>33</v>
      </c>
      <c r="O134" s="4">
        <f t="shared" si="10"/>
        <v>1.1618181818181819</v>
      </c>
      <c r="P134" s="6">
        <f t="shared" si="11"/>
        <v>43.078651685393261</v>
      </c>
      <c r="Q134" s="8" t="s">
        <v>2036</v>
      </c>
      <c r="R134" t="str">
        <f t="shared" si="12"/>
        <v>plays</v>
      </c>
      <c r="S134" s="13">
        <f t="shared" si="13"/>
        <v>43112.25</v>
      </c>
      <c r="T134" s="13">
        <f t="shared" si="14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12">
        <v>1313125200</v>
      </c>
      <c r="K135" s="12">
        <v>1315026000</v>
      </c>
      <c r="L135" t="b">
        <v>0</v>
      </c>
      <c r="M135" t="b">
        <v>0</v>
      </c>
      <c r="N135" t="s">
        <v>319</v>
      </c>
      <c r="O135" s="4">
        <f t="shared" si="10"/>
        <v>3.1077777777777778</v>
      </c>
      <c r="P135" s="6">
        <f t="shared" si="11"/>
        <v>87.95597484276729</v>
      </c>
      <c r="Q135" s="8" t="s">
        <v>2034</v>
      </c>
      <c r="R135" t="str">
        <f t="shared" si="12"/>
        <v>world music</v>
      </c>
      <c r="S135" s="13">
        <f t="shared" si="13"/>
        <v>40767.208333333336</v>
      </c>
      <c r="T135" s="13">
        <f t="shared" si="14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12">
        <v>1308459600</v>
      </c>
      <c r="K136" s="12">
        <v>1312693200</v>
      </c>
      <c r="L136" t="b">
        <v>0</v>
      </c>
      <c r="M136" t="b">
        <v>1</v>
      </c>
      <c r="N136" t="s">
        <v>42</v>
      </c>
      <c r="O136" s="4">
        <f t="shared" si="10"/>
        <v>0.89736683417085428</v>
      </c>
      <c r="P136" s="6">
        <f t="shared" si="11"/>
        <v>94.987234042553197</v>
      </c>
      <c r="Q136" s="8" t="s">
        <v>2037</v>
      </c>
      <c r="R136" t="str">
        <f t="shared" si="12"/>
        <v>documentary</v>
      </c>
      <c r="S136" s="13">
        <f t="shared" si="13"/>
        <v>40713.208333333336</v>
      </c>
      <c r="T136" s="13">
        <f t="shared" si="14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12">
        <v>1362636000</v>
      </c>
      <c r="K137" s="12">
        <v>1363064400</v>
      </c>
      <c r="L137" t="b">
        <v>0</v>
      </c>
      <c r="M137" t="b">
        <v>1</v>
      </c>
      <c r="N137" t="s">
        <v>33</v>
      </c>
      <c r="O137" s="4">
        <f t="shared" si="10"/>
        <v>0.71272727272727276</v>
      </c>
      <c r="P137" s="6">
        <f t="shared" si="11"/>
        <v>46.905982905982903</v>
      </c>
      <c r="Q137" s="8" t="s">
        <v>2036</v>
      </c>
      <c r="R137" t="str">
        <f t="shared" si="12"/>
        <v>plays</v>
      </c>
      <c r="S137" s="13">
        <f t="shared" si="13"/>
        <v>41340.25</v>
      </c>
      <c r="T137" s="13">
        <f t="shared" si="14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12">
        <v>1402117200</v>
      </c>
      <c r="K138" s="12">
        <v>1403154000</v>
      </c>
      <c r="L138" t="b">
        <v>0</v>
      </c>
      <c r="M138" t="b">
        <v>1</v>
      </c>
      <c r="N138" t="s">
        <v>53</v>
      </c>
      <c r="O138" s="4">
        <f t="shared" si="10"/>
        <v>3.2862318840579711E-2</v>
      </c>
      <c r="P138" s="6">
        <f t="shared" si="11"/>
        <v>46.913793103448278</v>
      </c>
      <c r="Q138" s="8" t="s">
        <v>2037</v>
      </c>
      <c r="R138" t="str">
        <f t="shared" si="12"/>
        <v>drama</v>
      </c>
      <c r="S138" s="13">
        <f t="shared" si="13"/>
        <v>41797.208333333336</v>
      </c>
      <c r="T138" s="13">
        <f t="shared" si="14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12">
        <v>1286341200</v>
      </c>
      <c r="K139" s="12">
        <v>1286859600</v>
      </c>
      <c r="L139" t="b">
        <v>0</v>
      </c>
      <c r="M139" t="b">
        <v>0</v>
      </c>
      <c r="N139" t="s">
        <v>68</v>
      </c>
      <c r="O139" s="4">
        <f t="shared" si="10"/>
        <v>2.617777777777778</v>
      </c>
      <c r="P139" s="6">
        <f t="shared" si="11"/>
        <v>94.24</v>
      </c>
      <c r="Q139" s="8" t="s">
        <v>2038</v>
      </c>
      <c r="R139" t="str">
        <f t="shared" si="12"/>
        <v>nonfiction</v>
      </c>
      <c r="S139" s="13">
        <f t="shared" si="13"/>
        <v>40457.208333333336</v>
      </c>
      <c r="T139" s="13">
        <f t="shared" si="14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12">
        <v>1348808400</v>
      </c>
      <c r="K140" s="12">
        <v>1349326800</v>
      </c>
      <c r="L140" t="b">
        <v>0</v>
      </c>
      <c r="M140" t="b">
        <v>0</v>
      </c>
      <c r="N140" t="s">
        <v>292</v>
      </c>
      <c r="O140" s="4">
        <f t="shared" si="10"/>
        <v>0.96</v>
      </c>
      <c r="P140" s="6">
        <f t="shared" si="11"/>
        <v>80.139130434782615</v>
      </c>
      <c r="Q140" s="8" t="s">
        <v>2039</v>
      </c>
      <c r="R140" t="str">
        <f t="shared" si="12"/>
        <v>mobile games</v>
      </c>
      <c r="S140" s="13">
        <f t="shared" si="13"/>
        <v>41180.208333333336</v>
      </c>
      <c r="T140" s="13">
        <f t="shared" si="14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12">
        <v>1429592400</v>
      </c>
      <c r="K141" s="12">
        <v>1430974800</v>
      </c>
      <c r="L141" t="b">
        <v>0</v>
      </c>
      <c r="M141" t="b">
        <v>1</v>
      </c>
      <c r="N141" t="s">
        <v>65</v>
      </c>
      <c r="O141" s="4">
        <f t="shared" si="10"/>
        <v>0.20896851248642778</v>
      </c>
      <c r="P141" s="6">
        <f t="shared" si="11"/>
        <v>59.036809815950917</v>
      </c>
      <c r="Q141" s="8" t="s">
        <v>2035</v>
      </c>
      <c r="R141" t="str">
        <f t="shared" si="12"/>
        <v>wearables</v>
      </c>
      <c r="S141" s="13">
        <f t="shared" si="13"/>
        <v>42115.208333333328</v>
      </c>
      <c r="T141" s="13">
        <f t="shared" si="14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12">
        <v>1519538400</v>
      </c>
      <c r="K142" s="12">
        <v>1519970400</v>
      </c>
      <c r="L142" t="b">
        <v>0</v>
      </c>
      <c r="M142" t="b">
        <v>0</v>
      </c>
      <c r="N142" t="s">
        <v>42</v>
      </c>
      <c r="O142" s="4">
        <f t="shared" si="10"/>
        <v>2.2316363636363636</v>
      </c>
      <c r="P142" s="6">
        <f t="shared" si="11"/>
        <v>65.989247311827953</v>
      </c>
      <c r="Q142" s="8" t="s">
        <v>2037</v>
      </c>
      <c r="R142" t="str">
        <f t="shared" si="12"/>
        <v>documentary</v>
      </c>
      <c r="S142" s="13">
        <f t="shared" si="13"/>
        <v>43156.25</v>
      </c>
      <c r="T142" s="13">
        <f t="shared" si="14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12">
        <v>1434085200</v>
      </c>
      <c r="K143" s="12">
        <v>1434603600</v>
      </c>
      <c r="L143" t="b">
        <v>0</v>
      </c>
      <c r="M143" t="b">
        <v>0</v>
      </c>
      <c r="N143" t="s">
        <v>28</v>
      </c>
      <c r="O143" s="4">
        <f t="shared" si="10"/>
        <v>1.0159097978227061</v>
      </c>
      <c r="P143" s="6">
        <f t="shared" si="11"/>
        <v>60.992530345471522</v>
      </c>
      <c r="Q143" s="8" t="s">
        <v>2035</v>
      </c>
      <c r="R143" t="str">
        <f t="shared" si="12"/>
        <v>web</v>
      </c>
      <c r="S143" s="13">
        <f t="shared" si="13"/>
        <v>42167.208333333328</v>
      </c>
      <c r="T143" s="13">
        <f t="shared" si="14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12">
        <v>1333688400</v>
      </c>
      <c r="K144" s="12">
        <v>1337230800</v>
      </c>
      <c r="L144" t="b">
        <v>0</v>
      </c>
      <c r="M144" t="b">
        <v>0</v>
      </c>
      <c r="N144" t="s">
        <v>28</v>
      </c>
      <c r="O144" s="4">
        <f t="shared" si="10"/>
        <v>2.3003999999999998</v>
      </c>
      <c r="P144" s="6">
        <f t="shared" si="11"/>
        <v>98.307692307692307</v>
      </c>
      <c r="Q144" s="8" t="s">
        <v>2035</v>
      </c>
      <c r="R144" t="str">
        <f t="shared" si="12"/>
        <v>web</v>
      </c>
      <c r="S144" s="13">
        <f t="shared" si="13"/>
        <v>41005.208333333336</v>
      </c>
      <c r="T144" s="13">
        <f t="shared" si="14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12">
        <v>1277701200</v>
      </c>
      <c r="K145" s="12">
        <v>1279429200</v>
      </c>
      <c r="L145" t="b">
        <v>0</v>
      </c>
      <c r="M145" t="b">
        <v>0</v>
      </c>
      <c r="N145" t="s">
        <v>60</v>
      </c>
      <c r="O145" s="4">
        <f t="shared" si="10"/>
        <v>1.355925925925926</v>
      </c>
      <c r="P145" s="6">
        <f t="shared" si="11"/>
        <v>104.6</v>
      </c>
      <c r="Q145" s="8" t="s">
        <v>2034</v>
      </c>
      <c r="R145" t="str">
        <f t="shared" si="12"/>
        <v>indie rock</v>
      </c>
      <c r="S145" s="13">
        <f t="shared" si="13"/>
        <v>40357.208333333336</v>
      </c>
      <c r="T145" s="13">
        <f t="shared" si="14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12">
        <v>1560747600</v>
      </c>
      <c r="K146" s="12">
        <v>1561438800</v>
      </c>
      <c r="L146" t="b">
        <v>0</v>
      </c>
      <c r="M146" t="b">
        <v>0</v>
      </c>
      <c r="N146" t="s">
        <v>33</v>
      </c>
      <c r="O146" s="4">
        <f t="shared" si="10"/>
        <v>1.2909999999999999</v>
      </c>
      <c r="P146" s="6">
        <f t="shared" si="11"/>
        <v>86.066666666666663</v>
      </c>
      <c r="Q146" s="8" t="s">
        <v>2036</v>
      </c>
      <c r="R146" t="str">
        <f t="shared" si="12"/>
        <v>plays</v>
      </c>
      <c r="S146" s="13">
        <f t="shared" si="13"/>
        <v>43633.208333333328</v>
      </c>
      <c r="T146" s="13">
        <f t="shared" si="14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12">
        <v>1410066000</v>
      </c>
      <c r="K147" s="12">
        <v>1410498000</v>
      </c>
      <c r="L147" t="b">
        <v>0</v>
      </c>
      <c r="M147" t="b">
        <v>0</v>
      </c>
      <c r="N147" t="s">
        <v>65</v>
      </c>
      <c r="O147" s="4">
        <f t="shared" si="10"/>
        <v>2.3651200000000001</v>
      </c>
      <c r="P147" s="6">
        <f t="shared" si="11"/>
        <v>76.989583333333329</v>
      </c>
      <c r="Q147" s="8" t="s">
        <v>2035</v>
      </c>
      <c r="R147" t="str">
        <f t="shared" si="12"/>
        <v>wearables</v>
      </c>
      <c r="S147" s="13">
        <f t="shared" si="13"/>
        <v>41889.208333333336</v>
      </c>
      <c r="T147" s="13">
        <f t="shared" si="14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12">
        <v>1320732000</v>
      </c>
      <c r="K148" s="12">
        <v>1322460000</v>
      </c>
      <c r="L148" t="b">
        <v>0</v>
      </c>
      <c r="M148" t="b">
        <v>0</v>
      </c>
      <c r="N148" t="s">
        <v>33</v>
      </c>
      <c r="O148" s="4">
        <f t="shared" si="10"/>
        <v>0.17249999999999999</v>
      </c>
      <c r="P148" s="6">
        <f t="shared" si="11"/>
        <v>29.764705882352942</v>
      </c>
      <c r="Q148" s="8" t="s">
        <v>2036</v>
      </c>
      <c r="R148" t="str">
        <f t="shared" si="12"/>
        <v>plays</v>
      </c>
      <c r="S148" s="13">
        <f t="shared" si="13"/>
        <v>40855.25</v>
      </c>
      <c r="T148" s="13">
        <f t="shared" si="14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12">
        <v>1465794000</v>
      </c>
      <c r="K149" s="12">
        <v>1466312400</v>
      </c>
      <c r="L149" t="b">
        <v>0</v>
      </c>
      <c r="M149" t="b">
        <v>1</v>
      </c>
      <c r="N149" t="s">
        <v>33</v>
      </c>
      <c r="O149" s="4">
        <f t="shared" si="10"/>
        <v>1.1249397590361445</v>
      </c>
      <c r="P149" s="6">
        <f t="shared" si="11"/>
        <v>46.91959798994975</v>
      </c>
      <c r="Q149" s="8" t="s">
        <v>2036</v>
      </c>
      <c r="R149" t="str">
        <f t="shared" si="12"/>
        <v>plays</v>
      </c>
      <c r="S149" s="13">
        <f t="shared" si="13"/>
        <v>42534.208333333328</v>
      </c>
      <c r="T149" s="13">
        <f t="shared" si="14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12">
        <v>1500958800</v>
      </c>
      <c r="K150" s="12">
        <v>1501736400</v>
      </c>
      <c r="L150" t="b">
        <v>0</v>
      </c>
      <c r="M150" t="b">
        <v>0</v>
      </c>
      <c r="N150" t="s">
        <v>65</v>
      </c>
      <c r="O150" s="4">
        <f t="shared" si="10"/>
        <v>1.2102150537634409</v>
      </c>
      <c r="P150" s="6">
        <f t="shared" si="11"/>
        <v>105.18691588785046</v>
      </c>
      <c r="Q150" s="8" t="s">
        <v>2035</v>
      </c>
      <c r="R150" t="str">
        <f t="shared" si="12"/>
        <v>wearables</v>
      </c>
      <c r="S150" s="13">
        <f t="shared" si="13"/>
        <v>42941.208333333328</v>
      </c>
      <c r="T150" s="13">
        <f t="shared" si="14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12">
        <v>1357020000</v>
      </c>
      <c r="K151" s="12">
        <v>1361512800</v>
      </c>
      <c r="L151" t="b">
        <v>0</v>
      </c>
      <c r="M151" t="b">
        <v>0</v>
      </c>
      <c r="N151" t="s">
        <v>60</v>
      </c>
      <c r="O151" s="4">
        <f t="shared" si="10"/>
        <v>2.1987096774193549</v>
      </c>
      <c r="P151" s="6">
        <f t="shared" si="11"/>
        <v>69.907692307692301</v>
      </c>
      <c r="Q151" s="8" t="s">
        <v>2034</v>
      </c>
      <c r="R151" t="str">
        <f t="shared" si="12"/>
        <v>indie rock</v>
      </c>
      <c r="S151" s="13">
        <f t="shared" si="13"/>
        <v>41275.25</v>
      </c>
      <c r="T151" s="13">
        <f t="shared" si="14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12">
        <v>1544940000</v>
      </c>
      <c r="K152" s="12">
        <v>1545026400</v>
      </c>
      <c r="L152" t="b">
        <v>0</v>
      </c>
      <c r="M152" t="b">
        <v>0</v>
      </c>
      <c r="N152" t="s">
        <v>23</v>
      </c>
      <c r="O152" s="4">
        <f t="shared" si="10"/>
        <v>0.01</v>
      </c>
      <c r="P152" s="6">
        <f t="shared" si="11"/>
        <v>1</v>
      </c>
      <c r="Q152" s="8" t="s">
        <v>2034</v>
      </c>
      <c r="R152" t="str">
        <f t="shared" si="12"/>
        <v>rock</v>
      </c>
      <c r="S152" s="13">
        <f t="shared" si="13"/>
        <v>43450.25</v>
      </c>
      <c r="T152" s="13">
        <f t="shared" si="14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12">
        <v>1402290000</v>
      </c>
      <c r="K153" s="12">
        <v>1406696400</v>
      </c>
      <c r="L153" t="b">
        <v>0</v>
      </c>
      <c r="M153" t="b">
        <v>0</v>
      </c>
      <c r="N153" t="s">
        <v>50</v>
      </c>
      <c r="O153" s="4">
        <f t="shared" si="10"/>
        <v>0.64166909620991253</v>
      </c>
      <c r="P153" s="6">
        <f t="shared" si="11"/>
        <v>60.011588275391958</v>
      </c>
      <c r="Q153" s="8" t="s">
        <v>2034</v>
      </c>
      <c r="R153" t="str">
        <f t="shared" si="12"/>
        <v>electric music</v>
      </c>
      <c r="S153" s="13">
        <f t="shared" si="13"/>
        <v>41799.208333333336</v>
      </c>
      <c r="T153" s="13">
        <f t="shared" si="14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12">
        <v>1487311200</v>
      </c>
      <c r="K154" s="12">
        <v>1487916000</v>
      </c>
      <c r="L154" t="b">
        <v>0</v>
      </c>
      <c r="M154" t="b">
        <v>0</v>
      </c>
      <c r="N154" t="s">
        <v>60</v>
      </c>
      <c r="O154" s="4">
        <f t="shared" si="10"/>
        <v>4.2306746987951804</v>
      </c>
      <c r="P154" s="6">
        <f t="shared" si="11"/>
        <v>52.006220379146917</v>
      </c>
      <c r="Q154" s="8" t="s">
        <v>2034</v>
      </c>
      <c r="R154" t="str">
        <f t="shared" si="12"/>
        <v>indie rock</v>
      </c>
      <c r="S154" s="13">
        <f t="shared" si="13"/>
        <v>42783.25</v>
      </c>
      <c r="T154" s="13">
        <f t="shared" si="14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12">
        <v>1350622800</v>
      </c>
      <c r="K155" s="12">
        <v>1351141200</v>
      </c>
      <c r="L155" t="b">
        <v>0</v>
      </c>
      <c r="M155" t="b">
        <v>0</v>
      </c>
      <c r="N155" t="s">
        <v>33</v>
      </c>
      <c r="O155" s="4">
        <f t="shared" si="10"/>
        <v>0.92984160506863778</v>
      </c>
      <c r="P155" s="6">
        <f t="shared" si="11"/>
        <v>31.000176025347649</v>
      </c>
      <c r="Q155" s="8" t="s">
        <v>2036</v>
      </c>
      <c r="R155" t="str">
        <f t="shared" si="12"/>
        <v>plays</v>
      </c>
      <c r="S155" s="13">
        <f t="shared" si="13"/>
        <v>41201.208333333336</v>
      </c>
      <c r="T155" s="13">
        <f t="shared" si="14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12">
        <v>1463029200</v>
      </c>
      <c r="K156" s="12">
        <v>1465016400</v>
      </c>
      <c r="L156" t="b">
        <v>0</v>
      </c>
      <c r="M156" t="b">
        <v>1</v>
      </c>
      <c r="N156" t="s">
        <v>60</v>
      </c>
      <c r="O156" s="4">
        <f t="shared" si="10"/>
        <v>0.58756567425569173</v>
      </c>
      <c r="P156" s="6">
        <f t="shared" si="11"/>
        <v>95.042492917847028</v>
      </c>
      <c r="Q156" s="8" t="s">
        <v>2034</v>
      </c>
      <c r="R156" t="str">
        <f t="shared" si="12"/>
        <v>indie rock</v>
      </c>
      <c r="S156" s="13">
        <f t="shared" si="13"/>
        <v>42502.208333333328</v>
      </c>
      <c r="T156" s="13">
        <f t="shared" si="14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12">
        <v>1269493200</v>
      </c>
      <c r="K157" s="12">
        <v>1270789200</v>
      </c>
      <c r="L157" t="b">
        <v>0</v>
      </c>
      <c r="M157" t="b">
        <v>0</v>
      </c>
      <c r="N157" t="s">
        <v>33</v>
      </c>
      <c r="O157" s="4">
        <f t="shared" si="10"/>
        <v>0.65022222222222226</v>
      </c>
      <c r="P157" s="6">
        <f t="shared" si="11"/>
        <v>75.968174204355108</v>
      </c>
      <c r="Q157" s="8" t="s">
        <v>2036</v>
      </c>
      <c r="R157" t="str">
        <f t="shared" si="12"/>
        <v>plays</v>
      </c>
      <c r="S157" s="13">
        <f t="shared" si="13"/>
        <v>40262.208333333336</v>
      </c>
      <c r="T157" s="13">
        <f t="shared" si="14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12">
        <v>1570251600</v>
      </c>
      <c r="K158" s="12">
        <v>1572325200</v>
      </c>
      <c r="L158" t="b">
        <v>0</v>
      </c>
      <c r="M158" t="b">
        <v>0</v>
      </c>
      <c r="N158" t="s">
        <v>23</v>
      </c>
      <c r="O158" s="4">
        <f t="shared" si="10"/>
        <v>0.73939560439560437</v>
      </c>
      <c r="P158" s="6">
        <f t="shared" si="11"/>
        <v>71.013192612137203</v>
      </c>
      <c r="Q158" s="8" t="s">
        <v>2034</v>
      </c>
      <c r="R158" t="str">
        <f t="shared" si="12"/>
        <v>rock</v>
      </c>
      <c r="S158" s="13">
        <f t="shared" si="13"/>
        <v>43743.208333333328</v>
      </c>
      <c r="T158" s="13">
        <f t="shared" si="14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12">
        <v>1388383200</v>
      </c>
      <c r="K159" s="12">
        <v>1389420000</v>
      </c>
      <c r="L159" t="b">
        <v>0</v>
      </c>
      <c r="M159" t="b">
        <v>0</v>
      </c>
      <c r="N159" t="s">
        <v>122</v>
      </c>
      <c r="O159" s="4">
        <f t="shared" si="10"/>
        <v>0.52666666666666662</v>
      </c>
      <c r="P159" s="6">
        <f t="shared" si="11"/>
        <v>73.733333333333334</v>
      </c>
      <c r="Q159" s="8" t="s">
        <v>2040</v>
      </c>
      <c r="R159" t="str">
        <f t="shared" si="12"/>
        <v>photography books</v>
      </c>
      <c r="S159" s="13">
        <f t="shared" si="13"/>
        <v>41638.25</v>
      </c>
      <c r="T159" s="13">
        <f t="shared" si="14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12">
        <v>1449554400</v>
      </c>
      <c r="K160" s="12">
        <v>1449640800</v>
      </c>
      <c r="L160" t="b">
        <v>0</v>
      </c>
      <c r="M160" t="b">
        <v>0</v>
      </c>
      <c r="N160" t="s">
        <v>23</v>
      </c>
      <c r="O160" s="4">
        <f t="shared" si="10"/>
        <v>2.2095238095238097</v>
      </c>
      <c r="P160" s="6">
        <f t="shared" si="11"/>
        <v>113.17073170731707</v>
      </c>
      <c r="Q160" s="8" t="s">
        <v>2034</v>
      </c>
      <c r="R160" t="str">
        <f t="shared" si="12"/>
        <v>rock</v>
      </c>
      <c r="S160" s="13">
        <f t="shared" si="13"/>
        <v>42346.25</v>
      </c>
      <c r="T160" s="13">
        <f t="shared" si="14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12">
        <v>1553662800</v>
      </c>
      <c r="K161" s="12">
        <v>1555218000</v>
      </c>
      <c r="L161" t="b">
        <v>0</v>
      </c>
      <c r="M161" t="b">
        <v>1</v>
      </c>
      <c r="N161" t="s">
        <v>33</v>
      </c>
      <c r="O161" s="4">
        <f t="shared" si="10"/>
        <v>1.0001150627615063</v>
      </c>
      <c r="P161" s="6">
        <f t="shared" si="11"/>
        <v>105.00933552992861</v>
      </c>
      <c r="Q161" s="8" t="s">
        <v>2036</v>
      </c>
      <c r="R161" t="str">
        <f t="shared" si="12"/>
        <v>plays</v>
      </c>
      <c r="S161" s="13">
        <f t="shared" si="13"/>
        <v>43551.208333333328</v>
      </c>
      <c r="T161" s="13">
        <f t="shared" si="14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12">
        <v>1556341200</v>
      </c>
      <c r="K162" s="12">
        <v>1557723600</v>
      </c>
      <c r="L162" t="b">
        <v>0</v>
      </c>
      <c r="M162" t="b">
        <v>0</v>
      </c>
      <c r="N162" t="s">
        <v>65</v>
      </c>
      <c r="O162" s="4">
        <f t="shared" si="10"/>
        <v>1.6231249999999999</v>
      </c>
      <c r="P162" s="6">
        <f t="shared" si="11"/>
        <v>79.176829268292678</v>
      </c>
      <c r="Q162" s="8" t="s">
        <v>2035</v>
      </c>
      <c r="R162" t="str">
        <f t="shared" si="12"/>
        <v>wearables</v>
      </c>
      <c r="S162" s="13">
        <f t="shared" si="13"/>
        <v>43582.208333333328</v>
      </c>
      <c r="T162" s="13">
        <f t="shared" si="14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12">
        <v>1442984400</v>
      </c>
      <c r="K163" s="12">
        <v>1443502800</v>
      </c>
      <c r="L163" t="b">
        <v>0</v>
      </c>
      <c r="M163" t="b">
        <v>1</v>
      </c>
      <c r="N163" t="s">
        <v>28</v>
      </c>
      <c r="O163" s="4">
        <f t="shared" si="10"/>
        <v>0.78181818181818186</v>
      </c>
      <c r="P163" s="6">
        <f t="shared" si="11"/>
        <v>57.333333333333336</v>
      </c>
      <c r="Q163" s="8" t="s">
        <v>2035</v>
      </c>
      <c r="R163" t="str">
        <f t="shared" si="12"/>
        <v>web</v>
      </c>
      <c r="S163" s="13">
        <f t="shared" si="13"/>
        <v>42270.208333333328</v>
      </c>
      <c r="T163" s="13">
        <f t="shared" si="14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12">
        <v>1544248800</v>
      </c>
      <c r="K164" s="12">
        <v>1546840800</v>
      </c>
      <c r="L164" t="b">
        <v>0</v>
      </c>
      <c r="M164" t="b">
        <v>0</v>
      </c>
      <c r="N164" t="s">
        <v>23</v>
      </c>
      <c r="O164" s="4">
        <f t="shared" si="10"/>
        <v>1.4973770491803278</v>
      </c>
      <c r="P164" s="6">
        <f t="shared" si="11"/>
        <v>58.178343949044589</v>
      </c>
      <c r="Q164" s="8" t="s">
        <v>2034</v>
      </c>
      <c r="R164" t="str">
        <f t="shared" si="12"/>
        <v>rock</v>
      </c>
      <c r="S164" s="13">
        <f t="shared" si="13"/>
        <v>43442.25</v>
      </c>
      <c r="T164" s="13">
        <f t="shared" si="14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12">
        <v>1508475600</v>
      </c>
      <c r="K165" s="12">
        <v>1512712800</v>
      </c>
      <c r="L165" t="b">
        <v>0</v>
      </c>
      <c r="M165" t="b">
        <v>1</v>
      </c>
      <c r="N165" t="s">
        <v>122</v>
      </c>
      <c r="O165" s="4">
        <f t="shared" si="10"/>
        <v>2.5325714285714285</v>
      </c>
      <c r="P165" s="6">
        <f t="shared" si="11"/>
        <v>36.032520325203251</v>
      </c>
      <c r="Q165" s="8" t="s">
        <v>2040</v>
      </c>
      <c r="R165" t="str">
        <f t="shared" si="12"/>
        <v>photography books</v>
      </c>
      <c r="S165" s="13">
        <f t="shared" si="13"/>
        <v>43028.208333333328</v>
      </c>
      <c r="T165" s="13">
        <f t="shared" si="14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12">
        <v>1507438800</v>
      </c>
      <c r="K166" s="12">
        <v>1507525200</v>
      </c>
      <c r="L166" t="b">
        <v>0</v>
      </c>
      <c r="M166" t="b">
        <v>0</v>
      </c>
      <c r="N166" t="s">
        <v>33</v>
      </c>
      <c r="O166" s="4">
        <f t="shared" si="10"/>
        <v>1.0016943521594683</v>
      </c>
      <c r="P166" s="6">
        <f t="shared" si="11"/>
        <v>107.99068767908309</v>
      </c>
      <c r="Q166" s="8" t="s">
        <v>2036</v>
      </c>
      <c r="R166" t="str">
        <f t="shared" si="12"/>
        <v>plays</v>
      </c>
      <c r="S166" s="13">
        <f t="shared" si="13"/>
        <v>43016.208333333328</v>
      </c>
      <c r="T166" s="13">
        <f t="shared" si="14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12">
        <v>1501563600</v>
      </c>
      <c r="K167" s="12">
        <v>1504328400</v>
      </c>
      <c r="L167" t="b">
        <v>0</v>
      </c>
      <c r="M167" t="b">
        <v>0</v>
      </c>
      <c r="N167" t="s">
        <v>28</v>
      </c>
      <c r="O167" s="4">
        <f t="shared" si="10"/>
        <v>1.2199004424778761</v>
      </c>
      <c r="P167" s="6">
        <f t="shared" si="11"/>
        <v>44.005985634477256</v>
      </c>
      <c r="Q167" s="8" t="s">
        <v>2035</v>
      </c>
      <c r="R167" t="str">
        <f t="shared" si="12"/>
        <v>web</v>
      </c>
      <c r="S167" s="13">
        <f t="shared" si="13"/>
        <v>42948.208333333328</v>
      </c>
      <c r="T167" s="13">
        <f t="shared" si="14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12">
        <v>1292997600</v>
      </c>
      <c r="K168" s="12">
        <v>1293343200</v>
      </c>
      <c r="L168" t="b">
        <v>0</v>
      </c>
      <c r="M168" t="b">
        <v>0</v>
      </c>
      <c r="N168" t="s">
        <v>122</v>
      </c>
      <c r="O168" s="4">
        <f t="shared" si="10"/>
        <v>1.3713265306122449</v>
      </c>
      <c r="P168" s="6">
        <f t="shared" si="11"/>
        <v>55.077868852459019</v>
      </c>
      <c r="Q168" s="8" t="s">
        <v>2040</v>
      </c>
      <c r="R168" t="str">
        <f t="shared" si="12"/>
        <v>photography books</v>
      </c>
      <c r="S168" s="13">
        <f t="shared" si="13"/>
        <v>40534.25</v>
      </c>
      <c r="T168" s="13">
        <f t="shared" si="14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12">
        <v>1370840400</v>
      </c>
      <c r="K169" s="12">
        <v>1371704400</v>
      </c>
      <c r="L169" t="b">
        <v>0</v>
      </c>
      <c r="M169" t="b">
        <v>0</v>
      </c>
      <c r="N169" t="s">
        <v>33</v>
      </c>
      <c r="O169" s="4">
        <f t="shared" si="10"/>
        <v>4.155384615384615</v>
      </c>
      <c r="P169" s="6">
        <f t="shared" si="11"/>
        <v>74</v>
      </c>
      <c r="Q169" s="8" t="s">
        <v>2036</v>
      </c>
      <c r="R169" t="str">
        <f t="shared" si="12"/>
        <v>plays</v>
      </c>
      <c r="S169" s="13">
        <f t="shared" si="13"/>
        <v>41435.208333333336</v>
      </c>
      <c r="T169" s="13">
        <f t="shared" si="14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12">
        <v>1550815200</v>
      </c>
      <c r="K170" s="12">
        <v>1552798800</v>
      </c>
      <c r="L170" t="b">
        <v>0</v>
      </c>
      <c r="M170" t="b">
        <v>1</v>
      </c>
      <c r="N170" t="s">
        <v>60</v>
      </c>
      <c r="O170" s="4">
        <f t="shared" si="10"/>
        <v>0.3130913348946136</v>
      </c>
      <c r="P170" s="6">
        <f t="shared" si="11"/>
        <v>41.996858638743454</v>
      </c>
      <c r="Q170" s="8" t="s">
        <v>2034</v>
      </c>
      <c r="R170" t="str">
        <f t="shared" si="12"/>
        <v>indie rock</v>
      </c>
      <c r="S170" s="13">
        <f t="shared" si="13"/>
        <v>43518.25</v>
      </c>
      <c r="T170" s="13">
        <f t="shared" si="14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12">
        <v>1339909200</v>
      </c>
      <c r="K171" s="12">
        <v>1342328400</v>
      </c>
      <c r="L171" t="b">
        <v>0</v>
      </c>
      <c r="M171" t="b">
        <v>1</v>
      </c>
      <c r="N171" t="s">
        <v>100</v>
      </c>
      <c r="O171" s="4">
        <f t="shared" si="10"/>
        <v>4.240815450643777</v>
      </c>
      <c r="P171" s="6">
        <f t="shared" si="11"/>
        <v>77.988161010260455</v>
      </c>
      <c r="Q171" s="8" t="s">
        <v>2037</v>
      </c>
      <c r="R171" t="str">
        <f t="shared" si="12"/>
        <v>shorts</v>
      </c>
      <c r="S171" s="13">
        <f t="shared" si="13"/>
        <v>41077.208333333336</v>
      </c>
      <c r="T171" s="13">
        <f t="shared" si="14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12">
        <v>1501736400</v>
      </c>
      <c r="K172" s="12">
        <v>1502341200</v>
      </c>
      <c r="L172" t="b">
        <v>0</v>
      </c>
      <c r="M172" t="b">
        <v>0</v>
      </c>
      <c r="N172" t="s">
        <v>60</v>
      </c>
      <c r="O172" s="4">
        <f t="shared" si="10"/>
        <v>2.9388623072833599E-2</v>
      </c>
      <c r="P172" s="6">
        <f t="shared" si="11"/>
        <v>82.507462686567166</v>
      </c>
      <c r="Q172" s="8" t="s">
        <v>2034</v>
      </c>
      <c r="R172" t="str">
        <f t="shared" si="12"/>
        <v>indie rock</v>
      </c>
      <c r="S172" s="13">
        <f t="shared" si="13"/>
        <v>42950.208333333328</v>
      </c>
      <c r="T172" s="13">
        <f t="shared" si="14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12">
        <v>1395291600</v>
      </c>
      <c r="K173" s="12">
        <v>1397192400</v>
      </c>
      <c r="L173" t="b">
        <v>0</v>
      </c>
      <c r="M173" t="b">
        <v>0</v>
      </c>
      <c r="N173" t="s">
        <v>206</v>
      </c>
      <c r="O173" s="4">
        <f t="shared" si="10"/>
        <v>0.1063265306122449</v>
      </c>
      <c r="P173" s="6">
        <f t="shared" si="11"/>
        <v>104.2</v>
      </c>
      <c r="Q173" s="8" t="s">
        <v>2038</v>
      </c>
      <c r="R173" t="str">
        <f t="shared" si="12"/>
        <v>translations</v>
      </c>
      <c r="S173" s="13">
        <f t="shared" si="13"/>
        <v>41718.208333333336</v>
      </c>
      <c r="T173" s="13">
        <f t="shared" si="14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12">
        <v>1405746000</v>
      </c>
      <c r="K174" s="12">
        <v>1407042000</v>
      </c>
      <c r="L174" t="b">
        <v>0</v>
      </c>
      <c r="M174" t="b">
        <v>1</v>
      </c>
      <c r="N174" t="s">
        <v>42</v>
      </c>
      <c r="O174" s="4">
        <f t="shared" si="10"/>
        <v>0.82874999999999999</v>
      </c>
      <c r="P174" s="6">
        <f t="shared" si="11"/>
        <v>25.5</v>
      </c>
      <c r="Q174" s="8" t="s">
        <v>2037</v>
      </c>
      <c r="R174" t="str">
        <f t="shared" si="12"/>
        <v>documentary</v>
      </c>
      <c r="S174" s="13">
        <f t="shared" si="13"/>
        <v>41839.208333333336</v>
      </c>
      <c r="T174" s="13">
        <f t="shared" si="14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12">
        <v>1368853200</v>
      </c>
      <c r="K175" s="12">
        <v>1369371600</v>
      </c>
      <c r="L175" t="b">
        <v>0</v>
      </c>
      <c r="M175" t="b">
        <v>0</v>
      </c>
      <c r="N175" t="s">
        <v>33</v>
      </c>
      <c r="O175" s="4">
        <f t="shared" si="10"/>
        <v>1.6301447776628748</v>
      </c>
      <c r="P175" s="6">
        <f t="shared" si="11"/>
        <v>100.98334401024984</v>
      </c>
      <c r="Q175" s="8" t="s">
        <v>2036</v>
      </c>
      <c r="R175" t="str">
        <f t="shared" si="12"/>
        <v>plays</v>
      </c>
      <c r="S175" s="13">
        <f t="shared" si="13"/>
        <v>41412.208333333336</v>
      </c>
      <c r="T175" s="13">
        <f t="shared" si="14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12">
        <v>1444021200</v>
      </c>
      <c r="K176" s="12">
        <v>1444107600</v>
      </c>
      <c r="L176" t="b">
        <v>0</v>
      </c>
      <c r="M176" t="b">
        <v>1</v>
      </c>
      <c r="N176" t="s">
        <v>65</v>
      </c>
      <c r="O176" s="4">
        <f t="shared" si="10"/>
        <v>8.9466666666666672</v>
      </c>
      <c r="P176" s="6">
        <f t="shared" si="11"/>
        <v>111.83333333333333</v>
      </c>
      <c r="Q176" s="8" t="s">
        <v>2035</v>
      </c>
      <c r="R176" t="str">
        <f t="shared" si="12"/>
        <v>wearables</v>
      </c>
      <c r="S176" s="13">
        <f t="shared" si="13"/>
        <v>42282.208333333328</v>
      </c>
      <c r="T176" s="13">
        <f t="shared" si="14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12">
        <v>1472619600</v>
      </c>
      <c r="K177" s="12">
        <v>1474261200</v>
      </c>
      <c r="L177" t="b">
        <v>0</v>
      </c>
      <c r="M177" t="b">
        <v>0</v>
      </c>
      <c r="N177" t="s">
        <v>33</v>
      </c>
      <c r="O177" s="4">
        <f t="shared" si="10"/>
        <v>0.26191501103752757</v>
      </c>
      <c r="P177" s="6">
        <f t="shared" si="11"/>
        <v>41.999115044247787</v>
      </c>
      <c r="Q177" s="8" t="s">
        <v>2036</v>
      </c>
      <c r="R177" t="str">
        <f t="shared" si="12"/>
        <v>plays</v>
      </c>
      <c r="S177" s="13">
        <f t="shared" si="13"/>
        <v>42613.208333333328</v>
      </c>
      <c r="T177" s="13">
        <f t="shared" si="14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12">
        <v>1472878800</v>
      </c>
      <c r="K178" s="12">
        <v>1473656400</v>
      </c>
      <c r="L178" t="b">
        <v>0</v>
      </c>
      <c r="M178" t="b">
        <v>0</v>
      </c>
      <c r="N178" t="s">
        <v>33</v>
      </c>
      <c r="O178" s="4">
        <f t="shared" si="10"/>
        <v>0.74834782608695649</v>
      </c>
      <c r="P178" s="6">
        <f t="shared" si="11"/>
        <v>110.05115089514067</v>
      </c>
      <c r="Q178" s="8" t="s">
        <v>2036</v>
      </c>
      <c r="R178" t="str">
        <f t="shared" si="12"/>
        <v>plays</v>
      </c>
      <c r="S178" s="13">
        <f t="shared" si="13"/>
        <v>42616.208333333328</v>
      </c>
      <c r="T178" s="13">
        <f t="shared" si="14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12">
        <v>1289800800</v>
      </c>
      <c r="K179" s="12">
        <v>1291960800</v>
      </c>
      <c r="L179" t="b">
        <v>0</v>
      </c>
      <c r="M179" t="b">
        <v>0</v>
      </c>
      <c r="N179" t="s">
        <v>33</v>
      </c>
      <c r="O179" s="4">
        <f t="shared" si="10"/>
        <v>4.1647680412371137</v>
      </c>
      <c r="P179" s="6">
        <f t="shared" si="11"/>
        <v>58.997079225994888</v>
      </c>
      <c r="Q179" s="8" t="s">
        <v>2036</v>
      </c>
      <c r="R179" t="str">
        <f t="shared" si="12"/>
        <v>plays</v>
      </c>
      <c r="S179" s="13">
        <f t="shared" si="13"/>
        <v>40497.25</v>
      </c>
      <c r="T179" s="13">
        <f t="shared" si="14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12">
        <v>1505970000</v>
      </c>
      <c r="K180" s="12">
        <v>1506747600</v>
      </c>
      <c r="L180" t="b">
        <v>0</v>
      </c>
      <c r="M180" t="b">
        <v>0</v>
      </c>
      <c r="N180" t="s">
        <v>17</v>
      </c>
      <c r="O180" s="4">
        <f t="shared" si="10"/>
        <v>0.96208333333333329</v>
      </c>
      <c r="P180" s="6">
        <f t="shared" si="11"/>
        <v>32.985714285714288</v>
      </c>
      <c r="Q180" s="8" t="s">
        <v>2033</v>
      </c>
      <c r="R180" t="str">
        <f t="shared" si="12"/>
        <v>food trucks</v>
      </c>
      <c r="S180" s="13">
        <f t="shared" si="13"/>
        <v>42999.208333333328</v>
      </c>
      <c r="T180" s="13">
        <f t="shared" si="14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12">
        <v>1363496400</v>
      </c>
      <c r="K181" s="12">
        <v>1363582800</v>
      </c>
      <c r="L181" t="b">
        <v>0</v>
      </c>
      <c r="M181" t="b">
        <v>1</v>
      </c>
      <c r="N181" t="s">
        <v>33</v>
      </c>
      <c r="O181" s="4">
        <f t="shared" si="10"/>
        <v>3.5771910112359548</v>
      </c>
      <c r="P181" s="6">
        <f t="shared" si="11"/>
        <v>45.005654509471306</v>
      </c>
      <c r="Q181" s="8" t="s">
        <v>2036</v>
      </c>
      <c r="R181" t="str">
        <f t="shared" si="12"/>
        <v>plays</v>
      </c>
      <c r="S181" s="13">
        <f t="shared" si="13"/>
        <v>41350.208333333336</v>
      </c>
      <c r="T181" s="13">
        <f t="shared" si="14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12">
        <v>1269234000</v>
      </c>
      <c r="K182" s="12">
        <v>1269666000</v>
      </c>
      <c r="L182" t="b">
        <v>0</v>
      </c>
      <c r="M182" t="b">
        <v>0</v>
      </c>
      <c r="N182" t="s">
        <v>65</v>
      </c>
      <c r="O182" s="4">
        <f t="shared" si="10"/>
        <v>3.0845714285714285</v>
      </c>
      <c r="P182" s="6">
        <f t="shared" si="11"/>
        <v>81.98196487897485</v>
      </c>
      <c r="Q182" s="8" t="s">
        <v>2035</v>
      </c>
      <c r="R182" t="str">
        <f t="shared" si="12"/>
        <v>wearables</v>
      </c>
      <c r="S182" s="13">
        <f t="shared" si="13"/>
        <v>40259.208333333336</v>
      </c>
      <c r="T182" s="13">
        <f t="shared" si="14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12">
        <v>1507093200</v>
      </c>
      <c r="K183" s="12">
        <v>1508648400</v>
      </c>
      <c r="L183" t="b">
        <v>0</v>
      </c>
      <c r="M183" t="b">
        <v>0</v>
      </c>
      <c r="N183" t="s">
        <v>28</v>
      </c>
      <c r="O183" s="4">
        <f t="shared" si="10"/>
        <v>0.61802325581395345</v>
      </c>
      <c r="P183" s="6">
        <f t="shared" si="11"/>
        <v>39.080882352941174</v>
      </c>
      <c r="Q183" s="8" t="s">
        <v>2035</v>
      </c>
      <c r="R183" t="str">
        <f t="shared" si="12"/>
        <v>web</v>
      </c>
      <c r="S183" s="13">
        <f t="shared" si="13"/>
        <v>43012.208333333328</v>
      </c>
      <c r="T183" s="13">
        <f t="shared" si="14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12">
        <v>1560574800</v>
      </c>
      <c r="K184" s="12">
        <v>1561957200</v>
      </c>
      <c r="L184" t="b">
        <v>0</v>
      </c>
      <c r="M184" t="b">
        <v>0</v>
      </c>
      <c r="N184" t="s">
        <v>33</v>
      </c>
      <c r="O184" s="4">
        <f t="shared" si="10"/>
        <v>7.2232472324723247</v>
      </c>
      <c r="P184" s="6">
        <f t="shared" si="11"/>
        <v>58.996383363471971</v>
      </c>
      <c r="Q184" s="8" t="s">
        <v>2036</v>
      </c>
      <c r="R184" t="str">
        <f t="shared" si="12"/>
        <v>plays</v>
      </c>
      <c r="S184" s="13">
        <f t="shared" si="13"/>
        <v>43631.208333333328</v>
      </c>
      <c r="T184" s="13">
        <f t="shared" si="14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12">
        <v>1284008400</v>
      </c>
      <c r="K185" s="12">
        <v>1285131600</v>
      </c>
      <c r="L185" t="b">
        <v>0</v>
      </c>
      <c r="M185" t="b">
        <v>0</v>
      </c>
      <c r="N185" t="s">
        <v>23</v>
      </c>
      <c r="O185" s="4">
        <f t="shared" si="10"/>
        <v>0.69117647058823528</v>
      </c>
      <c r="P185" s="6">
        <f t="shared" si="11"/>
        <v>40.988372093023258</v>
      </c>
      <c r="Q185" s="8" t="s">
        <v>2034</v>
      </c>
      <c r="R185" t="str">
        <f t="shared" si="12"/>
        <v>rock</v>
      </c>
      <c r="S185" s="13">
        <f t="shared" si="13"/>
        <v>40430.208333333336</v>
      </c>
      <c r="T185" s="13">
        <f t="shared" si="14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12">
        <v>1556859600</v>
      </c>
      <c r="K186" s="12">
        <v>1556946000</v>
      </c>
      <c r="L186" t="b">
        <v>0</v>
      </c>
      <c r="M186" t="b">
        <v>0</v>
      </c>
      <c r="N186" t="s">
        <v>33</v>
      </c>
      <c r="O186" s="4">
        <f t="shared" si="10"/>
        <v>2.9305555555555554</v>
      </c>
      <c r="P186" s="6">
        <f t="shared" si="11"/>
        <v>31.029411764705884</v>
      </c>
      <c r="Q186" s="8" t="s">
        <v>2036</v>
      </c>
      <c r="R186" t="str">
        <f t="shared" si="12"/>
        <v>plays</v>
      </c>
      <c r="S186" s="13">
        <f t="shared" si="13"/>
        <v>43588.208333333328</v>
      </c>
      <c r="T186" s="13">
        <f t="shared" si="14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12">
        <v>1526187600</v>
      </c>
      <c r="K187" s="12">
        <v>1527138000</v>
      </c>
      <c r="L187" t="b">
        <v>0</v>
      </c>
      <c r="M187" t="b">
        <v>0</v>
      </c>
      <c r="N187" t="s">
        <v>269</v>
      </c>
      <c r="O187" s="4">
        <f t="shared" si="10"/>
        <v>0.71799999999999997</v>
      </c>
      <c r="P187" s="6">
        <f t="shared" si="11"/>
        <v>37.789473684210527</v>
      </c>
      <c r="Q187" s="8" t="s">
        <v>2037</v>
      </c>
      <c r="R187" t="str">
        <f t="shared" si="12"/>
        <v>television</v>
      </c>
      <c r="S187" s="13">
        <f t="shared" si="13"/>
        <v>43233.208333333328</v>
      </c>
      <c r="T187" s="13">
        <f t="shared" si="14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12">
        <v>1400821200</v>
      </c>
      <c r="K188" s="12">
        <v>1402117200</v>
      </c>
      <c r="L188" t="b">
        <v>0</v>
      </c>
      <c r="M188" t="b">
        <v>0</v>
      </c>
      <c r="N188" t="s">
        <v>33</v>
      </c>
      <c r="O188" s="4">
        <f t="shared" si="10"/>
        <v>0.31934684684684683</v>
      </c>
      <c r="P188" s="6">
        <f t="shared" si="11"/>
        <v>32.006772009029348</v>
      </c>
      <c r="Q188" s="8" t="s">
        <v>2036</v>
      </c>
      <c r="R188" t="str">
        <f t="shared" si="12"/>
        <v>plays</v>
      </c>
      <c r="S188" s="13">
        <f t="shared" si="13"/>
        <v>41782.208333333336</v>
      </c>
      <c r="T188" s="13">
        <f t="shared" si="14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12">
        <v>1361599200</v>
      </c>
      <c r="K189" s="12">
        <v>1364014800</v>
      </c>
      <c r="L189" t="b">
        <v>0</v>
      </c>
      <c r="M189" t="b">
        <v>1</v>
      </c>
      <c r="N189" t="s">
        <v>100</v>
      </c>
      <c r="O189" s="4">
        <f t="shared" si="10"/>
        <v>2.2987375415282392</v>
      </c>
      <c r="P189" s="6">
        <f t="shared" si="11"/>
        <v>95.966712898751737</v>
      </c>
      <c r="Q189" s="8" t="s">
        <v>2037</v>
      </c>
      <c r="R189" t="str">
        <f t="shared" si="12"/>
        <v>shorts</v>
      </c>
      <c r="S189" s="13">
        <f t="shared" si="13"/>
        <v>41328.25</v>
      </c>
      <c r="T189" s="13">
        <f t="shared" si="14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12">
        <v>1417500000</v>
      </c>
      <c r="K190" s="12">
        <v>1417586400</v>
      </c>
      <c r="L190" t="b">
        <v>0</v>
      </c>
      <c r="M190" t="b">
        <v>0</v>
      </c>
      <c r="N190" t="s">
        <v>33</v>
      </c>
      <c r="O190" s="4">
        <f t="shared" si="10"/>
        <v>0.3201219512195122</v>
      </c>
      <c r="P190" s="6">
        <f t="shared" si="11"/>
        <v>75</v>
      </c>
      <c r="Q190" s="8" t="s">
        <v>2036</v>
      </c>
      <c r="R190" t="str">
        <f t="shared" si="12"/>
        <v>plays</v>
      </c>
      <c r="S190" s="13">
        <f t="shared" si="13"/>
        <v>41975.25</v>
      </c>
      <c r="T190" s="13">
        <f t="shared" si="14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12">
        <v>1457071200</v>
      </c>
      <c r="K191" s="12">
        <v>1457071200</v>
      </c>
      <c r="L191" t="b">
        <v>0</v>
      </c>
      <c r="M191" t="b">
        <v>0</v>
      </c>
      <c r="N191" t="s">
        <v>33</v>
      </c>
      <c r="O191" s="4">
        <f t="shared" si="10"/>
        <v>0.23525352848928385</v>
      </c>
      <c r="P191" s="6">
        <f t="shared" si="11"/>
        <v>102.0498866213152</v>
      </c>
      <c r="Q191" s="8" t="s">
        <v>2036</v>
      </c>
      <c r="R191" t="str">
        <f t="shared" si="12"/>
        <v>plays</v>
      </c>
      <c r="S191" s="13">
        <f t="shared" si="13"/>
        <v>42433.25</v>
      </c>
      <c r="T191" s="13">
        <f t="shared" si="14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12">
        <v>1370322000</v>
      </c>
      <c r="K192" s="12">
        <v>1370408400</v>
      </c>
      <c r="L192" t="b">
        <v>0</v>
      </c>
      <c r="M192" t="b">
        <v>1</v>
      </c>
      <c r="N192" t="s">
        <v>33</v>
      </c>
      <c r="O192" s="4">
        <f t="shared" si="10"/>
        <v>0.68594594594594593</v>
      </c>
      <c r="P192" s="6">
        <f t="shared" si="11"/>
        <v>105.75</v>
      </c>
      <c r="Q192" s="8" t="s">
        <v>2036</v>
      </c>
      <c r="R192" t="str">
        <f t="shared" si="12"/>
        <v>plays</v>
      </c>
      <c r="S192" s="13">
        <f t="shared" si="13"/>
        <v>41429.208333333336</v>
      </c>
      <c r="T192" s="13">
        <f t="shared" si="14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12">
        <v>1552366800</v>
      </c>
      <c r="K193" s="12">
        <v>1552626000</v>
      </c>
      <c r="L193" t="b">
        <v>0</v>
      </c>
      <c r="M193" t="b">
        <v>0</v>
      </c>
      <c r="N193" t="s">
        <v>33</v>
      </c>
      <c r="O193" s="4">
        <f t="shared" si="10"/>
        <v>0.37952380952380954</v>
      </c>
      <c r="P193" s="6">
        <f t="shared" si="11"/>
        <v>37.069767441860463</v>
      </c>
      <c r="Q193" s="8" t="s">
        <v>2036</v>
      </c>
      <c r="R193" t="str">
        <f t="shared" si="12"/>
        <v>plays</v>
      </c>
      <c r="S193" s="13">
        <f t="shared" si="13"/>
        <v>43536.208333333328</v>
      </c>
      <c r="T193" s="13">
        <f t="shared" si="14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12">
        <v>1403845200</v>
      </c>
      <c r="K194" s="12">
        <v>1404190800</v>
      </c>
      <c r="L194" t="b">
        <v>0</v>
      </c>
      <c r="M194" t="b">
        <v>0</v>
      </c>
      <c r="N194" t="s">
        <v>23</v>
      </c>
      <c r="O194" s="4">
        <f t="shared" si="10"/>
        <v>0.19992957746478873</v>
      </c>
      <c r="P194" s="6">
        <f t="shared" si="11"/>
        <v>35.049382716049379</v>
      </c>
      <c r="Q194" s="8" t="s">
        <v>2034</v>
      </c>
      <c r="R194" t="str">
        <f t="shared" si="12"/>
        <v>rock</v>
      </c>
      <c r="S194" s="13">
        <f t="shared" si="13"/>
        <v>41817.208333333336</v>
      </c>
      <c r="T194" s="13">
        <f t="shared" si="14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12">
        <v>1523163600</v>
      </c>
      <c r="K195" s="12">
        <v>1523509200</v>
      </c>
      <c r="L195" t="b">
        <v>1</v>
      </c>
      <c r="M195" t="b">
        <v>0</v>
      </c>
      <c r="N195" t="s">
        <v>60</v>
      </c>
      <c r="O195" s="4">
        <f t="shared" ref="O195:O258" si="15">E195/D195</f>
        <v>0.45636363636363636</v>
      </c>
      <c r="P195" s="6">
        <f t="shared" ref="P195:P258" si="16">IFERROR(E195/G195, 0)</f>
        <v>46.338461538461537</v>
      </c>
      <c r="Q195" s="8" t="s">
        <v>2034</v>
      </c>
      <c r="R195" t="str">
        <f t="shared" ref="R195:R258" si="17">RIGHT(N195,(LEN(N195)-FIND("/",N195)))</f>
        <v>indie rock</v>
      </c>
      <c r="S195" s="13">
        <f t="shared" ref="S195:S258" si="18">(((J195/60)/60)/24)+DATE(1970,1,1)</f>
        <v>43198.208333333328</v>
      </c>
      <c r="T195" s="13">
        <f t="shared" ref="T195:T258" si="19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12">
        <v>1442206800</v>
      </c>
      <c r="K196" s="12">
        <v>1443589200</v>
      </c>
      <c r="L196" t="b">
        <v>0</v>
      </c>
      <c r="M196" t="b">
        <v>0</v>
      </c>
      <c r="N196" t="s">
        <v>148</v>
      </c>
      <c r="O196" s="4">
        <f t="shared" si="15"/>
        <v>1.227605633802817</v>
      </c>
      <c r="P196" s="6">
        <f t="shared" si="16"/>
        <v>69.174603174603178</v>
      </c>
      <c r="Q196" s="8" t="s">
        <v>2034</v>
      </c>
      <c r="R196" t="str">
        <f t="shared" si="17"/>
        <v>metal</v>
      </c>
      <c r="S196" s="13">
        <f t="shared" si="18"/>
        <v>42261.208333333328</v>
      </c>
      <c r="T196" s="13">
        <f t="shared" si="19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12">
        <v>1532840400</v>
      </c>
      <c r="K197" s="12">
        <v>1533445200</v>
      </c>
      <c r="L197" t="b">
        <v>0</v>
      </c>
      <c r="M197" t="b">
        <v>0</v>
      </c>
      <c r="N197" t="s">
        <v>50</v>
      </c>
      <c r="O197" s="4">
        <f t="shared" si="15"/>
        <v>3.61753164556962</v>
      </c>
      <c r="P197" s="6">
        <f t="shared" si="16"/>
        <v>109.07824427480917</v>
      </c>
      <c r="Q197" s="8" t="s">
        <v>2034</v>
      </c>
      <c r="R197" t="str">
        <f t="shared" si="17"/>
        <v>electric music</v>
      </c>
      <c r="S197" s="13">
        <f t="shared" si="18"/>
        <v>43310.208333333328</v>
      </c>
      <c r="T197" s="13">
        <f t="shared" si="19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12">
        <v>1472878800</v>
      </c>
      <c r="K198" s="12">
        <v>1474520400</v>
      </c>
      <c r="L198" t="b">
        <v>0</v>
      </c>
      <c r="M198" t="b">
        <v>0</v>
      </c>
      <c r="N198" t="s">
        <v>65</v>
      </c>
      <c r="O198" s="4">
        <f t="shared" si="15"/>
        <v>0.63146341463414635</v>
      </c>
      <c r="P198" s="6">
        <f t="shared" si="16"/>
        <v>51.78</v>
      </c>
      <c r="Q198" s="8" t="s">
        <v>2035</v>
      </c>
      <c r="R198" t="str">
        <f t="shared" si="17"/>
        <v>wearables</v>
      </c>
      <c r="S198" s="13">
        <f t="shared" si="18"/>
        <v>42616.208333333328</v>
      </c>
      <c r="T198" s="13">
        <f t="shared" si="19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12">
        <v>1498194000</v>
      </c>
      <c r="K199" s="12">
        <v>1499403600</v>
      </c>
      <c r="L199" t="b">
        <v>0</v>
      </c>
      <c r="M199" t="b">
        <v>0</v>
      </c>
      <c r="N199" t="s">
        <v>53</v>
      </c>
      <c r="O199" s="4">
        <f t="shared" si="15"/>
        <v>2.9820475319926874</v>
      </c>
      <c r="P199" s="6">
        <f t="shared" si="16"/>
        <v>82.010055304172951</v>
      </c>
      <c r="Q199" s="8" t="s">
        <v>2037</v>
      </c>
      <c r="R199" t="str">
        <f t="shared" si="17"/>
        <v>drama</v>
      </c>
      <c r="S199" s="13">
        <f t="shared" si="18"/>
        <v>42909.208333333328</v>
      </c>
      <c r="T199" s="13">
        <f t="shared" si="19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12">
        <v>1281070800</v>
      </c>
      <c r="K200" s="12">
        <v>1283576400</v>
      </c>
      <c r="L200" t="b">
        <v>0</v>
      </c>
      <c r="M200" t="b">
        <v>0</v>
      </c>
      <c r="N200" t="s">
        <v>50</v>
      </c>
      <c r="O200" s="4">
        <f t="shared" si="15"/>
        <v>9.5585443037974685E-2</v>
      </c>
      <c r="P200" s="6">
        <f t="shared" si="16"/>
        <v>35.958333333333336</v>
      </c>
      <c r="Q200" s="8" t="s">
        <v>2034</v>
      </c>
      <c r="R200" t="str">
        <f t="shared" si="17"/>
        <v>electric music</v>
      </c>
      <c r="S200" s="13">
        <f t="shared" si="18"/>
        <v>40396.208333333336</v>
      </c>
      <c r="T200" s="13">
        <f t="shared" si="19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12">
        <v>1436245200</v>
      </c>
      <c r="K201" s="12">
        <v>1436590800</v>
      </c>
      <c r="L201" t="b">
        <v>0</v>
      </c>
      <c r="M201" t="b">
        <v>0</v>
      </c>
      <c r="N201" t="s">
        <v>23</v>
      </c>
      <c r="O201" s="4">
        <f t="shared" si="15"/>
        <v>0.5377777777777778</v>
      </c>
      <c r="P201" s="6">
        <f t="shared" si="16"/>
        <v>74.461538461538467</v>
      </c>
      <c r="Q201" s="8" t="s">
        <v>2034</v>
      </c>
      <c r="R201" t="str">
        <f t="shared" si="17"/>
        <v>rock</v>
      </c>
      <c r="S201" s="13">
        <f t="shared" si="18"/>
        <v>42192.208333333328</v>
      </c>
      <c r="T201" s="13">
        <f t="shared" si="19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12">
        <v>1269493200</v>
      </c>
      <c r="K202" s="12">
        <v>1270443600</v>
      </c>
      <c r="L202" t="b">
        <v>0</v>
      </c>
      <c r="M202" t="b">
        <v>0</v>
      </c>
      <c r="N202" t="s">
        <v>33</v>
      </c>
      <c r="O202" s="4">
        <f t="shared" si="15"/>
        <v>0.02</v>
      </c>
      <c r="P202" s="6">
        <f t="shared" si="16"/>
        <v>2</v>
      </c>
      <c r="Q202" s="8" t="s">
        <v>2036</v>
      </c>
      <c r="R202" t="str">
        <f t="shared" si="17"/>
        <v>plays</v>
      </c>
      <c r="S202" s="13">
        <f t="shared" si="18"/>
        <v>40262.208333333336</v>
      </c>
      <c r="T202" s="13">
        <f t="shared" si="19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12">
        <v>1406264400</v>
      </c>
      <c r="K203" s="12">
        <v>1407819600</v>
      </c>
      <c r="L203" t="b">
        <v>0</v>
      </c>
      <c r="M203" t="b">
        <v>0</v>
      </c>
      <c r="N203" t="s">
        <v>28</v>
      </c>
      <c r="O203" s="4">
        <f t="shared" si="15"/>
        <v>6.8119047619047617</v>
      </c>
      <c r="P203" s="6">
        <f t="shared" si="16"/>
        <v>91.114649681528661</v>
      </c>
      <c r="Q203" s="8" t="s">
        <v>2035</v>
      </c>
      <c r="R203" t="str">
        <f t="shared" si="17"/>
        <v>web</v>
      </c>
      <c r="S203" s="13">
        <f t="shared" si="18"/>
        <v>41845.208333333336</v>
      </c>
      <c r="T203" s="13">
        <f t="shared" si="19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12">
        <v>1317531600</v>
      </c>
      <c r="K204" s="12">
        <v>1317877200</v>
      </c>
      <c r="L204" t="b">
        <v>0</v>
      </c>
      <c r="M204" t="b">
        <v>0</v>
      </c>
      <c r="N204" t="s">
        <v>17</v>
      </c>
      <c r="O204" s="4">
        <f t="shared" si="15"/>
        <v>0.78831325301204824</v>
      </c>
      <c r="P204" s="6">
        <f t="shared" si="16"/>
        <v>79.792682926829272</v>
      </c>
      <c r="Q204" s="8" t="s">
        <v>2033</v>
      </c>
      <c r="R204" t="str">
        <f t="shared" si="17"/>
        <v>food trucks</v>
      </c>
      <c r="S204" s="13">
        <f t="shared" si="18"/>
        <v>40818.208333333336</v>
      </c>
      <c r="T204" s="13">
        <f t="shared" si="19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12">
        <v>1484632800</v>
      </c>
      <c r="K205" s="12">
        <v>1484805600</v>
      </c>
      <c r="L205" t="b">
        <v>0</v>
      </c>
      <c r="M205" t="b">
        <v>0</v>
      </c>
      <c r="N205" t="s">
        <v>33</v>
      </c>
      <c r="O205" s="4">
        <f t="shared" si="15"/>
        <v>1.3440792216817234</v>
      </c>
      <c r="P205" s="6">
        <f t="shared" si="16"/>
        <v>42.999777678968428</v>
      </c>
      <c r="Q205" s="8" t="s">
        <v>2036</v>
      </c>
      <c r="R205" t="str">
        <f t="shared" si="17"/>
        <v>plays</v>
      </c>
      <c r="S205" s="13">
        <f t="shared" si="18"/>
        <v>42752.25</v>
      </c>
      <c r="T205" s="13">
        <f t="shared" si="19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12">
        <v>1301806800</v>
      </c>
      <c r="K206" s="12">
        <v>1302670800</v>
      </c>
      <c r="L206" t="b">
        <v>0</v>
      </c>
      <c r="M206" t="b">
        <v>0</v>
      </c>
      <c r="N206" t="s">
        <v>159</v>
      </c>
      <c r="O206" s="4">
        <f t="shared" si="15"/>
        <v>3.372E-2</v>
      </c>
      <c r="P206" s="6">
        <f t="shared" si="16"/>
        <v>63.225000000000001</v>
      </c>
      <c r="Q206" s="8" t="s">
        <v>2034</v>
      </c>
      <c r="R206" t="str">
        <f t="shared" si="17"/>
        <v>jazz</v>
      </c>
      <c r="S206" s="13">
        <f t="shared" si="18"/>
        <v>40636.208333333336</v>
      </c>
      <c r="T206" s="13">
        <f t="shared" si="19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12">
        <v>1539752400</v>
      </c>
      <c r="K207" s="12">
        <v>1540789200</v>
      </c>
      <c r="L207" t="b">
        <v>1</v>
      </c>
      <c r="M207" t="b">
        <v>0</v>
      </c>
      <c r="N207" t="s">
        <v>33</v>
      </c>
      <c r="O207" s="4">
        <f t="shared" si="15"/>
        <v>4.3184615384615386</v>
      </c>
      <c r="P207" s="6">
        <f t="shared" si="16"/>
        <v>70.174999999999997</v>
      </c>
      <c r="Q207" s="8" t="s">
        <v>2036</v>
      </c>
      <c r="R207" t="str">
        <f t="shared" si="17"/>
        <v>plays</v>
      </c>
      <c r="S207" s="13">
        <f t="shared" si="18"/>
        <v>43390.208333333328</v>
      </c>
      <c r="T207" s="13">
        <f t="shared" si="19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12">
        <v>1267250400</v>
      </c>
      <c r="K208" s="12">
        <v>1268028000</v>
      </c>
      <c r="L208" t="b">
        <v>0</v>
      </c>
      <c r="M208" t="b">
        <v>0</v>
      </c>
      <c r="N208" t="s">
        <v>119</v>
      </c>
      <c r="O208" s="4">
        <f t="shared" si="15"/>
        <v>0.38844444444444443</v>
      </c>
      <c r="P208" s="6">
        <f t="shared" si="16"/>
        <v>61.333333333333336</v>
      </c>
      <c r="Q208" s="8" t="s">
        <v>2038</v>
      </c>
      <c r="R208" t="str">
        <f t="shared" si="17"/>
        <v>fiction</v>
      </c>
      <c r="S208" s="13">
        <f t="shared" si="18"/>
        <v>40236.25</v>
      </c>
      <c r="T208" s="13">
        <f t="shared" si="19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12">
        <v>1535432400</v>
      </c>
      <c r="K209" s="12">
        <v>1537160400</v>
      </c>
      <c r="L209" t="b">
        <v>0</v>
      </c>
      <c r="M209" t="b">
        <v>1</v>
      </c>
      <c r="N209" t="s">
        <v>23</v>
      </c>
      <c r="O209" s="4">
        <f t="shared" si="15"/>
        <v>4.2569999999999997</v>
      </c>
      <c r="P209" s="6">
        <f t="shared" si="16"/>
        <v>99</v>
      </c>
      <c r="Q209" s="8" t="s">
        <v>2034</v>
      </c>
      <c r="R209" t="str">
        <f t="shared" si="17"/>
        <v>rock</v>
      </c>
      <c r="S209" s="13">
        <f t="shared" si="18"/>
        <v>43340.208333333328</v>
      </c>
      <c r="T209" s="13">
        <f t="shared" si="19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12">
        <v>1510207200</v>
      </c>
      <c r="K210" s="12">
        <v>1512280800</v>
      </c>
      <c r="L210" t="b">
        <v>0</v>
      </c>
      <c r="M210" t="b">
        <v>0</v>
      </c>
      <c r="N210" t="s">
        <v>42</v>
      </c>
      <c r="O210" s="4">
        <f t="shared" si="15"/>
        <v>1.0112239715591671</v>
      </c>
      <c r="P210" s="6">
        <f t="shared" si="16"/>
        <v>96.984900146127615</v>
      </c>
      <c r="Q210" s="8" t="s">
        <v>2037</v>
      </c>
      <c r="R210" t="str">
        <f t="shared" si="17"/>
        <v>documentary</v>
      </c>
      <c r="S210" s="13">
        <f t="shared" si="18"/>
        <v>43048.25</v>
      </c>
      <c r="T210" s="13">
        <f t="shared" si="19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12">
        <v>1462510800</v>
      </c>
      <c r="K211" s="12">
        <v>1463115600</v>
      </c>
      <c r="L211" t="b">
        <v>0</v>
      </c>
      <c r="M211" t="b">
        <v>0</v>
      </c>
      <c r="N211" t="s">
        <v>42</v>
      </c>
      <c r="O211" s="4">
        <f t="shared" si="15"/>
        <v>0.21188688946015424</v>
      </c>
      <c r="P211" s="6">
        <f t="shared" si="16"/>
        <v>51.004950495049506</v>
      </c>
      <c r="Q211" s="8" t="s">
        <v>2037</v>
      </c>
      <c r="R211" t="str">
        <f t="shared" si="17"/>
        <v>documentary</v>
      </c>
      <c r="S211" s="13">
        <f t="shared" si="18"/>
        <v>42496.208333333328</v>
      </c>
      <c r="T211" s="13">
        <f t="shared" si="19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12">
        <v>1488520800</v>
      </c>
      <c r="K212" s="12">
        <v>1490850000</v>
      </c>
      <c r="L212" t="b">
        <v>0</v>
      </c>
      <c r="M212" t="b">
        <v>0</v>
      </c>
      <c r="N212" t="s">
        <v>474</v>
      </c>
      <c r="O212" s="4">
        <f t="shared" si="15"/>
        <v>0.67425531914893622</v>
      </c>
      <c r="P212" s="6">
        <f t="shared" si="16"/>
        <v>28.044247787610619</v>
      </c>
      <c r="Q212" s="8" t="s">
        <v>2037</v>
      </c>
      <c r="R212" t="str">
        <f t="shared" si="17"/>
        <v>science fiction</v>
      </c>
      <c r="S212" s="13">
        <f t="shared" si="18"/>
        <v>42797.25</v>
      </c>
      <c r="T212" s="13">
        <f t="shared" si="19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12">
        <v>1377579600</v>
      </c>
      <c r="K213" s="12">
        <v>1379653200</v>
      </c>
      <c r="L213" t="b">
        <v>0</v>
      </c>
      <c r="M213" t="b">
        <v>0</v>
      </c>
      <c r="N213" t="s">
        <v>33</v>
      </c>
      <c r="O213" s="4">
        <f t="shared" si="15"/>
        <v>0.9492337164750958</v>
      </c>
      <c r="P213" s="6">
        <f t="shared" si="16"/>
        <v>60.984615384615381</v>
      </c>
      <c r="Q213" s="8" t="s">
        <v>2036</v>
      </c>
      <c r="R213" t="str">
        <f t="shared" si="17"/>
        <v>plays</v>
      </c>
      <c r="S213" s="13">
        <f t="shared" si="18"/>
        <v>41513.208333333336</v>
      </c>
      <c r="T213" s="13">
        <f t="shared" si="19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12">
        <v>1576389600</v>
      </c>
      <c r="K214" s="12">
        <v>1580364000</v>
      </c>
      <c r="L214" t="b">
        <v>0</v>
      </c>
      <c r="M214" t="b">
        <v>0</v>
      </c>
      <c r="N214" t="s">
        <v>33</v>
      </c>
      <c r="O214" s="4">
        <f t="shared" si="15"/>
        <v>1.5185185185185186</v>
      </c>
      <c r="P214" s="6">
        <f t="shared" si="16"/>
        <v>73.214285714285708</v>
      </c>
      <c r="Q214" s="8" t="s">
        <v>2036</v>
      </c>
      <c r="R214" t="str">
        <f t="shared" si="17"/>
        <v>plays</v>
      </c>
      <c r="S214" s="13">
        <f t="shared" si="18"/>
        <v>43814.25</v>
      </c>
      <c r="T214" s="13">
        <f t="shared" si="19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12">
        <v>1289019600</v>
      </c>
      <c r="K215" s="12">
        <v>1289714400</v>
      </c>
      <c r="L215" t="b">
        <v>0</v>
      </c>
      <c r="M215" t="b">
        <v>1</v>
      </c>
      <c r="N215" t="s">
        <v>60</v>
      </c>
      <c r="O215" s="4">
        <f t="shared" si="15"/>
        <v>1.9516382252559727</v>
      </c>
      <c r="P215" s="6">
        <f t="shared" si="16"/>
        <v>39.997435299603637</v>
      </c>
      <c r="Q215" s="8" t="s">
        <v>2034</v>
      </c>
      <c r="R215" t="str">
        <f t="shared" si="17"/>
        <v>indie rock</v>
      </c>
      <c r="S215" s="13">
        <f t="shared" si="18"/>
        <v>40488.208333333336</v>
      </c>
      <c r="T215" s="13">
        <f t="shared" si="19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12">
        <v>1282194000</v>
      </c>
      <c r="K216" s="12">
        <v>1282712400</v>
      </c>
      <c r="L216" t="b">
        <v>0</v>
      </c>
      <c r="M216" t="b">
        <v>0</v>
      </c>
      <c r="N216" t="s">
        <v>23</v>
      </c>
      <c r="O216" s="4">
        <f t="shared" si="15"/>
        <v>10.231428571428571</v>
      </c>
      <c r="P216" s="6">
        <f t="shared" si="16"/>
        <v>86.812121212121212</v>
      </c>
      <c r="Q216" s="8" t="s">
        <v>2034</v>
      </c>
      <c r="R216" t="str">
        <f t="shared" si="17"/>
        <v>rock</v>
      </c>
      <c r="S216" s="13">
        <f t="shared" si="18"/>
        <v>40409.208333333336</v>
      </c>
      <c r="T216" s="13">
        <f t="shared" si="19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12">
        <v>1550037600</v>
      </c>
      <c r="K217" s="12">
        <v>1550210400</v>
      </c>
      <c r="L217" t="b">
        <v>0</v>
      </c>
      <c r="M217" t="b">
        <v>0</v>
      </c>
      <c r="N217" t="s">
        <v>33</v>
      </c>
      <c r="O217" s="4">
        <f t="shared" si="15"/>
        <v>3.8418367346938778E-2</v>
      </c>
      <c r="P217" s="6">
        <f t="shared" si="16"/>
        <v>42.125874125874127</v>
      </c>
      <c r="Q217" s="8" t="s">
        <v>2036</v>
      </c>
      <c r="R217" t="str">
        <f t="shared" si="17"/>
        <v>plays</v>
      </c>
      <c r="S217" s="13">
        <f t="shared" si="18"/>
        <v>43509.25</v>
      </c>
      <c r="T217" s="13">
        <f t="shared" si="19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12">
        <v>1321941600</v>
      </c>
      <c r="K218" s="12">
        <v>1322114400</v>
      </c>
      <c r="L218" t="b">
        <v>0</v>
      </c>
      <c r="M218" t="b">
        <v>0</v>
      </c>
      <c r="N218" t="s">
        <v>33</v>
      </c>
      <c r="O218" s="4">
        <f t="shared" si="15"/>
        <v>1.5507066557107643</v>
      </c>
      <c r="P218" s="6">
        <f t="shared" si="16"/>
        <v>103.97851239669421</v>
      </c>
      <c r="Q218" s="8" t="s">
        <v>2036</v>
      </c>
      <c r="R218" t="str">
        <f t="shared" si="17"/>
        <v>plays</v>
      </c>
      <c r="S218" s="13">
        <f t="shared" si="18"/>
        <v>40869.25</v>
      </c>
      <c r="T218" s="13">
        <f t="shared" si="19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12">
        <v>1556427600</v>
      </c>
      <c r="K219" s="12">
        <v>1557205200</v>
      </c>
      <c r="L219" t="b">
        <v>0</v>
      </c>
      <c r="M219" t="b">
        <v>0</v>
      </c>
      <c r="N219" t="s">
        <v>474</v>
      </c>
      <c r="O219" s="4">
        <f t="shared" si="15"/>
        <v>0.44753477588871715</v>
      </c>
      <c r="P219" s="6">
        <f t="shared" si="16"/>
        <v>62.003211991434689</v>
      </c>
      <c r="Q219" s="8" t="s">
        <v>2037</v>
      </c>
      <c r="R219" t="str">
        <f t="shared" si="17"/>
        <v>science fiction</v>
      </c>
      <c r="S219" s="13">
        <f t="shared" si="18"/>
        <v>43583.208333333328</v>
      </c>
      <c r="T219" s="13">
        <f t="shared" si="19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12">
        <v>1320991200</v>
      </c>
      <c r="K220" s="12">
        <v>1323928800</v>
      </c>
      <c r="L220" t="b">
        <v>0</v>
      </c>
      <c r="M220" t="b">
        <v>1</v>
      </c>
      <c r="N220" t="s">
        <v>100</v>
      </c>
      <c r="O220" s="4">
        <f t="shared" si="15"/>
        <v>2.1594736842105262</v>
      </c>
      <c r="P220" s="6">
        <f t="shared" si="16"/>
        <v>31.005037783375315</v>
      </c>
      <c r="Q220" s="8" t="s">
        <v>2037</v>
      </c>
      <c r="R220" t="str">
        <f t="shared" si="17"/>
        <v>shorts</v>
      </c>
      <c r="S220" s="13">
        <f t="shared" si="18"/>
        <v>40858.25</v>
      </c>
      <c r="T220" s="13">
        <f t="shared" si="19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12">
        <v>1345093200</v>
      </c>
      <c r="K221" s="12">
        <v>1346130000</v>
      </c>
      <c r="L221" t="b">
        <v>0</v>
      </c>
      <c r="M221" t="b">
        <v>0</v>
      </c>
      <c r="N221" t="s">
        <v>71</v>
      </c>
      <c r="O221" s="4">
        <f t="shared" si="15"/>
        <v>3.3212709832134291</v>
      </c>
      <c r="P221" s="6">
        <f t="shared" si="16"/>
        <v>89.991552956465242</v>
      </c>
      <c r="Q221" s="8" t="s">
        <v>2037</v>
      </c>
      <c r="R221" t="str">
        <f t="shared" si="17"/>
        <v>animation</v>
      </c>
      <c r="S221" s="13">
        <f t="shared" si="18"/>
        <v>41137.208333333336</v>
      </c>
      <c r="T221" s="13">
        <f t="shared" si="19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12">
        <v>1309496400</v>
      </c>
      <c r="K222" s="12">
        <v>1311051600</v>
      </c>
      <c r="L222" t="b">
        <v>1</v>
      </c>
      <c r="M222" t="b">
        <v>0</v>
      </c>
      <c r="N222" t="s">
        <v>33</v>
      </c>
      <c r="O222" s="4">
        <f t="shared" si="15"/>
        <v>8.4430379746835441E-2</v>
      </c>
      <c r="P222" s="6">
        <f t="shared" si="16"/>
        <v>39.235294117647058</v>
      </c>
      <c r="Q222" s="8" t="s">
        <v>2036</v>
      </c>
      <c r="R222" t="str">
        <f t="shared" si="17"/>
        <v>plays</v>
      </c>
      <c r="S222" s="13">
        <f t="shared" si="18"/>
        <v>40725.208333333336</v>
      </c>
      <c r="T222" s="13">
        <f t="shared" si="19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12">
        <v>1340254800</v>
      </c>
      <c r="K223" s="12">
        <v>1340427600</v>
      </c>
      <c r="L223" t="b">
        <v>1</v>
      </c>
      <c r="M223" t="b">
        <v>0</v>
      </c>
      <c r="N223" t="s">
        <v>17</v>
      </c>
      <c r="O223" s="4">
        <f t="shared" si="15"/>
        <v>0.9862551440329218</v>
      </c>
      <c r="P223" s="6">
        <f t="shared" si="16"/>
        <v>54.993116108306566</v>
      </c>
      <c r="Q223" s="8" t="s">
        <v>2033</v>
      </c>
      <c r="R223" t="str">
        <f t="shared" si="17"/>
        <v>food trucks</v>
      </c>
      <c r="S223" s="13">
        <f t="shared" si="18"/>
        <v>41081.208333333336</v>
      </c>
      <c r="T223" s="13">
        <f t="shared" si="19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12">
        <v>1412226000</v>
      </c>
      <c r="K224" s="12">
        <v>1412312400</v>
      </c>
      <c r="L224" t="b">
        <v>0</v>
      </c>
      <c r="M224" t="b">
        <v>0</v>
      </c>
      <c r="N224" t="s">
        <v>122</v>
      </c>
      <c r="O224" s="4">
        <f t="shared" si="15"/>
        <v>1.3797916666666667</v>
      </c>
      <c r="P224" s="6">
        <f t="shared" si="16"/>
        <v>47.992753623188406</v>
      </c>
      <c r="Q224" s="8" t="s">
        <v>2040</v>
      </c>
      <c r="R224" t="str">
        <f t="shared" si="17"/>
        <v>photography books</v>
      </c>
      <c r="S224" s="13">
        <f t="shared" si="18"/>
        <v>41914.208333333336</v>
      </c>
      <c r="T224" s="13">
        <f t="shared" si="19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12">
        <v>1458104400</v>
      </c>
      <c r="K225" s="12">
        <v>1459314000</v>
      </c>
      <c r="L225" t="b">
        <v>0</v>
      </c>
      <c r="M225" t="b">
        <v>0</v>
      </c>
      <c r="N225" t="s">
        <v>33</v>
      </c>
      <c r="O225" s="4">
        <f t="shared" si="15"/>
        <v>0.93810996563573879</v>
      </c>
      <c r="P225" s="6">
        <f t="shared" si="16"/>
        <v>87.966702470461868</v>
      </c>
      <c r="Q225" s="8" t="s">
        <v>2036</v>
      </c>
      <c r="R225" t="str">
        <f t="shared" si="17"/>
        <v>plays</v>
      </c>
      <c r="S225" s="13">
        <f t="shared" si="18"/>
        <v>42445.208333333328</v>
      </c>
      <c r="T225" s="13">
        <f t="shared" si="19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12">
        <v>1411534800</v>
      </c>
      <c r="K226" s="12">
        <v>1415426400</v>
      </c>
      <c r="L226" t="b">
        <v>0</v>
      </c>
      <c r="M226" t="b">
        <v>0</v>
      </c>
      <c r="N226" t="s">
        <v>474</v>
      </c>
      <c r="O226" s="4">
        <f t="shared" si="15"/>
        <v>4.0363930885529156</v>
      </c>
      <c r="P226" s="6">
        <f t="shared" si="16"/>
        <v>51.999165275459099</v>
      </c>
      <c r="Q226" s="8" t="s">
        <v>2037</v>
      </c>
      <c r="R226" t="str">
        <f t="shared" si="17"/>
        <v>science fiction</v>
      </c>
      <c r="S226" s="13">
        <f t="shared" si="18"/>
        <v>41906.208333333336</v>
      </c>
      <c r="T226" s="13">
        <f t="shared" si="19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12">
        <v>1399093200</v>
      </c>
      <c r="K227" s="12">
        <v>1399093200</v>
      </c>
      <c r="L227" t="b">
        <v>1</v>
      </c>
      <c r="M227" t="b">
        <v>0</v>
      </c>
      <c r="N227" t="s">
        <v>23</v>
      </c>
      <c r="O227" s="4">
        <f t="shared" si="15"/>
        <v>2.6017404129793511</v>
      </c>
      <c r="P227" s="6">
        <f t="shared" si="16"/>
        <v>29.999659863945578</v>
      </c>
      <c r="Q227" s="8" t="s">
        <v>2034</v>
      </c>
      <c r="R227" t="str">
        <f t="shared" si="17"/>
        <v>rock</v>
      </c>
      <c r="S227" s="13">
        <f t="shared" si="18"/>
        <v>41762.208333333336</v>
      </c>
      <c r="T227" s="13">
        <f t="shared" si="19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12">
        <v>1270702800</v>
      </c>
      <c r="K228" s="12">
        <v>1273899600</v>
      </c>
      <c r="L228" t="b">
        <v>0</v>
      </c>
      <c r="M228" t="b">
        <v>0</v>
      </c>
      <c r="N228" t="s">
        <v>122</v>
      </c>
      <c r="O228" s="4">
        <f t="shared" si="15"/>
        <v>3.6663333333333332</v>
      </c>
      <c r="P228" s="6">
        <f t="shared" si="16"/>
        <v>98.205357142857139</v>
      </c>
      <c r="Q228" s="8" t="s">
        <v>2040</v>
      </c>
      <c r="R228" t="str">
        <f t="shared" si="17"/>
        <v>photography books</v>
      </c>
      <c r="S228" s="13">
        <f t="shared" si="18"/>
        <v>40276.208333333336</v>
      </c>
      <c r="T228" s="13">
        <f t="shared" si="19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12">
        <v>1431666000</v>
      </c>
      <c r="K229" s="12">
        <v>1432184400</v>
      </c>
      <c r="L229" t="b">
        <v>0</v>
      </c>
      <c r="M229" t="b">
        <v>0</v>
      </c>
      <c r="N229" t="s">
        <v>292</v>
      </c>
      <c r="O229" s="4">
        <f t="shared" si="15"/>
        <v>1.687208538587849</v>
      </c>
      <c r="P229" s="6">
        <f t="shared" si="16"/>
        <v>108.96182396606575</v>
      </c>
      <c r="Q229" s="8" t="s">
        <v>2039</v>
      </c>
      <c r="R229" t="str">
        <f t="shared" si="17"/>
        <v>mobile games</v>
      </c>
      <c r="S229" s="13">
        <f t="shared" si="18"/>
        <v>42139.208333333328</v>
      </c>
      <c r="T229" s="13">
        <f t="shared" si="19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12">
        <v>1472619600</v>
      </c>
      <c r="K230" s="12">
        <v>1474779600</v>
      </c>
      <c r="L230" t="b">
        <v>0</v>
      </c>
      <c r="M230" t="b">
        <v>0</v>
      </c>
      <c r="N230" t="s">
        <v>71</v>
      </c>
      <c r="O230" s="4">
        <f t="shared" si="15"/>
        <v>1.1990717911530093</v>
      </c>
      <c r="P230" s="6">
        <f t="shared" si="16"/>
        <v>66.998379254457049</v>
      </c>
      <c r="Q230" s="8" t="s">
        <v>2037</v>
      </c>
      <c r="R230" t="str">
        <f t="shared" si="17"/>
        <v>animation</v>
      </c>
      <c r="S230" s="13">
        <f t="shared" si="18"/>
        <v>42613.208333333328</v>
      </c>
      <c r="T230" s="13">
        <f t="shared" si="19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12">
        <v>1496293200</v>
      </c>
      <c r="K231" s="12">
        <v>1500440400</v>
      </c>
      <c r="L231" t="b">
        <v>0</v>
      </c>
      <c r="M231" t="b">
        <v>1</v>
      </c>
      <c r="N231" t="s">
        <v>292</v>
      </c>
      <c r="O231" s="4">
        <f t="shared" si="15"/>
        <v>1.936892523364486</v>
      </c>
      <c r="P231" s="6">
        <f t="shared" si="16"/>
        <v>64.99333594668758</v>
      </c>
      <c r="Q231" s="8" t="s">
        <v>2039</v>
      </c>
      <c r="R231" t="str">
        <f t="shared" si="17"/>
        <v>mobile games</v>
      </c>
      <c r="S231" s="13">
        <f t="shared" si="18"/>
        <v>42887.208333333328</v>
      </c>
      <c r="T231" s="13">
        <f t="shared" si="19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12">
        <v>1575612000</v>
      </c>
      <c r="K232" s="12">
        <v>1575612000</v>
      </c>
      <c r="L232" t="b">
        <v>0</v>
      </c>
      <c r="M232" t="b">
        <v>0</v>
      </c>
      <c r="N232" t="s">
        <v>89</v>
      </c>
      <c r="O232" s="4">
        <f t="shared" si="15"/>
        <v>4.2016666666666671</v>
      </c>
      <c r="P232" s="6">
        <f t="shared" si="16"/>
        <v>99.841584158415841</v>
      </c>
      <c r="Q232" s="8" t="s">
        <v>2039</v>
      </c>
      <c r="R232" t="str">
        <f t="shared" si="17"/>
        <v>video games</v>
      </c>
      <c r="S232" s="13">
        <f t="shared" si="18"/>
        <v>43805.25</v>
      </c>
      <c r="T232" s="13">
        <f t="shared" si="19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12">
        <v>1369112400</v>
      </c>
      <c r="K233" s="12">
        <v>1374123600</v>
      </c>
      <c r="L233" t="b">
        <v>0</v>
      </c>
      <c r="M233" t="b">
        <v>0</v>
      </c>
      <c r="N233" t="s">
        <v>33</v>
      </c>
      <c r="O233" s="4">
        <f t="shared" si="15"/>
        <v>0.76708333333333334</v>
      </c>
      <c r="P233" s="6">
        <f t="shared" si="16"/>
        <v>82.432835820895519</v>
      </c>
      <c r="Q233" s="8" t="s">
        <v>2036</v>
      </c>
      <c r="R233" t="str">
        <f t="shared" si="17"/>
        <v>plays</v>
      </c>
      <c r="S233" s="13">
        <f t="shared" si="18"/>
        <v>41415.208333333336</v>
      </c>
      <c r="T233" s="13">
        <f t="shared" si="19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12">
        <v>1469422800</v>
      </c>
      <c r="K234" s="12">
        <v>1469509200</v>
      </c>
      <c r="L234" t="b">
        <v>0</v>
      </c>
      <c r="M234" t="b">
        <v>0</v>
      </c>
      <c r="N234" t="s">
        <v>33</v>
      </c>
      <c r="O234" s="4">
        <f t="shared" si="15"/>
        <v>1.7126470588235294</v>
      </c>
      <c r="P234" s="6">
        <f t="shared" si="16"/>
        <v>63.293478260869563</v>
      </c>
      <c r="Q234" s="8" t="s">
        <v>2036</v>
      </c>
      <c r="R234" t="str">
        <f t="shared" si="17"/>
        <v>plays</v>
      </c>
      <c r="S234" s="13">
        <f t="shared" si="18"/>
        <v>42576.208333333328</v>
      </c>
      <c r="T234" s="13">
        <f t="shared" si="19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12">
        <v>1307854800</v>
      </c>
      <c r="K235" s="12">
        <v>1309237200</v>
      </c>
      <c r="L235" t="b">
        <v>0</v>
      </c>
      <c r="M235" t="b">
        <v>0</v>
      </c>
      <c r="N235" t="s">
        <v>71</v>
      </c>
      <c r="O235" s="4">
        <f t="shared" si="15"/>
        <v>1.5789473684210527</v>
      </c>
      <c r="P235" s="6">
        <f t="shared" si="16"/>
        <v>96.774193548387103</v>
      </c>
      <c r="Q235" s="8" t="s">
        <v>2037</v>
      </c>
      <c r="R235" t="str">
        <f t="shared" si="17"/>
        <v>animation</v>
      </c>
      <c r="S235" s="13">
        <f t="shared" si="18"/>
        <v>40706.208333333336</v>
      </c>
      <c r="T235" s="13">
        <f t="shared" si="19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12">
        <v>1503378000</v>
      </c>
      <c r="K236" s="12">
        <v>1503982800</v>
      </c>
      <c r="L236" t="b">
        <v>0</v>
      </c>
      <c r="M236" t="b">
        <v>1</v>
      </c>
      <c r="N236" t="s">
        <v>89</v>
      </c>
      <c r="O236" s="4">
        <f t="shared" si="15"/>
        <v>1.0908</v>
      </c>
      <c r="P236" s="6">
        <f t="shared" si="16"/>
        <v>54.906040268456373</v>
      </c>
      <c r="Q236" s="8" t="s">
        <v>2039</v>
      </c>
      <c r="R236" t="str">
        <f t="shared" si="17"/>
        <v>video games</v>
      </c>
      <c r="S236" s="13">
        <f t="shared" si="18"/>
        <v>42969.208333333328</v>
      </c>
      <c r="T236" s="13">
        <f t="shared" si="19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12">
        <v>1486965600</v>
      </c>
      <c r="K237" s="12">
        <v>1487397600</v>
      </c>
      <c r="L237" t="b">
        <v>0</v>
      </c>
      <c r="M237" t="b">
        <v>0</v>
      </c>
      <c r="N237" t="s">
        <v>71</v>
      </c>
      <c r="O237" s="4">
        <f t="shared" si="15"/>
        <v>0.41732558139534881</v>
      </c>
      <c r="P237" s="6">
        <f t="shared" si="16"/>
        <v>39.010869565217391</v>
      </c>
      <c r="Q237" s="8" t="s">
        <v>2037</v>
      </c>
      <c r="R237" t="str">
        <f t="shared" si="17"/>
        <v>animation</v>
      </c>
      <c r="S237" s="13">
        <f t="shared" si="18"/>
        <v>42779.25</v>
      </c>
      <c r="T237" s="13">
        <f t="shared" si="19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12">
        <v>1561438800</v>
      </c>
      <c r="K238" s="12">
        <v>1562043600</v>
      </c>
      <c r="L238" t="b">
        <v>0</v>
      </c>
      <c r="M238" t="b">
        <v>1</v>
      </c>
      <c r="N238" t="s">
        <v>23</v>
      </c>
      <c r="O238" s="4">
        <f t="shared" si="15"/>
        <v>0.10944303797468355</v>
      </c>
      <c r="P238" s="6">
        <f t="shared" si="16"/>
        <v>75.84210526315789</v>
      </c>
      <c r="Q238" s="8" t="s">
        <v>2034</v>
      </c>
      <c r="R238" t="str">
        <f t="shared" si="17"/>
        <v>rock</v>
      </c>
      <c r="S238" s="13">
        <f t="shared" si="18"/>
        <v>43641.208333333328</v>
      </c>
      <c r="T238" s="13">
        <f t="shared" si="19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12">
        <v>1398402000</v>
      </c>
      <c r="K239" s="12">
        <v>1398574800</v>
      </c>
      <c r="L239" t="b">
        <v>0</v>
      </c>
      <c r="M239" t="b">
        <v>0</v>
      </c>
      <c r="N239" t="s">
        <v>71</v>
      </c>
      <c r="O239" s="4">
        <f t="shared" si="15"/>
        <v>1.593763440860215</v>
      </c>
      <c r="P239" s="6">
        <f t="shared" si="16"/>
        <v>45.051671732522799</v>
      </c>
      <c r="Q239" s="8" t="s">
        <v>2037</v>
      </c>
      <c r="R239" t="str">
        <f t="shared" si="17"/>
        <v>animation</v>
      </c>
      <c r="S239" s="13">
        <f t="shared" si="18"/>
        <v>41754.208333333336</v>
      </c>
      <c r="T239" s="13">
        <f t="shared" si="19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12">
        <v>1513231200</v>
      </c>
      <c r="K240" s="12">
        <v>1515391200</v>
      </c>
      <c r="L240" t="b">
        <v>0</v>
      </c>
      <c r="M240" t="b">
        <v>1</v>
      </c>
      <c r="N240" t="s">
        <v>33</v>
      </c>
      <c r="O240" s="4">
        <f t="shared" si="15"/>
        <v>4.2241666666666671</v>
      </c>
      <c r="P240" s="6">
        <f t="shared" si="16"/>
        <v>104.51546391752578</v>
      </c>
      <c r="Q240" s="8" t="s">
        <v>2036</v>
      </c>
      <c r="R240" t="str">
        <f t="shared" si="17"/>
        <v>plays</v>
      </c>
      <c r="S240" s="13">
        <f t="shared" si="18"/>
        <v>43083.25</v>
      </c>
      <c r="T240" s="13">
        <f t="shared" si="19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12">
        <v>1440824400</v>
      </c>
      <c r="K241" s="12">
        <v>1441170000</v>
      </c>
      <c r="L241" t="b">
        <v>0</v>
      </c>
      <c r="M241" t="b">
        <v>0</v>
      </c>
      <c r="N241" t="s">
        <v>65</v>
      </c>
      <c r="O241" s="4">
        <f t="shared" si="15"/>
        <v>0.97718749999999999</v>
      </c>
      <c r="P241" s="6">
        <f t="shared" si="16"/>
        <v>76.268292682926827</v>
      </c>
      <c r="Q241" s="8" t="s">
        <v>2035</v>
      </c>
      <c r="R241" t="str">
        <f t="shared" si="17"/>
        <v>wearables</v>
      </c>
      <c r="S241" s="13">
        <f t="shared" si="18"/>
        <v>42245.208333333328</v>
      </c>
      <c r="T241" s="13">
        <f t="shared" si="19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12">
        <v>1281070800</v>
      </c>
      <c r="K242" s="12">
        <v>1281157200</v>
      </c>
      <c r="L242" t="b">
        <v>0</v>
      </c>
      <c r="M242" t="b">
        <v>0</v>
      </c>
      <c r="N242" t="s">
        <v>33</v>
      </c>
      <c r="O242" s="4">
        <f t="shared" si="15"/>
        <v>4.1878911564625847</v>
      </c>
      <c r="P242" s="6">
        <f t="shared" si="16"/>
        <v>69.015695067264573</v>
      </c>
      <c r="Q242" s="8" t="s">
        <v>2036</v>
      </c>
      <c r="R242" t="str">
        <f t="shared" si="17"/>
        <v>plays</v>
      </c>
      <c r="S242" s="13">
        <f t="shared" si="18"/>
        <v>40396.208333333336</v>
      </c>
      <c r="T242" s="13">
        <f t="shared" si="19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12">
        <v>1397365200</v>
      </c>
      <c r="K243" s="12">
        <v>1398229200</v>
      </c>
      <c r="L243" t="b">
        <v>0</v>
      </c>
      <c r="M243" t="b">
        <v>1</v>
      </c>
      <c r="N243" t="s">
        <v>68</v>
      </c>
      <c r="O243" s="4">
        <f t="shared" si="15"/>
        <v>1.0191632047477746</v>
      </c>
      <c r="P243" s="6">
        <f t="shared" si="16"/>
        <v>101.97684085510689</v>
      </c>
      <c r="Q243" s="8" t="s">
        <v>2038</v>
      </c>
      <c r="R243" t="str">
        <f t="shared" si="17"/>
        <v>nonfiction</v>
      </c>
      <c r="S243" s="13">
        <f t="shared" si="18"/>
        <v>41742.208333333336</v>
      </c>
      <c r="T243" s="13">
        <f t="shared" si="19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12">
        <v>1494392400</v>
      </c>
      <c r="K244" s="12">
        <v>1495256400</v>
      </c>
      <c r="L244" t="b">
        <v>0</v>
      </c>
      <c r="M244" t="b">
        <v>1</v>
      </c>
      <c r="N244" t="s">
        <v>23</v>
      </c>
      <c r="O244" s="4">
        <f t="shared" si="15"/>
        <v>1.2772619047619047</v>
      </c>
      <c r="P244" s="6">
        <f t="shared" si="16"/>
        <v>42.915999999999997</v>
      </c>
      <c r="Q244" s="8" t="s">
        <v>2034</v>
      </c>
      <c r="R244" t="str">
        <f t="shared" si="17"/>
        <v>rock</v>
      </c>
      <c r="S244" s="13">
        <f t="shared" si="18"/>
        <v>42865.208333333328</v>
      </c>
      <c r="T244" s="13">
        <f t="shared" si="19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12">
        <v>1520143200</v>
      </c>
      <c r="K245" s="12">
        <v>1520402400</v>
      </c>
      <c r="L245" t="b">
        <v>0</v>
      </c>
      <c r="M245" t="b">
        <v>0</v>
      </c>
      <c r="N245" t="s">
        <v>33</v>
      </c>
      <c r="O245" s="4">
        <f t="shared" si="15"/>
        <v>4.4521739130434783</v>
      </c>
      <c r="P245" s="6">
        <f t="shared" si="16"/>
        <v>43.025210084033617</v>
      </c>
      <c r="Q245" s="8" t="s">
        <v>2036</v>
      </c>
      <c r="R245" t="str">
        <f t="shared" si="17"/>
        <v>plays</v>
      </c>
      <c r="S245" s="13">
        <f t="shared" si="18"/>
        <v>43163.25</v>
      </c>
      <c r="T245" s="13">
        <f t="shared" si="19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12">
        <v>1405314000</v>
      </c>
      <c r="K246" s="12">
        <v>1409806800</v>
      </c>
      <c r="L246" t="b">
        <v>0</v>
      </c>
      <c r="M246" t="b">
        <v>0</v>
      </c>
      <c r="N246" t="s">
        <v>33</v>
      </c>
      <c r="O246" s="4">
        <f t="shared" si="15"/>
        <v>5.6971428571428575</v>
      </c>
      <c r="P246" s="6">
        <f t="shared" si="16"/>
        <v>75.245283018867923</v>
      </c>
      <c r="Q246" s="8" t="s">
        <v>2036</v>
      </c>
      <c r="R246" t="str">
        <f t="shared" si="17"/>
        <v>plays</v>
      </c>
      <c r="S246" s="13">
        <f t="shared" si="18"/>
        <v>41834.208333333336</v>
      </c>
      <c r="T246" s="13">
        <f t="shared" si="19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12">
        <v>1396846800</v>
      </c>
      <c r="K247" s="12">
        <v>1396933200</v>
      </c>
      <c r="L247" t="b">
        <v>0</v>
      </c>
      <c r="M247" t="b">
        <v>0</v>
      </c>
      <c r="N247" t="s">
        <v>33</v>
      </c>
      <c r="O247" s="4">
        <f t="shared" si="15"/>
        <v>5.0934482758620687</v>
      </c>
      <c r="P247" s="6">
        <f t="shared" si="16"/>
        <v>69.023364485981304</v>
      </c>
      <c r="Q247" s="8" t="s">
        <v>2036</v>
      </c>
      <c r="R247" t="str">
        <f t="shared" si="17"/>
        <v>plays</v>
      </c>
      <c r="S247" s="13">
        <f t="shared" si="18"/>
        <v>41736.208333333336</v>
      </c>
      <c r="T247" s="13">
        <f t="shared" si="19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12">
        <v>1375678800</v>
      </c>
      <c r="K248" s="12">
        <v>1376024400</v>
      </c>
      <c r="L248" t="b">
        <v>0</v>
      </c>
      <c r="M248" t="b">
        <v>0</v>
      </c>
      <c r="N248" t="s">
        <v>28</v>
      </c>
      <c r="O248" s="4">
        <f t="shared" si="15"/>
        <v>3.2553333333333332</v>
      </c>
      <c r="P248" s="6">
        <f t="shared" si="16"/>
        <v>65.986486486486484</v>
      </c>
      <c r="Q248" s="8" t="s">
        <v>2035</v>
      </c>
      <c r="R248" t="str">
        <f t="shared" si="17"/>
        <v>web</v>
      </c>
      <c r="S248" s="13">
        <f t="shared" si="18"/>
        <v>41491.208333333336</v>
      </c>
      <c r="T248" s="13">
        <f t="shared" si="19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12">
        <v>1482386400</v>
      </c>
      <c r="K249" s="12">
        <v>1483682400</v>
      </c>
      <c r="L249" t="b">
        <v>0</v>
      </c>
      <c r="M249" t="b">
        <v>1</v>
      </c>
      <c r="N249" t="s">
        <v>119</v>
      </c>
      <c r="O249" s="4">
        <f t="shared" si="15"/>
        <v>9.3261616161616168</v>
      </c>
      <c r="P249" s="6">
        <f t="shared" si="16"/>
        <v>98.013800424628457</v>
      </c>
      <c r="Q249" s="8" t="s">
        <v>2038</v>
      </c>
      <c r="R249" t="str">
        <f t="shared" si="17"/>
        <v>fiction</v>
      </c>
      <c r="S249" s="13">
        <f t="shared" si="18"/>
        <v>42726.25</v>
      </c>
      <c r="T249" s="13">
        <f t="shared" si="19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12">
        <v>1420005600</v>
      </c>
      <c r="K250" s="12">
        <v>1420437600</v>
      </c>
      <c r="L250" t="b">
        <v>0</v>
      </c>
      <c r="M250" t="b">
        <v>0</v>
      </c>
      <c r="N250" t="s">
        <v>292</v>
      </c>
      <c r="O250" s="4">
        <f t="shared" si="15"/>
        <v>2.1133870967741935</v>
      </c>
      <c r="P250" s="6">
        <f t="shared" si="16"/>
        <v>60.105504587155963</v>
      </c>
      <c r="Q250" s="8" t="s">
        <v>2039</v>
      </c>
      <c r="R250" t="str">
        <f t="shared" si="17"/>
        <v>mobile games</v>
      </c>
      <c r="S250" s="13">
        <f t="shared" si="18"/>
        <v>42004.25</v>
      </c>
      <c r="T250" s="13">
        <f t="shared" si="19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12">
        <v>1420178400</v>
      </c>
      <c r="K251" s="12">
        <v>1420783200</v>
      </c>
      <c r="L251" t="b">
        <v>0</v>
      </c>
      <c r="M251" t="b">
        <v>0</v>
      </c>
      <c r="N251" t="s">
        <v>206</v>
      </c>
      <c r="O251" s="4">
        <f t="shared" si="15"/>
        <v>2.7332520325203253</v>
      </c>
      <c r="P251" s="6">
        <f t="shared" si="16"/>
        <v>26.000773395204948</v>
      </c>
      <c r="Q251" s="8" t="s">
        <v>2038</v>
      </c>
      <c r="R251" t="str">
        <f t="shared" si="17"/>
        <v>translations</v>
      </c>
      <c r="S251" s="13">
        <f t="shared" si="18"/>
        <v>42006.25</v>
      </c>
      <c r="T251" s="13">
        <f t="shared" si="19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12">
        <v>1264399200</v>
      </c>
      <c r="K252" s="12">
        <v>1267423200</v>
      </c>
      <c r="L252" t="b">
        <v>0</v>
      </c>
      <c r="M252" t="b">
        <v>0</v>
      </c>
      <c r="N252" t="s">
        <v>23</v>
      </c>
      <c r="O252" s="4">
        <f t="shared" si="15"/>
        <v>0.03</v>
      </c>
      <c r="P252" s="6">
        <f t="shared" si="16"/>
        <v>3</v>
      </c>
      <c r="Q252" s="8" t="s">
        <v>2034</v>
      </c>
      <c r="R252" t="str">
        <f t="shared" si="17"/>
        <v>rock</v>
      </c>
      <c r="S252" s="13">
        <f t="shared" si="18"/>
        <v>40203.25</v>
      </c>
      <c r="T252" s="13">
        <f t="shared" si="19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12">
        <v>1355032800</v>
      </c>
      <c r="K253" s="12">
        <v>1355205600</v>
      </c>
      <c r="L253" t="b">
        <v>0</v>
      </c>
      <c r="M253" t="b">
        <v>0</v>
      </c>
      <c r="N253" t="s">
        <v>33</v>
      </c>
      <c r="O253" s="4">
        <f t="shared" si="15"/>
        <v>0.54084507042253516</v>
      </c>
      <c r="P253" s="6">
        <f t="shared" si="16"/>
        <v>38.019801980198018</v>
      </c>
      <c r="Q253" s="8" t="s">
        <v>2036</v>
      </c>
      <c r="R253" t="str">
        <f t="shared" si="17"/>
        <v>plays</v>
      </c>
      <c r="S253" s="13">
        <f t="shared" si="18"/>
        <v>41252.25</v>
      </c>
      <c r="T253" s="13">
        <f t="shared" si="19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12">
        <v>1382677200</v>
      </c>
      <c r="K254" s="12">
        <v>1383109200</v>
      </c>
      <c r="L254" t="b">
        <v>0</v>
      </c>
      <c r="M254" t="b">
        <v>0</v>
      </c>
      <c r="N254" t="s">
        <v>33</v>
      </c>
      <c r="O254" s="4">
        <f t="shared" si="15"/>
        <v>6.2629999999999999</v>
      </c>
      <c r="P254" s="6">
        <f t="shared" si="16"/>
        <v>106.15254237288136</v>
      </c>
      <c r="Q254" s="8" t="s">
        <v>2036</v>
      </c>
      <c r="R254" t="str">
        <f t="shared" si="17"/>
        <v>plays</v>
      </c>
      <c r="S254" s="13">
        <f t="shared" si="18"/>
        <v>41572.208333333336</v>
      </c>
      <c r="T254" s="13">
        <f t="shared" si="19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12">
        <v>1302238800</v>
      </c>
      <c r="K255" s="12">
        <v>1303275600</v>
      </c>
      <c r="L255" t="b">
        <v>0</v>
      </c>
      <c r="M255" t="b">
        <v>0</v>
      </c>
      <c r="N255" t="s">
        <v>53</v>
      </c>
      <c r="O255" s="4">
        <f t="shared" si="15"/>
        <v>0.8902139917695473</v>
      </c>
      <c r="P255" s="6">
        <f t="shared" si="16"/>
        <v>81.019475655430711</v>
      </c>
      <c r="Q255" s="8" t="s">
        <v>2037</v>
      </c>
      <c r="R255" t="str">
        <f t="shared" si="17"/>
        <v>drama</v>
      </c>
      <c r="S255" s="13">
        <f t="shared" si="18"/>
        <v>40641.208333333336</v>
      </c>
      <c r="T255" s="13">
        <f t="shared" si="19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12">
        <v>1487656800</v>
      </c>
      <c r="K256" s="12">
        <v>1487829600</v>
      </c>
      <c r="L256" t="b">
        <v>0</v>
      </c>
      <c r="M256" t="b">
        <v>0</v>
      </c>
      <c r="N256" t="s">
        <v>68</v>
      </c>
      <c r="O256" s="4">
        <f t="shared" si="15"/>
        <v>1.8489130434782608</v>
      </c>
      <c r="P256" s="6">
        <f t="shared" si="16"/>
        <v>96.647727272727266</v>
      </c>
      <c r="Q256" s="8" t="s">
        <v>2038</v>
      </c>
      <c r="R256" t="str">
        <f t="shared" si="17"/>
        <v>nonfiction</v>
      </c>
      <c r="S256" s="13">
        <f t="shared" si="18"/>
        <v>42787.25</v>
      </c>
      <c r="T256" s="13">
        <f t="shared" si="19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12">
        <v>1297836000</v>
      </c>
      <c r="K257" s="12">
        <v>1298268000</v>
      </c>
      <c r="L257" t="b">
        <v>0</v>
      </c>
      <c r="M257" t="b">
        <v>1</v>
      </c>
      <c r="N257" t="s">
        <v>23</v>
      </c>
      <c r="O257" s="4">
        <f t="shared" si="15"/>
        <v>1.2016770186335404</v>
      </c>
      <c r="P257" s="6">
        <f t="shared" si="16"/>
        <v>57.003535651149086</v>
      </c>
      <c r="Q257" s="8" t="s">
        <v>2034</v>
      </c>
      <c r="R257" t="str">
        <f t="shared" si="17"/>
        <v>rock</v>
      </c>
      <c r="S257" s="13">
        <f t="shared" si="18"/>
        <v>40590.25</v>
      </c>
      <c r="T257" s="13">
        <f t="shared" si="19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12">
        <v>1453615200</v>
      </c>
      <c r="K258" s="12">
        <v>1456812000</v>
      </c>
      <c r="L258" t="b">
        <v>0</v>
      </c>
      <c r="M258" t="b">
        <v>0</v>
      </c>
      <c r="N258" t="s">
        <v>23</v>
      </c>
      <c r="O258" s="4">
        <f t="shared" si="15"/>
        <v>0.23390243902439026</v>
      </c>
      <c r="P258" s="6">
        <f t="shared" si="16"/>
        <v>63.93333333333333</v>
      </c>
      <c r="Q258" s="8" t="s">
        <v>2034</v>
      </c>
      <c r="R258" t="str">
        <f t="shared" si="17"/>
        <v>rock</v>
      </c>
      <c r="S258" s="13">
        <f t="shared" si="18"/>
        <v>42393.25</v>
      </c>
      <c r="T258" s="13">
        <f t="shared" si="19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12">
        <v>1362463200</v>
      </c>
      <c r="K259" s="12">
        <v>1363669200</v>
      </c>
      <c r="L259" t="b">
        <v>0</v>
      </c>
      <c r="M259" t="b">
        <v>0</v>
      </c>
      <c r="N259" t="s">
        <v>33</v>
      </c>
      <c r="O259" s="4">
        <f t="shared" ref="O259:O322" si="20">E259/D259</f>
        <v>1.46</v>
      </c>
      <c r="P259" s="6">
        <f t="shared" ref="P259:P322" si="21">IFERROR(E259/G259, 0)</f>
        <v>90.456521739130437</v>
      </c>
      <c r="Q259" s="8" t="s">
        <v>2036</v>
      </c>
      <c r="R259" t="str">
        <f t="shared" ref="R259:R322" si="22">RIGHT(N259,(LEN(N259)-FIND("/",N259)))</f>
        <v>plays</v>
      </c>
      <c r="S259" s="13">
        <f t="shared" ref="S259:S322" si="23">(((J259/60)/60)/24)+DATE(1970,1,1)</f>
        <v>41338.25</v>
      </c>
      <c r="T259" s="13">
        <f t="shared" ref="T259:T322" si="24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12">
        <v>1481176800</v>
      </c>
      <c r="K260" s="12">
        <v>1482904800</v>
      </c>
      <c r="L260" t="b">
        <v>0</v>
      </c>
      <c r="M260" t="b">
        <v>1</v>
      </c>
      <c r="N260" t="s">
        <v>33</v>
      </c>
      <c r="O260" s="4">
        <f t="shared" si="20"/>
        <v>2.6848000000000001</v>
      </c>
      <c r="P260" s="6">
        <f t="shared" si="21"/>
        <v>72.172043010752688</v>
      </c>
      <c r="Q260" s="8" t="s">
        <v>2036</v>
      </c>
      <c r="R260" t="str">
        <f t="shared" si="22"/>
        <v>plays</v>
      </c>
      <c r="S260" s="13">
        <f t="shared" si="23"/>
        <v>42712.25</v>
      </c>
      <c r="T260" s="13">
        <f t="shared" si="24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12">
        <v>1354946400</v>
      </c>
      <c r="K261" s="12">
        <v>1356588000</v>
      </c>
      <c r="L261" t="b">
        <v>1</v>
      </c>
      <c r="M261" t="b">
        <v>0</v>
      </c>
      <c r="N261" t="s">
        <v>122</v>
      </c>
      <c r="O261" s="4">
        <f t="shared" si="20"/>
        <v>5.9749999999999996</v>
      </c>
      <c r="P261" s="6">
        <f t="shared" si="21"/>
        <v>77.934782608695656</v>
      </c>
      <c r="Q261" s="8" t="s">
        <v>2040</v>
      </c>
      <c r="R261" t="str">
        <f t="shared" si="22"/>
        <v>photography books</v>
      </c>
      <c r="S261" s="13">
        <f t="shared" si="23"/>
        <v>41251.25</v>
      </c>
      <c r="T261" s="13">
        <f t="shared" si="24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12">
        <v>1348808400</v>
      </c>
      <c r="K262" s="12">
        <v>1349845200</v>
      </c>
      <c r="L262" t="b">
        <v>0</v>
      </c>
      <c r="M262" t="b">
        <v>0</v>
      </c>
      <c r="N262" t="s">
        <v>23</v>
      </c>
      <c r="O262" s="4">
        <f t="shared" si="20"/>
        <v>1.5769841269841269</v>
      </c>
      <c r="P262" s="6">
        <f t="shared" si="21"/>
        <v>38.065134099616856</v>
      </c>
      <c r="Q262" s="8" t="s">
        <v>2034</v>
      </c>
      <c r="R262" t="str">
        <f t="shared" si="22"/>
        <v>rock</v>
      </c>
      <c r="S262" s="13">
        <f t="shared" si="23"/>
        <v>41180.208333333336</v>
      </c>
      <c r="T262" s="13">
        <f t="shared" si="24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12">
        <v>1282712400</v>
      </c>
      <c r="K263" s="12">
        <v>1283058000</v>
      </c>
      <c r="L263" t="b">
        <v>0</v>
      </c>
      <c r="M263" t="b">
        <v>1</v>
      </c>
      <c r="N263" t="s">
        <v>23</v>
      </c>
      <c r="O263" s="4">
        <f t="shared" si="20"/>
        <v>0.31201660735468567</v>
      </c>
      <c r="P263" s="6">
        <f t="shared" si="21"/>
        <v>57.936123348017624</v>
      </c>
      <c r="Q263" s="8" t="s">
        <v>2034</v>
      </c>
      <c r="R263" t="str">
        <f t="shared" si="22"/>
        <v>rock</v>
      </c>
      <c r="S263" s="13">
        <f t="shared" si="23"/>
        <v>40415.208333333336</v>
      </c>
      <c r="T263" s="13">
        <f t="shared" si="24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12">
        <v>1301979600</v>
      </c>
      <c r="K264" s="12">
        <v>1304226000</v>
      </c>
      <c r="L264" t="b">
        <v>0</v>
      </c>
      <c r="M264" t="b">
        <v>1</v>
      </c>
      <c r="N264" t="s">
        <v>60</v>
      </c>
      <c r="O264" s="4">
        <f t="shared" si="20"/>
        <v>3.1341176470588237</v>
      </c>
      <c r="P264" s="6">
        <f t="shared" si="21"/>
        <v>49.794392523364486</v>
      </c>
      <c r="Q264" s="8" t="s">
        <v>2034</v>
      </c>
      <c r="R264" t="str">
        <f t="shared" si="22"/>
        <v>indie rock</v>
      </c>
      <c r="S264" s="13">
        <f t="shared" si="23"/>
        <v>40638.208333333336</v>
      </c>
      <c r="T264" s="13">
        <f t="shared" si="24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12">
        <v>1263016800</v>
      </c>
      <c r="K265" s="12">
        <v>1263016800</v>
      </c>
      <c r="L265" t="b">
        <v>0</v>
      </c>
      <c r="M265" t="b">
        <v>0</v>
      </c>
      <c r="N265" t="s">
        <v>122</v>
      </c>
      <c r="O265" s="4">
        <f t="shared" si="20"/>
        <v>3.7089655172413791</v>
      </c>
      <c r="P265" s="6">
        <f t="shared" si="21"/>
        <v>54.050251256281406</v>
      </c>
      <c r="Q265" s="8" t="s">
        <v>2040</v>
      </c>
      <c r="R265" t="str">
        <f t="shared" si="22"/>
        <v>photography books</v>
      </c>
      <c r="S265" s="13">
        <f t="shared" si="23"/>
        <v>40187.25</v>
      </c>
      <c r="T265" s="13">
        <f t="shared" si="24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12">
        <v>1360648800</v>
      </c>
      <c r="K266" s="12">
        <v>1362031200</v>
      </c>
      <c r="L266" t="b">
        <v>0</v>
      </c>
      <c r="M266" t="b">
        <v>0</v>
      </c>
      <c r="N266" t="s">
        <v>33</v>
      </c>
      <c r="O266" s="4">
        <f t="shared" si="20"/>
        <v>3.6266447368421053</v>
      </c>
      <c r="P266" s="6">
        <f t="shared" si="21"/>
        <v>30.002721335268504</v>
      </c>
      <c r="Q266" s="8" t="s">
        <v>2036</v>
      </c>
      <c r="R266" t="str">
        <f t="shared" si="22"/>
        <v>plays</v>
      </c>
      <c r="S266" s="13">
        <f t="shared" si="23"/>
        <v>41317.25</v>
      </c>
      <c r="T266" s="13">
        <f t="shared" si="24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12">
        <v>1451800800</v>
      </c>
      <c r="K267" s="12">
        <v>1455602400</v>
      </c>
      <c r="L267" t="b">
        <v>0</v>
      </c>
      <c r="M267" t="b">
        <v>0</v>
      </c>
      <c r="N267" t="s">
        <v>33</v>
      </c>
      <c r="O267" s="4">
        <f t="shared" si="20"/>
        <v>1.2308163265306122</v>
      </c>
      <c r="P267" s="6">
        <f t="shared" si="21"/>
        <v>70.127906976744185</v>
      </c>
      <c r="Q267" s="8" t="s">
        <v>2036</v>
      </c>
      <c r="R267" t="str">
        <f t="shared" si="22"/>
        <v>plays</v>
      </c>
      <c r="S267" s="13">
        <f t="shared" si="23"/>
        <v>42372.25</v>
      </c>
      <c r="T267" s="13">
        <f t="shared" si="24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12">
        <v>1415340000</v>
      </c>
      <c r="K268" s="12">
        <v>1418191200</v>
      </c>
      <c r="L268" t="b">
        <v>0</v>
      </c>
      <c r="M268" t="b">
        <v>1</v>
      </c>
      <c r="N268" t="s">
        <v>159</v>
      </c>
      <c r="O268" s="4">
        <f t="shared" si="20"/>
        <v>0.76766756032171579</v>
      </c>
      <c r="P268" s="6">
        <f t="shared" si="21"/>
        <v>26.996228786926462</v>
      </c>
      <c r="Q268" s="8" t="s">
        <v>2034</v>
      </c>
      <c r="R268" t="str">
        <f t="shared" si="22"/>
        <v>jazz</v>
      </c>
      <c r="S268" s="13">
        <f t="shared" si="23"/>
        <v>41950.25</v>
      </c>
      <c r="T268" s="13">
        <f t="shared" si="24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12">
        <v>1351054800</v>
      </c>
      <c r="K269" s="12">
        <v>1352440800</v>
      </c>
      <c r="L269" t="b">
        <v>0</v>
      </c>
      <c r="M269" t="b">
        <v>0</v>
      </c>
      <c r="N269" t="s">
        <v>33</v>
      </c>
      <c r="O269" s="4">
        <f t="shared" si="20"/>
        <v>2.3362012987012988</v>
      </c>
      <c r="P269" s="6">
        <f t="shared" si="21"/>
        <v>51.990606936416185</v>
      </c>
      <c r="Q269" s="8" t="s">
        <v>2036</v>
      </c>
      <c r="R269" t="str">
        <f t="shared" si="22"/>
        <v>plays</v>
      </c>
      <c r="S269" s="13">
        <f t="shared" si="23"/>
        <v>41206.208333333336</v>
      </c>
      <c r="T269" s="13">
        <f t="shared" si="24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12">
        <v>1349326800</v>
      </c>
      <c r="K270" s="12">
        <v>1353304800</v>
      </c>
      <c r="L270" t="b">
        <v>0</v>
      </c>
      <c r="M270" t="b">
        <v>0</v>
      </c>
      <c r="N270" t="s">
        <v>42</v>
      </c>
      <c r="O270" s="4">
        <f t="shared" si="20"/>
        <v>1.8053333333333332</v>
      </c>
      <c r="P270" s="6">
        <f t="shared" si="21"/>
        <v>56.416666666666664</v>
      </c>
      <c r="Q270" s="8" t="s">
        <v>2037</v>
      </c>
      <c r="R270" t="str">
        <f t="shared" si="22"/>
        <v>documentary</v>
      </c>
      <c r="S270" s="13">
        <f t="shared" si="23"/>
        <v>41186.208333333336</v>
      </c>
      <c r="T270" s="13">
        <f t="shared" si="24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12">
        <v>1548914400</v>
      </c>
      <c r="K271" s="12">
        <v>1550728800</v>
      </c>
      <c r="L271" t="b">
        <v>0</v>
      </c>
      <c r="M271" t="b">
        <v>0</v>
      </c>
      <c r="N271" t="s">
        <v>269</v>
      </c>
      <c r="O271" s="4">
        <f t="shared" si="20"/>
        <v>2.5262857142857142</v>
      </c>
      <c r="P271" s="6">
        <f t="shared" si="21"/>
        <v>101.63218390804597</v>
      </c>
      <c r="Q271" s="8" t="s">
        <v>2037</v>
      </c>
      <c r="R271" t="str">
        <f t="shared" si="22"/>
        <v>television</v>
      </c>
      <c r="S271" s="13">
        <f t="shared" si="23"/>
        <v>43496.25</v>
      </c>
      <c r="T271" s="13">
        <f t="shared" si="24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12">
        <v>1291269600</v>
      </c>
      <c r="K272" s="12">
        <v>1291442400</v>
      </c>
      <c r="L272" t="b">
        <v>0</v>
      </c>
      <c r="M272" t="b">
        <v>0</v>
      </c>
      <c r="N272" t="s">
        <v>89</v>
      </c>
      <c r="O272" s="4">
        <f t="shared" si="20"/>
        <v>0.27176538240368026</v>
      </c>
      <c r="P272" s="6">
        <f t="shared" si="21"/>
        <v>25.005291005291006</v>
      </c>
      <c r="Q272" s="8" t="s">
        <v>2039</v>
      </c>
      <c r="R272" t="str">
        <f t="shared" si="22"/>
        <v>video games</v>
      </c>
      <c r="S272" s="13">
        <f t="shared" si="23"/>
        <v>40514.25</v>
      </c>
      <c r="T272" s="13">
        <f t="shared" si="24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12">
        <v>1449468000</v>
      </c>
      <c r="K273" s="12">
        <v>1452146400</v>
      </c>
      <c r="L273" t="b">
        <v>0</v>
      </c>
      <c r="M273" t="b">
        <v>0</v>
      </c>
      <c r="N273" t="s">
        <v>122</v>
      </c>
      <c r="O273" s="4">
        <f t="shared" si="20"/>
        <v>1.2706571242680547E-2</v>
      </c>
      <c r="P273" s="6">
        <f t="shared" si="21"/>
        <v>32.016393442622949</v>
      </c>
      <c r="Q273" s="8" t="s">
        <v>2040</v>
      </c>
      <c r="R273" t="str">
        <f t="shared" si="22"/>
        <v>photography books</v>
      </c>
      <c r="S273" s="13">
        <f t="shared" si="23"/>
        <v>42345.25</v>
      </c>
      <c r="T273" s="13">
        <f t="shared" si="24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12">
        <v>1562734800</v>
      </c>
      <c r="K274" s="12">
        <v>1564894800</v>
      </c>
      <c r="L274" t="b">
        <v>0</v>
      </c>
      <c r="M274" t="b">
        <v>1</v>
      </c>
      <c r="N274" t="s">
        <v>33</v>
      </c>
      <c r="O274" s="4">
        <f t="shared" si="20"/>
        <v>3.0400978473581213</v>
      </c>
      <c r="P274" s="6">
        <f t="shared" si="21"/>
        <v>82.021647307286173</v>
      </c>
      <c r="Q274" s="8" t="s">
        <v>2036</v>
      </c>
      <c r="R274" t="str">
        <f t="shared" si="22"/>
        <v>plays</v>
      </c>
      <c r="S274" s="13">
        <f t="shared" si="23"/>
        <v>43656.208333333328</v>
      </c>
      <c r="T274" s="13">
        <f t="shared" si="24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12">
        <v>1505624400</v>
      </c>
      <c r="K275" s="12">
        <v>1505883600</v>
      </c>
      <c r="L275" t="b">
        <v>0</v>
      </c>
      <c r="M275" t="b">
        <v>0</v>
      </c>
      <c r="N275" t="s">
        <v>33</v>
      </c>
      <c r="O275" s="4">
        <f t="shared" si="20"/>
        <v>1.3723076923076922</v>
      </c>
      <c r="P275" s="6">
        <f t="shared" si="21"/>
        <v>37.957446808510639</v>
      </c>
      <c r="Q275" s="8" t="s">
        <v>2036</v>
      </c>
      <c r="R275" t="str">
        <f t="shared" si="22"/>
        <v>plays</v>
      </c>
      <c r="S275" s="13">
        <f t="shared" si="23"/>
        <v>42995.208333333328</v>
      </c>
      <c r="T275" s="13">
        <f t="shared" si="24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12">
        <v>1509948000</v>
      </c>
      <c r="K276" s="12">
        <v>1510380000</v>
      </c>
      <c r="L276" t="b">
        <v>0</v>
      </c>
      <c r="M276" t="b">
        <v>0</v>
      </c>
      <c r="N276" t="s">
        <v>33</v>
      </c>
      <c r="O276" s="4">
        <f t="shared" si="20"/>
        <v>0.32208333333333333</v>
      </c>
      <c r="P276" s="6">
        <f t="shared" si="21"/>
        <v>51.533333333333331</v>
      </c>
      <c r="Q276" s="8" t="s">
        <v>2036</v>
      </c>
      <c r="R276" t="str">
        <f t="shared" si="22"/>
        <v>plays</v>
      </c>
      <c r="S276" s="13">
        <f t="shared" si="23"/>
        <v>43045.25</v>
      </c>
      <c r="T276" s="13">
        <f t="shared" si="24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12">
        <v>1554526800</v>
      </c>
      <c r="K277" s="12">
        <v>1555218000</v>
      </c>
      <c r="L277" t="b">
        <v>0</v>
      </c>
      <c r="M277" t="b">
        <v>0</v>
      </c>
      <c r="N277" t="s">
        <v>206</v>
      </c>
      <c r="O277" s="4">
        <f t="shared" si="20"/>
        <v>2.4151282051282053</v>
      </c>
      <c r="P277" s="6">
        <f t="shared" si="21"/>
        <v>81.198275862068968</v>
      </c>
      <c r="Q277" s="8" t="s">
        <v>2038</v>
      </c>
      <c r="R277" t="str">
        <f t="shared" si="22"/>
        <v>translations</v>
      </c>
      <c r="S277" s="13">
        <f t="shared" si="23"/>
        <v>43561.208333333328</v>
      </c>
      <c r="T277" s="13">
        <f t="shared" si="24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12">
        <v>1334811600</v>
      </c>
      <c r="K278" s="12">
        <v>1335243600</v>
      </c>
      <c r="L278" t="b">
        <v>0</v>
      </c>
      <c r="M278" t="b">
        <v>1</v>
      </c>
      <c r="N278" t="s">
        <v>89</v>
      </c>
      <c r="O278" s="4">
        <f t="shared" si="20"/>
        <v>0.96799999999999997</v>
      </c>
      <c r="P278" s="6">
        <f t="shared" si="21"/>
        <v>40.030075187969928</v>
      </c>
      <c r="Q278" s="8" t="s">
        <v>2039</v>
      </c>
      <c r="R278" t="str">
        <f t="shared" si="22"/>
        <v>video games</v>
      </c>
      <c r="S278" s="13">
        <f t="shared" si="23"/>
        <v>41018.208333333336</v>
      </c>
      <c r="T278" s="13">
        <f t="shared" si="24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12">
        <v>1279515600</v>
      </c>
      <c r="K279" s="12">
        <v>1279688400</v>
      </c>
      <c r="L279" t="b">
        <v>0</v>
      </c>
      <c r="M279" t="b">
        <v>0</v>
      </c>
      <c r="N279" t="s">
        <v>33</v>
      </c>
      <c r="O279" s="4">
        <f t="shared" si="20"/>
        <v>10.664285714285715</v>
      </c>
      <c r="P279" s="6">
        <f t="shared" si="21"/>
        <v>89.939759036144579</v>
      </c>
      <c r="Q279" s="8" t="s">
        <v>2036</v>
      </c>
      <c r="R279" t="str">
        <f t="shared" si="22"/>
        <v>plays</v>
      </c>
      <c r="S279" s="13">
        <f t="shared" si="23"/>
        <v>40378.208333333336</v>
      </c>
      <c r="T279" s="13">
        <f t="shared" si="24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12">
        <v>1353909600</v>
      </c>
      <c r="K280" s="12">
        <v>1356069600</v>
      </c>
      <c r="L280" t="b">
        <v>0</v>
      </c>
      <c r="M280" t="b">
        <v>0</v>
      </c>
      <c r="N280" t="s">
        <v>28</v>
      </c>
      <c r="O280" s="4">
        <f t="shared" si="20"/>
        <v>3.2588888888888889</v>
      </c>
      <c r="P280" s="6">
        <f t="shared" si="21"/>
        <v>96.692307692307693</v>
      </c>
      <c r="Q280" s="8" t="s">
        <v>2035</v>
      </c>
      <c r="R280" t="str">
        <f t="shared" si="22"/>
        <v>web</v>
      </c>
      <c r="S280" s="13">
        <f t="shared" si="23"/>
        <v>41239.25</v>
      </c>
      <c r="T280" s="13">
        <f t="shared" si="24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12">
        <v>1535950800</v>
      </c>
      <c r="K281" s="12">
        <v>1536210000</v>
      </c>
      <c r="L281" t="b">
        <v>0</v>
      </c>
      <c r="M281" t="b">
        <v>0</v>
      </c>
      <c r="N281" t="s">
        <v>33</v>
      </c>
      <c r="O281" s="4">
        <f t="shared" si="20"/>
        <v>1.7070000000000001</v>
      </c>
      <c r="P281" s="6">
        <f t="shared" si="21"/>
        <v>25.010989010989011</v>
      </c>
      <c r="Q281" s="8" t="s">
        <v>2036</v>
      </c>
      <c r="R281" t="str">
        <f t="shared" si="22"/>
        <v>plays</v>
      </c>
      <c r="S281" s="13">
        <f t="shared" si="23"/>
        <v>43346.208333333328</v>
      </c>
      <c r="T281" s="13">
        <f t="shared" si="24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12">
        <v>1511244000</v>
      </c>
      <c r="K282" s="12">
        <v>1511762400</v>
      </c>
      <c r="L282" t="b">
        <v>0</v>
      </c>
      <c r="M282" t="b">
        <v>0</v>
      </c>
      <c r="N282" t="s">
        <v>71</v>
      </c>
      <c r="O282" s="4">
        <f t="shared" si="20"/>
        <v>5.8144</v>
      </c>
      <c r="P282" s="6">
        <f t="shared" si="21"/>
        <v>36.987277353689571</v>
      </c>
      <c r="Q282" s="8" t="s">
        <v>2037</v>
      </c>
      <c r="R282" t="str">
        <f t="shared" si="22"/>
        <v>animation</v>
      </c>
      <c r="S282" s="13">
        <f t="shared" si="23"/>
        <v>43060.25</v>
      </c>
      <c r="T282" s="13">
        <f t="shared" si="24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12">
        <v>1331445600</v>
      </c>
      <c r="K283" s="12">
        <v>1333256400</v>
      </c>
      <c r="L283" t="b">
        <v>0</v>
      </c>
      <c r="M283" t="b">
        <v>1</v>
      </c>
      <c r="N283" t="s">
        <v>33</v>
      </c>
      <c r="O283" s="4">
        <f t="shared" si="20"/>
        <v>0.91520972644376897</v>
      </c>
      <c r="P283" s="6">
        <f t="shared" si="21"/>
        <v>73.012609117361791</v>
      </c>
      <c r="Q283" s="8" t="s">
        <v>2036</v>
      </c>
      <c r="R283" t="str">
        <f t="shared" si="22"/>
        <v>plays</v>
      </c>
      <c r="S283" s="13">
        <f t="shared" si="23"/>
        <v>40979.25</v>
      </c>
      <c r="T283" s="13">
        <f t="shared" si="24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12">
        <v>1480226400</v>
      </c>
      <c r="K284" s="12">
        <v>1480744800</v>
      </c>
      <c r="L284" t="b">
        <v>0</v>
      </c>
      <c r="M284" t="b">
        <v>1</v>
      </c>
      <c r="N284" t="s">
        <v>269</v>
      </c>
      <c r="O284" s="4">
        <f t="shared" si="20"/>
        <v>1.0804761904761904</v>
      </c>
      <c r="P284" s="6">
        <f t="shared" si="21"/>
        <v>68.240601503759393</v>
      </c>
      <c r="Q284" s="8" t="s">
        <v>2037</v>
      </c>
      <c r="R284" t="str">
        <f t="shared" si="22"/>
        <v>television</v>
      </c>
      <c r="S284" s="13">
        <f t="shared" si="23"/>
        <v>42701.25</v>
      </c>
      <c r="T284" s="13">
        <f t="shared" si="24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12">
        <v>1464584400</v>
      </c>
      <c r="K285" s="12">
        <v>1465016400</v>
      </c>
      <c r="L285" t="b">
        <v>0</v>
      </c>
      <c r="M285" t="b">
        <v>0</v>
      </c>
      <c r="N285" t="s">
        <v>23</v>
      </c>
      <c r="O285" s="4">
        <f t="shared" si="20"/>
        <v>0.18728395061728395</v>
      </c>
      <c r="P285" s="6">
        <f t="shared" si="21"/>
        <v>52.310344827586206</v>
      </c>
      <c r="Q285" s="8" t="s">
        <v>2034</v>
      </c>
      <c r="R285" t="str">
        <f t="shared" si="22"/>
        <v>rock</v>
      </c>
      <c r="S285" s="13">
        <f t="shared" si="23"/>
        <v>42520.208333333328</v>
      </c>
      <c r="T285" s="13">
        <f t="shared" si="24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12">
        <v>1335848400</v>
      </c>
      <c r="K286" s="12">
        <v>1336280400</v>
      </c>
      <c r="L286" t="b">
        <v>0</v>
      </c>
      <c r="M286" t="b">
        <v>0</v>
      </c>
      <c r="N286" t="s">
        <v>28</v>
      </c>
      <c r="O286" s="4">
        <f t="shared" si="20"/>
        <v>0.83193877551020412</v>
      </c>
      <c r="P286" s="6">
        <f t="shared" si="21"/>
        <v>61.765151515151516</v>
      </c>
      <c r="Q286" s="8" t="s">
        <v>2035</v>
      </c>
      <c r="R286" t="str">
        <f t="shared" si="22"/>
        <v>web</v>
      </c>
      <c r="S286" s="13">
        <f t="shared" si="23"/>
        <v>41030.208333333336</v>
      </c>
      <c r="T286" s="13">
        <f t="shared" si="24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12">
        <v>1473483600</v>
      </c>
      <c r="K287" s="12">
        <v>1476766800</v>
      </c>
      <c r="L287" t="b">
        <v>0</v>
      </c>
      <c r="M287" t="b">
        <v>0</v>
      </c>
      <c r="N287" t="s">
        <v>33</v>
      </c>
      <c r="O287" s="4">
        <f t="shared" si="20"/>
        <v>7.0633333333333335</v>
      </c>
      <c r="P287" s="6">
        <f t="shared" si="21"/>
        <v>25.027559055118111</v>
      </c>
      <c r="Q287" s="8" t="s">
        <v>2036</v>
      </c>
      <c r="R287" t="str">
        <f t="shared" si="22"/>
        <v>plays</v>
      </c>
      <c r="S287" s="13">
        <f t="shared" si="23"/>
        <v>42623.208333333328</v>
      </c>
      <c r="T287" s="13">
        <f t="shared" si="24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12">
        <v>1479880800</v>
      </c>
      <c r="K288" s="12">
        <v>1480485600</v>
      </c>
      <c r="L288" t="b">
        <v>0</v>
      </c>
      <c r="M288" t="b">
        <v>0</v>
      </c>
      <c r="N288" t="s">
        <v>33</v>
      </c>
      <c r="O288" s="4">
        <f t="shared" si="20"/>
        <v>0.17446030330062445</v>
      </c>
      <c r="P288" s="6">
        <f t="shared" si="21"/>
        <v>106.28804347826087</v>
      </c>
      <c r="Q288" s="8" t="s">
        <v>2036</v>
      </c>
      <c r="R288" t="str">
        <f t="shared" si="22"/>
        <v>plays</v>
      </c>
      <c r="S288" s="13">
        <f t="shared" si="23"/>
        <v>42697.25</v>
      </c>
      <c r="T288" s="13">
        <f t="shared" si="24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12">
        <v>1430197200</v>
      </c>
      <c r="K289" s="12">
        <v>1430197200</v>
      </c>
      <c r="L289" t="b">
        <v>0</v>
      </c>
      <c r="M289" t="b">
        <v>0</v>
      </c>
      <c r="N289" t="s">
        <v>50</v>
      </c>
      <c r="O289" s="4">
        <f t="shared" si="20"/>
        <v>2.0973015873015872</v>
      </c>
      <c r="P289" s="6">
        <f t="shared" si="21"/>
        <v>75.07386363636364</v>
      </c>
      <c r="Q289" s="8" t="s">
        <v>2034</v>
      </c>
      <c r="R289" t="str">
        <f t="shared" si="22"/>
        <v>electric music</v>
      </c>
      <c r="S289" s="13">
        <f t="shared" si="23"/>
        <v>42122.208333333328</v>
      </c>
      <c r="T289" s="13">
        <f t="shared" si="24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12">
        <v>1331701200</v>
      </c>
      <c r="K290" s="12">
        <v>1331787600</v>
      </c>
      <c r="L290" t="b">
        <v>0</v>
      </c>
      <c r="M290" t="b">
        <v>1</v>
      </c>
      <c r="N290" t="s">
        <v>148</v>
      </c>
      <c r="O290" s="4">
        <f t="shared" si="20"/>
        <v>0.97785714285714287</v>
      </c>
      <c r="P290" s="6">
        <f t="shared" si="21"/>
        <v>39.970802919708028</v>
      </c>
      <c r="Q290" s="8" t="s">
        <v>2034</v>
      </c>
      <c r="R290" t="str">
        <f t="shared" si="22"/>
        <v>metal</v>
      </c>
      <c r="S290" s="13">
        <f t="shared" si="23"/>
        <v>40982.208333333336</v>
      </c>
      <c r="T290" s="13">
        <f t="shared" si="24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12">
        <v>1438578000</v>
      </c>
      <c r="K291" s="12">
        <v>1438837200</v>
      </c>
      <c r="L291" t="b">
        <v>0</v>
      </c>
      <c r="M291" t="b">
        <v>0</v>
      </c>
      <c r="N291" t="s">
        <v>33</v>
      </c>
      <c r="O291" s="4">
        <f t="shared" si="20"/>
        <v>16.842500000000001</v>
      </c>
      <c r="P291" s="6">
        <f t="shared" si="21"/>
        <v>39.982195845697326</v>
      </c>
      <c r="Q291" s="8" t="s">
        <v>2036</v>
      </c>
      <c r="R291" t="str">
        <f t="shared" si="22"/>
        <v>plays</v>
      </c>
      <c r="S291" s="13">
        <f t="shared" si="23"/>
        <v>42219.208333333328</v>
      </c>
      <c r="T291" s="13">
        <f t="shared" si="24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12">
        <v>1368162000</v>
      </c>
      <c r="K292" s="12">
        <v>1370926800</v>
      </c>
      <c r="L292" t="b">
        <v>0</v>
      </c>
      <c r="M292" t="b">
        <v>1</v>
      </c>
      <c r="N292" t="s">
        <v>42</v>
      </c>
      <c r="O292" s="4">
        <f t="shared" si="20"/>
        <v>0.54402135231316728</v>
      </c>
      <c r="P292" s="6">
        <f t="shared" si="21"/>
        <v>101.01541850220265</v>
      </c>
      <c r="Q292" s="8" t="s">
        <v>2037</v>
      </c>
      <c r="R292" t="str">
        <f t="shared" si="22"/>
        <v>documentary</v>
      </c>
      <c r="S292" s="13">
        <f t="shared" si="23"/>
        <v>41404.208333333336</v>
      </c>
      <c r="T292" s="13">
        <f t="shared" si="24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12">
        <v>1318654800</v>
      </c>
      <c r="K293" s="12">
        <v>1319000400</v>
      </c>
      <c r="L293" t="b">
        <v>1</v>
      </c>
      <c r="M293" t="b">
        <v>0</v>
      </c>
      <c r="N293" t="s">
        <v>28</v>
      </c>
      <c r="O293" s="4">
        <f t="shared" si="20"/>
        <v>4.5661111111111108</v>
      </c>
      <c r="P293" s="6">
        <f t="shared" si="21"/>
        <v>76.813084112149539</v>
      </c>
      <c r="Q293" s="8" t="s">
        <v>2035</v>
      </c>
      <c r="R293" t="str">
        <f t="shared" si="22"/>
        <v>web</v>
      </c>
      <c r="S293" s="13">
        <f t="shared" si="23"/>
        <v>40831.208333333336</v>
      </c>
      <c r="T293" s="13">
        <f t="shared" si="24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12">
        <v>1331874000</v>
      </c>
      <c r="K294" s="12">
        <v>1333429200</v>
      </c>
      <c r="L294" t="b">
        <v>0</v>
      </c>
      <c r="M294" t="b">
        <v>0</v>
      </c>
      <c r="N294" t="s">
        <v>17</v>
      </c>
      <c r="O294" s="4">
        <f t="shared" si="20"/>
        <v>9.8219178082191785E-2</v>
      </c>
      <c r="P294" s="6">
        <f t="shared" si="21"/>
        <v>71.7</v>
      </c>
      <c r="Q294" s="8" t="s">
        <v>2033</v>
      </c>
      <c r="R294" t="str">
        <f t="shared" si="22"/>
        <v>food trucks</v>
      </c>
      <c r="S294" s="13">
        <f t="shared" si="23"/>
        <v>40984.208333333336</v>
      </c>
      <c r="T294" s="13">
        <f t="shared" si="24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12">
        <v>1286254800</v>
      </c>
      <c r="K295" s="12">
        <v>1287032400</v>
      </c>
      <c r="L295" t="b">
        <v>0</v>
      </c>
      <c r="M295" t="b">
        <v>0</v>
      </c>
      <c r="N295" t="s">
        <v>33</v>
      </c>
      <c r="O295" s="4">
        <f t="shared" si="20"/>
        <v>0.16384615384615384</v>
      </c>
      <c r="P295" s="6">
        <f t="shared" si="21"/>
        <v>33.28125</v>
      </c>
      <c r="Q295" s="8" t="s">
        <v>2036</v>
      </c>
      <c r="R295" t="str">
        <f t="shared" si="22"/>
        <v>plays</v>
      </c>
      <c r="S295" s="13">
        <f t="shared" si="23"/>
        <v>40456.208333333336</v>
      </c>
      <c r="T295" s="13">
        <f t="shared" si="24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12">
        <v>1540530000</v>
      </c>
      <c r="K296" s="12">
        <v>1541570400</v>
      </c>
      <c r="L296" t="b">
        <v>0</v>
      </c>
      <c r="M296" t="b">
        <v>0</v>
      </c>
      <c r="N296" t="s">
        <v>33</v>
      </c>
      <c r="O296" s="4">
        <f t="shared" si="20"/>
        <v>13.396666666666667</v>
      </c>
      <c r="P296" s="6">
        <f t="shared" si="21"/>
        <v>43.923497267759565</v>
      </c>
      <c r="Q296" s="8" t="s">
        <v>2036</v>
      </c>
      <c r="R296" t="str">
        <f t="shared" si="22"/>
        <v>plays</v>
      </c>
      <c r="S296" s="13">
        <f t="shared" si="23"/>
        <v>43399.208333333328</v>
      </c>
      <c r="T296" s="13">
        <f t="shared" si="24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12">
        <v>1381813200</v>
      </c>
      <c r="K297" s="12">
        <v>1383976800</v>
      </c>
      <c r="L297" t="b">
        <v>0</v>
      </c>
      <c r="M297" t="b">
        <v>0</v>
      </c>
      <c r="N297" t="s">
        <v>33</v>
      </c>
      <c r="O297" s="4">
        <f t="shared" si="20"/>
        <v>0.35650077760497667</v>
      </c>
      <c r="P297" s="6">
        <f t="shared" si="21"/>
        <v>36.004712041884815</v>
      </c>
      <c r="Q297" s="8" t="s">
        <v>2036</v>
      </c>
      <c r="R297" t="str">
        <f t="shared" si="22"/>
        <v>plays</v>
      </c>
      <c r="S297" s="13">
        <f t="shared" si="23"/>
        <v>41562.208333333336</v>
      </c>
      <c r="T297" s="13">
        <f t="shared" si="24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12">
        <v>1548655200</v>
      </c>
      <c r="K298" s="12">
        <v>1550556000</v>
      </c>
      <c r="L298" t="b">
        <v>0</v>
      </c>
      <c r="M298" t="b">
        <v>0</v>
      </c>
      <c r="N298" t="s">
        <v>33</v>
      </c>
      <c r="O298" s="4">
        <f t="shared" si="20"/>
        <v>0.54950819672131146</v>
      </c>
      <c r="P298" s="6">
        <f t="shared" si="21"/>
        <v>88.21052631578948</v>
      </c>
      <c r="Q298" s="8" t="s">
        <v>2036</v>
      </c>
      <c r="R298" t="str">
        <f t="shared" si="22"/>
        <v>plays</v>
      </c>
      <c r="S298" s="13">
        <f t="shared" si="23"/>
        <v>43493.25</v>
      </c>
      <c r="T298" s="13">
        <f t="shared" si="24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12">
        <v>1389679200</v>
      </c>
      <c r="K299" s="12">
        <v>1390456800</v>
      </c>
      <c r="L299" t="b">
        <v>0</v>
      </c>
      <c r="M299" t="b">
        <v>1</v>
      </c>
      <c r="N299" t="s">
        <v>33</v>
      </c>
      <c r="O299" s="4">
        <f t="shared" si="20"/>
        <v>0.94236111111111109</v>
      </c>
      <c r="P299" s="6">
        <f t="shared" si="21"/>
        <v>65.240384615384613</v>
      </c>
      <c r="Q299" s="8" t="s">
        <v>2036</v>
      </c>
      <c r="R299" t="str">
        <f t="shared" si="22"/>
        <v>plays</v>
      </c>
      <c r="S299" s="13">
        <f t="shared" si="23"/>
        <v>41653.25</v>
      </c>
      <c r="T299" s="13">
        <f t="shared" si="24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12">
        <v>1456466400</v>
      </c>
      <c r="K300" s="12">
        <v>1458018000</v>
      </c>
      <c r="L300" t="b">
        <v>0</v>
      </c>
      <c r="M300" t="b">
        <v>1</v>
      </c>
      <c r="N300" t="s">
        <v>23</v>
      </c>
      <c r="O300" s="4">
        <f t="shared" si="20"/>
        <v>1.4391428571428571</v>
      </c>
      <c r="P300" s="6">
        <f t="shared" si="21"/>
        <v>69.958333333333329</v>
      </c>
      <c r="Q300" s="8" t="s">
        <v>2034</v>
      </c>
      <c r="R300" t="str">
        <f t="shared" si="22"/>
        <v>rock</v>
      </c>
      <c r="S300" s="13">
        <f t="shared" si="23"/>
        <v>42426.25</v>
      </c>
      <c r="T300" s="13">
        <f t="shared" si="24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12">
        <v>1456984800</v>
      </c>
      <c r="K301" s="12">
        <v>1461819600</v>
      </c>
      <c r="L301" t="b">
        <v>0</v>
      </c>
      <c r="M301" t="b">
        <v>0</v>
      </c>
      <c r="N301" t="s">
        <v>17</v>
      </c>
      <c r="O301" s="4">
        <f t="shared" si="20"/>
        <v>0.51421052631578945</v>
      </c>
      <c r="P301" s="6">
        <f t="shared" si="21"/>
        <v>39.877551020408163</v>
      </c>
      <c r="Q301" s="8" t="s">
        <v>2033</v>
      </c>
      <c r="R301" t="str">
        <f t="shared" si="22"/>
        <v>food trucks</v>
      </c>
      <c r="S301" s="13">
        <f t="shared" si="23"/>
        <v>42432.25</v>
      </c>
      <c r="T301" s="13">
        <f t="shared" si="24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12">
        <v>1504069200</v>
      </c>
      <c r="K302" s="12">
        <v>1504155600</v>
      </c>
      <c r="L302" t="b">
        <v>0</v>
      </c>
      <c r="M302" t="b">
        <v>1</v>
      </c>
      <c r="N302" t="s">
        <v>68</v>
      </c>
      <c r="O302" s="4">
        <f t="shared" si="20"/>
        <v>0.05</v>
      </c>
      <c r="P302" s="6">
        <f t="shared" si="21"/>
        <v>5</v>
      </c>
      <c r="Q302" s="8" t="s">
        <v>2038</v>
      </c>
      <c r="R302" t="str">
        <f t="shared" si="22"/>
        <v>nonfiction</v>
      </c>
      <c r="S302" s="13">
        <f t="shared" si="23"/>
        <v>42977.208333333328</v>
      </c>
      <c r="T302" s="13">
        <f t="shared" si="24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12">
        <v>1424930400</v>
      </c>
      <c r="K303" s="12">
        <v>1426395600</v>
      </c>
      <c r="L303" t="b">
        <v>0</v>
      </c>
      <c r="M303" t="b">
        <v>0</v>
      </c>
      <c r="N303" t="s">
        <v>42</v>
      </c>
      <c r="O303" s="4">
        <f t="shared" si="20"/>
        <v>13.446666666666667</v>
      </c>
      <c r="P303" s="6">
        <f t="shared" si="21"/>
        <v>41.023728813559323</v>
      </c>
      <c r="Q303" s="8" t="s">
        <v>2037</v>
      </c>
      <c r="R303" t="str">
        <f t="shared" si="22"/>
        <v>documentary</v>
      </c>
      <c r="S303" s="13">
        <f t="shared" si="23"/>
        <v>42061.25</v>
      </c>
      <c r="T303" s="13">
        <f t="shared" si="24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12">
        <v>1535864400</v>
      </c>
      <c r="K304" s="12">
        <v>1537074000</v>
      </c>
      <c r="L304" t="b">
        <v>0</v>
      </c>
      <c r="M304" t="b">
        <v>0</v>
      </c>
      <c r="N304" t="s">
        <v>33</v>
      </c>
      <c r="O304" s="4">
        <f t="shared" si="20"/>
        <v>0.31844940867279897</v>
      </c>
      <c r="P304" s="6">
        <f t="shared" si="21"/>
        <v>98.914285714285711</v>
      </c>
      <c r="Q304" s="8" t="s">
        <v>2036</v>
      </c>
      <c r="R304" t="str">
        <f t="shared" si="22"/>
        <v>plays</v>
      </c>
      <c r="S304" s="13">
        <f t="shared" si="23"/>
        <v>43345.208333333328</v>
      </c>
      <c r="T304" s="13">
        <f t="shared" si="24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12">
        <v>1452146400</v>
      </c>
      <c r="K305" s="12">
        <v>1452578400</v>
      </c>
      <c r="L305" t="b">
        <v>0</v>
      </c>
      <c r="M305" t="b">
        <v>0</v>
      </c>
      <c r="N305" t="s">
        <v>60</v>
      </c>
      <c r="O305" s="4">
        <f t="shared" si="20"/>
        <v>0.82617647058823529</v>
      </c>
      <c r="P305" s="6">
        <f t="shared" si="21"/>
        <v>87.78125</v>
      </c>
      <c r="Q305" s="8" t="s">
        <v>2034</v>
      </c>
      <c r="R305" t="str">
        <f t="shared" si="22"/>
        <v>indie rock</v>
      </c>
      <c r="S305" s="13">
        <f t="shared" si="23"/>
        <v>42376.25</v>
      </c>
      <c r="T305" s="13">
        <f t="shared" si="24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12">
        <v>1470546000</v>
      </c>
      <c r="K306" s="12">
        <v>1474088400</v>
      </c>
      <c r="L306" t="b">
        <v>0</v>
      </c>
      <c r="M306" t="b">
        <v>0</v>
      </c>
      <c r="N306" t="s">
        <v>42</v>
      </c>
      <c r="O306" s="4">
        <f t="shared" si="20"/>
        <v>5.4614285714285717</v>
      </c>
      <c r="P306" s="6">
        <f t="shared" si="21"/>
        <v>80.767605633802816</v>
      </c>
      <c r="Q306" s="8" t="s">
        <v>2037</v>
      </c>
      <c r="R306" t="str">
        <f t="shared" si="22"/>
        <v>documentary</v>
      </c>
      <c r="S306" s="13">
        <f t="shared" si="23"/>
        <v>42589.208333333328</v>
      </c>
      <c r="T306" s="13">
        <f t="shared" si="24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12">
        <v>1458363600</v>
      </c>
      <c r="K307" s="12">
        <v>1461906000</v>
      </c>
      <c r="L307" t="b">
        <v>0</v>
      </c>
      <c r="M307" t="b">
        <v>0</v>
      </c>
      <c r="N307" t="s">
        <v>33</v>
      </c>
      <c r="O307" s="4">
        <f t="shared" si="20"/>
        <v>2.8621428571428571</v>
      </c>
      <c r="P307" s="6">
        <f t="shared" si="21"/>
        <v>94.28235294117647</v>
      </c>
      <c r="Q307" s="8" t="s">
        <v>2036</v>
      </c>
      <c r="R307" t="str">
        <f t="shared" si="22"/>
        <v>plays</v>
      </c>
      <c r="S307" s="13">
        <f t="shared" si="23"/>
        <v>42448.208333333328</v>
      </c>
      <c r="T307" s="13">
        <f t="shared" si="24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12">
        <v>1500008400</v>
      </c>
      <c r="K308" s="12">
        <v>1500267600</v>
      </c>
      <c r="L308" t="b">
        <v>0</v>
      </c>
      <c r="M308" t="b">
        <v>1</v>
      </c>
      <c r="N308" t="s">
        <v>33</v>
      </c>
      <c r="O308" s="4">
        <f t="shared" si="20"/>
        <v>7.9076923076923072E-2</v>
      </c>
      <c r="P308" s="6">
        <f t="shared" si="21"/>
        <v>73.428571428571431</v>
      </c>
      <c r="Q308" s="8" t="s">
        <v>2036</v>
      </c>
      <c r="R308" t="str">
        <f t="shared" si="22"/>
        <v>plays</v>
      </c>
      <c r="S308" s="13">
        <f t="shared" si="23"/>
        <v>42930.208333333328</v>
      </c>
      <c r="T308" s="13">
        <f t="shared" si="24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12">
        <v>1338958800</v>
      </c>
      <c r="K309" s="12">
        <v>1340686800</v>
      </c>
      <c r="L309" t="b">
        <v>0</v>
      </c>
      <c r="M309" t="b">
        <v>1</v>
      </c>
      <c r="N309" t="s">
        <v>119</v>
      </c>
      <c r="O309" s="4">
        <f t="shared" si="20"/>
        <v>1.3213677811550153</v>
      </c>
      <c r="P309" s="6">
        <f t="shared" si="21"/>
        <v>65.968133535660087</v>
      </c>
      <c r="Q309" s="8" t="s">
        <v>2038</v>
      </c>
      <c r="R309" t="str">
        <f t="shared" si="22"/>
        <v>fiction</v>
      </c>
      <c r="S309" s="13">
        <f t="shared" si="23"/>
        <v>41066.208333333336</v>
      </c>
      <c r="T309" s="13">
        <f t="shared" si="24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12">
        <v>1303102800</v>
      </c>
      <c r="K310" s="12">
        <v>1303189200</v>
      </c>
      <c r="L310" t="b">
        <v>0</v>
      </c>
      <c r="M310" t="b">
        <v>0</v>
      </c>
      <c r="N310" t="s">
        <v>33</v>
      </c>
      <c r="O310" s="4">
        <f t="shared" si="20"/>
        <v>0.74077834179357027</v>
      </c>
      <c r="P310" s="6">
        <f t="shared" si="21"/>
        <v>109.04109589041096</v>
      </c>
      <c r="Q310" s="8" t="s">
        <v>2036</v>
      </c>
      <c r="R310" t="str">
        <f t="shared" si="22"/>
        <v>plays</v>
      </c>
      <c r="S310" s="13">
        <f t="shared" si="23"/>
        <v>40651.208333333336</v>
      </c>
      <c r="T310" s="13">
        <f t="shared" si="24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12">
        <v>1316581200</v>
      </c>
      <c r="K311" s="12">
        <v>1318309200</v>
      </c>
      <c r="L311" t="b">
        <v>0</v>
      </c>
      <c r="M311" t="b">
        <v>1</v>
      </c>
      <c r="N311" t="s">
        <v>60</v>
      </c>
      <c r="O311" s="4">
        <f t="shared" si="20"/>
        <v>0.75292682926829269</v>
      </c>
      <c r="P311" s="6">
        <f t="shared" si="21"/>
        <v>41.16</v>
      </c>
      <c r="Q311" s="8" t="s">
        <v>2034</v>
      </c>
      <c r="R311" t="str">
        <f t="shared" si="22"/>
        <v>indie rock</v>
      </c>
      <c r="S311" s="13">
        <f t="shared" si="23"/>
        <v>40807.208333333336</v>
      </c>
      <c r="T311" s="13">
        <f t="shared" si="24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12">
        <v>1270789200</v>
      </c>
      <c r="K312" s="12">
        <v>1272171600</v>
      </c>
      <c r="L312" t="b">
        <v>0</v>
      </c>
      <c r="M312" t="b">
        <v>0</v>
      </c>
      <c r="N312" t="s">
        <v>89</v>
      </c>
      <c r="O312" s="4">
        <f t="shared" si="20"/>
        <v>0.20333333333333334</v>
      </c>
      <c r="P312" s="6">
        <f t="shared" si="21"/>
        <v>99.125</v>
      </c>
      <c r="Q312" s="8" t="s">
        <v>2039</v>
      </c>
      <c r="R312" t="str">
        <f t="shared" si="22"/>
        <v>video games</v>
      </c>
      <c r="S312" s="13">
        <f t="shared" si="23"/>
        <v>40277.208333333336</v>
      </c>
      <c r="T312" s="13">
        <f t="shared" si="24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12">
        <v>1297836000</v>
      </c>
      <c r="K313" s="12">
        <v>1298872800</v>
      </c>
      <c r="L313" t="b">
        <v>0</v>
      </c>
      <c r="M313" t="b">
        <v>0</v>
      </c>
      <c r="N313" t="s">
        <v>33</v>
      </c>
      <c r="O313" s="4">
        <f t="shared" si="20"/>
        <v>2.0336507936507937</v>
      </c>
      <c r="P313" s="6">
        <f t="shared" si="21"/>
        <v>105.88429752066116</v>
      </c>
      <c r="Q313" s="8" t="s">
        <v>2036</v>
      </c>
      <c r="R313" t="str">
        <f t="shared" si="22"/>
        <v>plays</v>
      </c>
      <c r="S313" s="13">
        <f t="shared" si="23"/>
        <v>40590.25</v>
      </c>
      <c r="T313" s="13">
        <f t="shared" si="24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12">
        <v>1382677200</v>
      </c>
      <c r="K314" s="12">
        <v>1383282000</v>
      </c>
      <c r="L314" t="b">
        <v>0</v>
      </c>
      <c r="M314" t="b">
        <v>0</v>
      </c>
      <c r="N314" t="s">
        <v>33</v>
      </c>
      <c r="O314" s="4">
        <f t="shared" si="20"/>
        <v>3.1022842639593908</v>
      </c>
      <c r="P314" s="6">
        <f t="shared" si="21"/>
        <v>48.996525921966864</v>
      </c>
      <c r="Q314" s="8" t="s">
        <v>2036</v>
      </c>
      <c r="R314" t="str">
        <f t="shared" si="22"/>
        <v>plays</v>
      </c>
      <c r="S314" s="13">
        <f t="shared" si="23"/>
        <v>41572.208333333336</v>
      </c>
      <c r="T314" s="13">
        <f t="shared" si="24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12">
        <v>1330322400</v>
      </c>
      <c r="K315" s="12">
        <v>1330495200</v>
      </c>
      <c r="L315" t="b">
        <v>0</v>
      </c>
      <c r="M315" t="b">
        <v>0</v>
      </c>
      <c r="N315" t="s">
        <v>23</v>
      </c>
      <c r="O315" s="4">
        <f t="shared" si="20"/>
        <v>3.9531818181818181</v>
      </c>
      <c r="P315" s="6">
        <f t="shared" si="21"/>
        <v>39</v>
      </c>
      <c r="Q315" s="8" t="s">
        <v>2034</v>
      </c>
      <c r="R315" t="str">
        <f t="shared" si="22"/>
        <v>rock</v>
      </c>
      <c r="S315" s="13">
        <f t="shared" si="23"/>
        <v>40966.25</v>
      </c>
      <c r="T315" s="13">
        <f t="shared" si="24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12">
        <v>1552366800</v>
      </c>
      <c r="K316" s="12">
        <v>1552798800</v>
      </c>
      <c r="L316" t="b">
        <v>0</v>
      </c>
      <c r="M316" t="b">
        <v>1</v>
      </c>
      <c r="N316" t="s">
        <v>42</v>
      </c>
      <c r="O316" s="4">
        <f t="shared" si="20"/>
        <v>2.9471428571428571</v>
      </c>
      <c r="P316" s="6">
        <f t="shared" si="21"/>
        <v>31.022556390977442</v>
      </c>
      <c r="Q316" s="8" t="s">
        <v>2037</v>
      </c>
      <c r="R316" t="str">
        <f t="shared" si="22"/>
        <v>documentary</v>
      </c>
      <c r="S316" s="13">
        <f t="shared" si="23"/>
        <v>43536.208333333328</v>
      </c>
      <c r="T316" s="13">
        <f t="shared" si="24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12">
        <v>1400907600</v>
      </c>
      <c r="K317" s="12">
        <v>1403413200</v>
      </c>
      <c r="L317" t="b">
        <v>0</v>
      </c>
      <c r="M317" t="b">
        <v>0</v>
      </c>
      <c r="N317" t="s">
        <v>33</v>
      </c>
      <c r="O317" s="4">
        <f t="shared" si="20"/>
        <v>0.33894736842105261</v>
      </c>
      <c r="P317" s="6">
        <f t="shared" si="21"/>
        <v>103.87096774193549</v>
      </c>
      <c r="Q317" s="8" t="s">
        <v>2036</v>
      </c>
      <c r="R317" t="str">
        <f t="shared" si="22"/>
        <v>plays</v>
      </c>
      <c r="S317" s="13">
        <f t="shared" si="23"/>
        <v>41783.208333333336</v>
      </c>
      <c r="T317" s="13">
        <f t="shared" si="24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12">
        <v>1574143200</v>
      </c>
      <c r="K318" s="12">
        <v>1574229600</v>
      </c>
      <c r="L318" t="b">
        <v>0</v>
      </c>
      <c r="M318" t="b">
        <v>1</v>
      </c>
      <c r="N318" t="s">
        <v>17</v>
      </c>
      <c r="O318" s="4">
        <f t="shared" si="20"/>
        <v>0.66677083333333331</v>
      </c>
      <c r="P318" s="6">
        <f t="shared" si="21"/>
        <v>59.268518518518519</v>
      </c>
      <c r="Q318" s="8" t="s">
        <v>2033</v>
      </c>
      <c r="R318" t="str">
        <f t="shared" si="22"/>
        <v>food trucks</v>
      </c>
      <c r="S318" s="13">
        <f t="shared" si="23"/>
        <v>43788.25</v>
      </c>
      <c r="T318" s="13">
        <f t="shared" si="24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12">
        <v>1494738000</v>
      </c>
      <c r="K319" s="12">
        <v>1495861200</v>
      </c>
      <c r="L319" t="b">
        <v>0</v>
      </c>
      <c r="M319" t="b">
        <v>0</v>
      </c>
      <c r="N319" t="s">
        <v>33</v>
      </c>
      <c r="O319" s="4">
        <f t="shared" si="20"/>
        <v>0.19227272727272726</v>
      </c>
      <c r="P319" s="6">
        <f t="shared" si="21"/>
        <v>42.3</v>
      </c>
      <c r="Q319" s="8" t="s">
        <v>2036</v>
      </c>
      <c r="R319" t="str">
        <f t="shared" si="22"/>
        <v>plays</v>
      </c>
      <c r="S319" s="13">
        <f t="shared" si="23"/>
        <v>42869.208333333328</v>
      </c>
      <c r="T319" s="13">
        <f t="shared" si="24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12">
        <v>1392357600</v>
      </c>
      <c r="K320" s="12">
        <v>1392530400</v>
      </c>
      <c r="L320" t="b">
        <v>0</v>
      </c>
      <c r="M320" t="b">
        <v>0</v>
      </c>
      <c r="N320" t="s">
        <v>23</v>
      </c>
      <c r="O320" s="4">
        <f t="shared" si="20"/>
        <v>0.15842105263157893</v>
      </c>
      <c r="P320" s="6">
        <f t="shared" si="21"/>
        <v>53.117647058823529</v>
      </c>
      <c r="Q320" s="8" t="s">
        <v>2034</v>
      </c>
      <c r="R320" t="str">
        <f t="shared" si="22"/>
        <v>rock</v>
      </c>
      <c r="S320" s="13">
        <f t="shared" si="23"/>
        <v>41684.25</v>
      </c>
      <c r="T320" s="13">
        <f t="shared" si="24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12">
        <v>1281589200</v>
      </c>
      <c r="K321" s="12">
        <v>1283662800</v>
      </c>
      <c r="L321" t="b">
        <v>0</v>
      </c>
      <c r="M321" t="b">
        <v>0</v>
      </c>
      <c r="N321" t="s">
        <v>28</v>
      </c>
      <c r="O321" s="4">
        <f t="shared" si="20"/>
        <v>0.38702380952380955</v>
      </c>
      <c r="P321" s="6">
        <f t="shared" si="21"/>
        <v>50.796875</v>
      </c>
      <c r="Q321" s="8" t="s">
        <v>2035</v>
      </c>
      <c r="R321" t="str">
        <f t="shared" si="22"/>
        <v>web</v>
      </c>
      <c r="S321" s="13">
        <f t="shared" si="23"/>
        <v>40402.208333333336</v>
      </c>
      <c r="T321" s="13">
        <f t="shared" si="24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12">
        <v>1305003600</v>
      </c>
      <c r="K322" s="12">
        <v>1305781200</v>
      </c>
      <c r="L322" t="b">
        <v>0</v>
      </c>
      <c r="M322" t="b">
        <v>0</v>
      </c>
      <c r="N322" t="s">
        <v>119</v>
      </c>
      <c r="O322" s="4">
        <f t="shared" si="20"/>
        <v>9.5876777251184833E-2</v>
      </c>
      <c r="P322" s="6">
        <f t="shared" si="21"/>
        <v>101.15</v>
      </c>
      <c r="Q322" s="8" t="s">
        <v>2038</v>
      </c>
      <c r="R322" t="str">
        <f t="shared" si="22"/>
        <v>fiction</v>
      </c>
      <c r="S322" s="13">
        <f t="shared" si="23"/>
        <v>40673.208333333336</v>
      </c>
      <c r="T322" s="13">
        <f t="shared" si="24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12">
        <v>1301634000</v>
      </c>
      <c r="K323" s="12">
        <v>1302325200</v>
      </c>
      <c r="L323" t="b">
        <v>0</v>
      </c>
      <c r="M323" t="b">
        <v>0</v>
      </c>
      <c r="N323" t="s">
        <v>100</v>
      </c>
      <c r="O323" s="4">
        <f t="shared" ref="O323:O386" si="25">E323/D323</f>
        <v>0.94144366197183094</v>
      </c>
      <c r="P323" s="6">
        <f t="shared" ref="P323:P386" si="26">IFERROR(E323/G323, 0)</f>
        <v>65.000810372771468</v>
      </c>
      <c r="Q323" s="8" t="s">
        <v>2037</v>
      </c>
      <c r="R323" t="str">
        <f t="shared" ref="R323:R386" si="27">RIGHT(N323,(LEN(N323)-FIND("/",N323)))</f>
        <v>shorts</v>
      </c>
      <c r="S323" s="13">
        <f t="shared" ref="S323:S386" si="28">(((J323/60)/60)/24)+DATE(1970,1,1)</f>
        <v>40634.208333333336</v>
      </c>
      <c r="T323" s="13">
        <f t="shared" ref="T323:T386" si="29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12">
        <v>1290664800</v>
      </c>
      <c r="K324" s="12">
        <v>1291788000</v>
      </c>
      <c r="L324" t="b">
        <v>0</v>
      </c>
      <c r="M324" t="b">
        <v>0</v>
      </c>
      <c r="N324" t="s">
        <v>33</v>
      </c>
      <c r="O324" s="4">
        <f t="shared" si="25"/>
        <v>1.6656234096692113</v>
      </c>
      <c r="P324" s="6">
        <f t="shared" si="26"/>
        <v>37.998645510835914</v>
      </c>
      <c r="Q324" s="8" t="s">
        <v>2036</v>
      </c>
      <c r="R324" t="str">
        <f t="shared" si="27"/>
        <v>plays</v>
      </c>
      <c r="S324" s="13">
        <f t="shared" si="28"/>
        <v>40507.25</v>
      </c>
      <c r="T324" s="13">
        <f t="shared" si="29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12">
        <v>1395896400</v>
      </c>
      <c r="K325" s="12">
        <v>1396069200</v>
      </c>
      <c r="L325" t="b">
        <v>0</v>
      </c>
      <c r="M325" t="b">
        <v>0</v>
      </c>
      <c r="N325" t="s">
        <v>42</v>
      </c>
      <c r="O325" s="4">
        <f t="shared" si="25"/>
        <v>0.24134831460674158</v>
      </c>
      <c r="P325" s="6">
        <f t="shared" si="26"/>
        <v>82.615384615384613</v>
      </c>
      <c r="Q325" s="8" t="s">
        <v>2037</v>
      </c>
      <c r="R325" t="str">
        <f t="shared" si="27"/>
        <v>documentary</v>
      </c>
      <c r="S325" s="13">
        <f t="shared" si="28"/>
        <v>41725.208333333336</v>
      </c>
      <c r="T325" s="13">
        <f t="shared" si="29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12">
        <v>1434862800</v>
      </c>
      <c r="K326" s="12">
        <v>1435899600</v>
      </c>
      <c r="L326" t="b">
        <v>0</v>
      </c>
      <c r="M326" t="b">
        <v>1</v>
      </c>
      <c r="N326" t="s">
        <v>33</v>
      </c>
      <c r="O326" s="4">
        <f t="shared" si="25"/>
        <v>1.6405633802816901</v>
      </c>
      <c r="P326" s="6">
        <f t="shared" si="26"/>
        <v>37.941368078175898</v>
      </c>
      <c r="Q326" s="8" t="s">
        <v>2036</v>
      </c>
      <c r="R326" t="str">
        <f t="shared" si="27"/>
        <v>plays</v>
      </c>
      <c r="S326" s="13">
        <f t="shared" si="28"/>
        <v>42176.208333333328</v>
      </c>
      <c r="T326" s="13">
        <f t="shared" si="29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12">
        <v>1529125200</v>
      </c>
      <c r="K327" s="12">
        <v>1531112400</v>
      </c>
      <c r="L327" t="b">
        <v>0</v>
      </c>
      <c r="M327" t="b">
        <v>1</v>
      </c>
      <c r="N327" t="s">
        <v>33</v>
      </c>
      <c r="O327" s="4">
        <f t="shared" si="25"/>
        <v>0.90723076923076929</v>
      </c>
      <c r="P327" s="6">
        <f t="shared" si="26"/>
        <v>80.780821917808225</v>
      </c>
      <c r="Q327" s="8" t="s">
        <v>2036</v>
      </c>
      <c r="R327" t="str">
        <f t="shared" si="27"/>
        <v>plays</v>
      </c>
      <c r="S327" s="13">
        <f t="shared" si="28"/>
        <v>43267.208333333328</v>
      </c>
      <c r="T327" s="13">
        <f t="shared" si="29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12">
        <v>1451109600</v>
      </c>
      <c r="K328" s="12">
        <v>1451628000</v>
      </c>
      <c r="L328" t="b">
        <v>0</v>
      </c>
      <c r="M328" t="b">
        <v>0</v>
      </c>
      <c r="N328" t="s">
        <v>71</v>
      </c>
      <c r="O328" s="4">
        <f t="shared" si="25"/>
        <v>0.46194444444444444</v>
      </c>
      <c r="P328" s="6">
        <f t="shared" si="26"/>
        <v>25.984375</v>
      </c>
      <c r="Q328" s="8" t="s">
        <v>2037</v>
      </c>
      <c r="R328" t="str">
        <f t="shared" si="27"/>
        <v>animation</v>
      </c>
      <c r="S328" s="13">
        <f t="shared" si="28"/>
        <v>42364.25</v>
      </c>
      <c r="T328" s="13">
        <f t="shared" si="29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12">
        <v>1566968400</v>
      </c>
      <c r="K329" s="12">
        <v>1567314000</v>
      </c>
      <c r="L329" t="b">
        <v>0</v>
      </c>
      <c r="M329" t="b">
        <v>1</v>
      </c>
      <c r="N329" t="s">
        <v>33</v>
      </c>
      <c r="O329" s="4">
        <f t="shared" si="25"/>
        <v>0.38538461538461538</v>
      </c>
      <c r="P329" s="6">
        <f t="shared" si="26"/>
        <v>30.363636363636363</v>
      </c>
      <c r="Q329" s="8" t="s">
        <v>2036</v>
      </c>
      <c r="R329" t="str">
        <f t="shared" si="27"/>
        <v>plays</v>
      </c>
      <c r="S329" s="13">
        <f t="shared" si="28"/>
        <v>43705.208333333328</v>
      </c>
      <c r="T329" s="13">
        <f t="shared" si="29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12">
        <v>1543557600</v>
      </c>
      <c r="K330" s="12">
        <v>1544508000</v>
      </c>
      <c r="L330" t="b">
        <v>0</v>
      </c>
      <c r="M330" t="b">
        <v>0</v>
      </c>
      <c r="N330" t="s">
        <v>23</v>
      </c>
      <c r="O330" s="4">
        <f t="shared" si="25"/>
        <v>1.3356231003039514</v>
      </c>
      <c r="P330" s="6">
        <f t="shared" si="26"/>
        <v>54.004916018025398</v>
      </c>
      <c r="Q330" s="8" t="s">
        <v>2034</v>
      </c>
      <c r="R330" t="str">
        <f t="shared" si="27"/>
        <v>rock</v>
      </c>
      <c r="S330" s="13">
        <f t="shared" si="28"/>
        <v>43434.25</v>
      </c>
      <c r="T330" s="13">
        <f t="shared" si="29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12">
        <v>1481522400</v>
      </c>
      <c r="K331" s="12">
        <v>1482472800</v>
      </c>
      <c r="L331" t="b">
        <v>0</v>
      </c>
      <c r="M331" t="b">
        <v>0</v>
      </c>
      <c r="N331" t="s">
        <v>89</v>
      </c>
      <c r="O331" s="4">
        <f t="shared" si="25"/>
        <v>0.22896588486140726</v>
      </c>
      <c r="P331" s="6">
        <f t="shared" si="26"/>
        <v>101.78672985781991</v>
      </c>
      <c r="Q331" s="8" t="s">
        <v>2039</v>
      </c>
      <c r="R331" t="str">
        <f t="shared" si="27"/>
        <v>video games</v>
      </c>
      <c r="S331" s="13">
        <f t="shared" si="28"/>
        <v>42716.25</v>
      </c>
      <c r="T331" s="13">
        <f t="shared" si="29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12">
        <v>1512712800</v>
      </c>
      <c r="K332" s="12">
        <v>1512799200</v>
      </c>
      <c r="L332" t="b">
        <v>0</v>
      </c>
      <c r="M332" t="b">
        <v>0</v>
      </c>
      <c r="N332" t="s">
        <v>42</v>
      </c>
      <c r="O332" s="4">
        <f t="shared" si="25"/>
        <v>1.8495548961424333</v>
      </c>
      <c r="P332" s="6">
        <f t="shared" si="26"/>
        <v>45.003610108303249</v>
      </c>
      <c r="Q332" s="8" t="s">
        <v>2037</v>
      </c>
      <c r="R332" t="str">
        <f t="shared" si="27"/>
        <v>documentary</v>
      </c>
      <c r="S332" s="13">
        <f t="shared" si="28"/>
        <v>43077.25</v>
      </c>
      <c r="T332" s="13">
        <f t="shared" si="29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12">
        <v>1324274400</v>
      </c>
      <c r="K333" s="12">
        <v>1324360800</v>
      </c>
      <c r="L333" t="b">
        <v>0</v>
      </c>
      <c r="M333" t="b">
        <v>0</v>
      </c>
      <c r="N333" t="s">
        <v>17</v>
      </c>
      <c r="O333" s="4">
        <f t="shared" si="25"/>
        <v>4.4372727272727275</v>
      </c>
      <c r="P333" s="6">
        <f t="shared" si="26"/>
        <v>77.068421052631578</v>
      </c>
      <c r="Q333" s="8" t="s">
        <v>2033</v>
      </c>
      <c r="R333" t="str">
        <f t="shared" si="27"/>
        <v>food trucks</v>
      </c>
      <c r="S333" s="13">
        <f t="shared" si="28"/>
        <v>40896.25</v>
      </c>
      <c r="T333" s="13">
        <f t="shared" si="29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12">
        <v>1364446800</v>
      </c>
      <c r="K334" s="12">
        <v>1364533200</v>
      </c>
      <c r="L334" t="b">
        <v>0</v>
      </c>
      <c r="M334" t="b">
        <v>0</v>
      </c>
      <c r="N334" t="s">
        <v>65</v>
      </c>
      <c r="O334" s="4">
        <f t="shared" si="25"/>
        <v>1.999806763285024</v>
      </c>
      <c r="P334" s="6">
        <f t="shared" si="26"/>
        <v>88.076595744680844</v>
      </c>
      <c r="Q334" s="8" t="s">
        <v>2035</v>
      </c>
      <c r="R334" t="str">
        <f t="shared" si="27"/>
        <v>wearables</v>
      </c>
      <c r="S334" s="13">
        <f t="shared" si="28"/>
        <v>41361.208333333336</v>
      </c>
      <c r="T334" s="13">
        <f t="shared" si="29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12">
        <v>1542693600</v>
      </c>
      <c r="K335" s="12">
        <v>1545112800</v>
      </c>
      <c r="L335" t="b">
        <v>0</v>
      </c>
      <c r="M335" t="b">
        <v>0</v>
      </c>
      <c r="N335" t="s">
        <v>33</v>
      </c>
      <c r="O335" s="4">
        <f t="shared" si="25"/>
        <v>1.2395833333333333</v>
      </c>
      <c r="P335" s="6">
        <f t="shared" si="26"/>
        <v>47.035573122529641</v>
      </c>
      <c r="Q335" s="8" t="s">
        <v>2036</v>
      </c>
      <c r="R335" t="str">
        <f t="shared" si="27"/>
        <v>plays</v>
      </c>
      <c r="S335" s="13">
        <f t="shared" si="28"/>
        <v>43424.25</v>
      </c>
      <c r="T335" s="13">
        <f t="shared" si="29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12">
        <v>1515564000</v>
      </c>
      <c r="K336" s="12">
        <v>1516168800</v>
      </c>
      <c r="L336" t="b">
        <v>0</v>
      </c>
      <c r="M336" t="b">
        <v>0</v>
      </c>
      <c r="N336" t="s">
        <v>23</v>
      </c>
      <c r="O336" s="4">
        <f t="shared" si="25"/>
        <v>1.8661329305135952</v>
      </c>
      <c r="P336" s="6">
        <f t="shared" si="26"/>
        <v>110.99550763701707</v>
      </c>
      <c r="Q336" s="8" t="s">
        <v>2034</v>
      </c>
      <c r="R336" t="str">
        <f t="shared" si="27"/>
        <v>rock</v>
      </c>
      <c r="S336" s="13">
        <f t="shared" si="28"/>
        <v>43110.25</v>
      </c>
      <c r="T336" s="13">
        <f t="shared" si="29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12">
        <v>1573797600</v>
      </c>
      <c r="K337" s="12">
        <v>1574920800</v>
      </c>
      <c r="L337" t="b">
        <v>0</v>
      </c>
      <c r="M337" t="b">
        <v>0</v>
      </c>
      <c r="N337" t="s">
        <v>23</v>
      </c>
      <c r="O337" s="4">
        <f t="shared" si="25"/>
        <v>1.1428538550057536</v>
      </c>
      <c r="P337" s="6">
        <f t="shared" si="26"/>
        <v>87.003066141042481</v>
      </c>
      <c r="Q337" s="8" t="s">
        <v>2034</v>
      </c>
      <c r="R337" t="str">
        <f t="shared" si="27"/>
        <v>rock</v>
      </c>
      <c r="S337" s="13">
        <f t="shared" si="28"/>
        <v>43784.25</v>
      </c>
      <c r="T337" s="13">
        <f t="shared" si="29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12">
        <v>1292392800</v>
      </c>
      <c r="K338" s="12">
        <v>1292479200</v>
      </c>
      <c r="L338" t="b">
        <v>0</v>
      </c>
      <c r="M338" t="b">
        <v>1</v>
      </c>
      <c r="N338" t="s">
        <v>23</v>
      </c>
      <c r="O338" s="4">
        <f t="shared" si="25"/>
        <v>0.97032531824611035</v>
      </c>
      <c r="P338" s="6">
        <f t="shared" si="26"/>
        <v>63.994402985074629</v>
      </c>
      <c r="Q338" s="8" t="s">
        <v>2034</v>
      </c>
      <c r="R338" t="str">
        <f t="shared" si="27"/>
        <v>rock</v>
      </c>
      <c r="S338" s="13">
        <f t="shared" si="28"/>
        <v>40527.25</v>
      </c>
      <c r="T338" s="13">
        <f t="shared" si="29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12">
        <v>1573452000</v>
      </c>
      <c r="K339" s="12">
        <v>1573538400</v>
      </c>
      <c r="L339" t="b">
        <v>0</v>
      </c>
      <c r="M339" t="b">
        <v>0</v>
      </c>
      <c r="N339" t="s">
        <v>33</v>
      </c>
      <c r="O339" s="4">
        <f t="shared" si="25"/>
        <v>1.2281904761904763</v>
      </c>
      <c r="P339" s="6">
        <f t="shared" si="26"/>
        <v>105.9945205479452</v>
      </c>
      <c r="Q339" s="8" t="s">
        <v>2036</v>
      </c>
      <c r="R339" t="str">
        <f t="shared" si="27"/>
        <v>plays</v>
      </c>
      <c r="S339" s="13">
        <f t="shared" si="28"/>
        <v>43780.25</v>
      </c>
      <c r="T339" s="13">
        <f t="shared" si="29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12">
        <v>1317790800</v>
      </c>
      <c r="K340" s="12">
        <v>1320382800</v>
      </c>
      <c r="L340" t="b">
        <v>0</v>
      </c>
      <c r="M340" t="b">
        <v>0</v>
      </c>
      <c r="N340" t="s">
        <v>33</v>
      </c>
      <c r="O340" s="4">
        <f t="shared" si="25"/>
        <v>1.7914326647564469</v>
      </c>
      <c r="P340" s="6">
        <f t="shared" si="26"/>
        <v>73.989349112426041</v>
      </c>
      <c r="Q340" s="8" t="s">
        <v>2036</v>
      </c>
      <c r="R340" t="str">
        <f t="shared" si="27"/>
        <v>plays</v>
      </c>
      <c r="S340" s="13">
        <f t="shared" si="28"/>
        <v>40821.208333333336</v>
      </c>
      <c r="T340" s="13">
        <f t="shared" si="29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12">
        <v>1501650000</v>
      </c>
      <c r="K341" s="12">
        <v>1502859600</v>
      </c>
      <c r="L341" t="b">
        <v>0</v>
      </c>
      <c r="M341" t="b">
        <v>0</v>
      </c>
      <c r="N341" t="s">
        <v>33</v>
      </c>
      <c r="O341" s="4">
        <f t="shared" si="25"/>
        <v>0.79951577402787966</v>
      </c>
      <c r="P341" s="6">
        <f t="shared" si="26"/>
        <v>84.02004626060139</v>
      </c>
      <c r="Q341" s="8" t="s">
        <v>2036</v>
      </c>
      <c r="R341" t="str">
        <f t="shared" si="27"/>
        <v>plays</v>
      </c>
      <c r="S341" s="13">
        <f t="shared" si="28"/>
        <v>42949.208333333328</v>
      </c>
      <c r="T341" s="13">
        <f t="shared" si="29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12">
        <v>1323669600</v>
      </c>
      <c r="K342" s="12">
        <v>1323756000</v>
      </c>
      <c r="L342" t="b">
        <v>0</v>
      </c>
      <c r="M342" t="b">
        <v>0</v>
      </c>
      <c r="N342" t="s">
        <v>122</v>
      </c>
      <c r="O342" s="4">
        <f t="shared" si="25"/>
        <v>0.94242587601078165</v>
      </c>
      <c r="P342" s="6">
        <f t="shared" si="26"/>
        <v>88.966921119592882</v>
      </c>
      <c r="Q342" s="8" t="s">
        <v>2040</v>
      </c>
      <c r="R342" t="str">
        <f t="shared" si="27"/>
        <v>photography books</v>
      </c>
      <c r="S342" s="13">
        <f t="shared" si="28"/>
        <v>40889.25</v>
      </c>
      <c r="T342" s="13">
        <f t="shared" si="29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12">
        <v>1440738000</v>
      </c>
      <c r="K343" s="12">
        <v>1441342800</v>
      </c>
      <c r="L343" t="b">
        <v>0</v>
      </c>
      <c r="M343" t="b">
        <v>0</v>
      </c>
      <c r="N343" t="s">
        <v>60</v>
      </c>
      <c r="O343" s="4">
        <f t="shared" si="25"/>
        <v>0.84669291338582675</v>
      </c>
      <c r="P343" s="6">
        <f t="shared" si="26"/>
        <v>76.990453460620529</v>
      </c>
      <c r="Q343" s="8" t="s">
        <v>2034</v>
      </c>
      <c r="R343" t="str">
        <f t="shared" si="27"/>
        <v>indie rock</v>
      </c>
      <c r="S343" s="13">
        <f t="shared" si="28"/>
        <v>42244.208333333328</v>
      </c>
      <c r="T343" s="13">
        <f t="shared" si="29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12">
        <v>1374296400</v>
      </c>
      <c r="K344" s="12">
        <v>1375333200</v>
      </c>
      <c r="L344" t="b">
        <v>0</v>
      </c>
      <c r="M344" t="b">
        <v>0</v>
      </c>
      <c r="N344" t="s">
        <v>33</v>
      </c>
      <c r="O344" s="4">
        <f t="shared" si="25"/>
        <v>0.66521920668058454</v>
      </c>
      <c r="P344" s="6">
        <f t="shared" si="26"/>
        <v>97.146341463414629</v>
      </c>
      <c r="Q344" s="8" t="s">
        <v>2036</v>
      </c>
      <c r="R344" t="str">
        <f t="shared" si="27"/>
        <v>plays</v>
      </c>
      <c r="S344" s="13">
        <f t="shared" si="28"/>
        <v>41475.208333333336</v>
      </c>
      <c r="T344" s="13">
        <f t="shared" si="29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12">
        <v>1384840800</v>
      </c>
      <c r="K345" s="12">
        <v>1389420000</v>
      </c>
      <c r="L345" t="b">
        <v>0</v>
      </c>
      <c r="M345" t="b">
        <v>0</v>
      </c>
      <c r="N345" t="s">
        <v>33</v>
      </c>
      <c r="O345" s="4">
        <f t="shared" si="25"/>
        <v>0.53922222222222227</v>
      </c>
      <c r="P345" s="6">
        <f t="shared" si="26"/>
        <v>33.013605442176868</v>
      </c>
      <c r="Q345" s="8" t="s">
        <v>2036</v>
      </c>
      <c r="R345" t="str">
        <f t="shared" si="27"/>
        <v>plays</v>
      </c>
      <c r="S345" s="13">
        <f t="shared" si="28"/>
        <v>41597.25</v>
      </c>
      <c r="T345" s="13">
        <f t="shared" si="29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12">
        <v>1516600800</v>
      </c>
      <c r="K346" s="12">
        <v>1520056800</v>
      </c>
      <c r="L346" t="b">
        <v>0</v>
      </c>
      <c r="M346" t="b">
        <v>0</v>
      </c>
      <c r="N346" t="s">
        <v>89</v>
      </c>
      <c r="O346" s="4">
        <f t="shared" si="25"/>
        <v>0.41983299595141699</v>
      </c>
      <c r="P346" s="6">
        <f t="shared" si="26"/>
        <v>99.950602409638549</v>
      </c>
      <c r="Q346" s="8" t="s">
        <v>2039</v>
      </c>
      <c r="R346" t="str">
        <f t="shared" si="27"/>
        <v>video games</v>
      </c>
      <c r="S346" s="13">
        <f t="shared" si="28"/>
        <v>43122.25</v>
      </c>
      <c r="T346" s="13">
        <f t="shared" si="29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12">
        <v>1436418000</v>
      </c>
      <c r="K347" s="12">
        <v>1436504400</v>
      </c>
      <c r="L347" t="b">
        <v>0</v>
      </c>
      <c r="M347" t="b">
        <v>0</v>
      </c>
      <c r="N347" t="s">
        <v>53</v>
      </c>
      <c r="O347" s="4">
        <f t="shared" si="25"/>
        <v>0.14694796954314721</v>
      </c>
      <c r="P347" s="6">
        <f t="shared" si="26"/>
        <v>69.966767371601208</v>
      </c>
      <c r="Q347" s="8" t="s">
        <v>2037</v>
      </c>
      <c r="R347" t="str">
        <f t="shared" si="27"/>
        <v>drama</v>
      </c>
      <c r="S347" s="13">
        <f t="shared" si="28"/>
        <v>42194.208333333328</v>
      </c>
      <c r="T347" s="13">
        <f t="shared" si="29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12">
        <v>1503550800</v>
      </c>
      <c r="K348" s="12">
        <v>1508302800</v>
      </c>
      <c r="L348" t="b">
        <v>0</v>
      </c>
      <c r="M348" t="b">
        <v>1</v>
      </c>
      <c r="N348" t="s">
        <v>60</v>
      </c>
      <c r="O348" s="4">
        <f t="shared" si="25"/>
        <v>0.34475</v>
      </c>
      <c r="P348" s="6">
        <f t="shared" si="26"/>
        <v>110.32</v>
      </c>
      <c r="Q348" s="8" t="s">
        <v>2034</v>
      </c>
      <c r="R348" t="str">
        <f t="shared" si="27"/>
        <v>indie rock</v>
      </c>
      <c r="S348" s="13">
        <f t="shared" si="28"/>
        <v>42971.208333333328</v>
      </c>
      <c r="T348" s="13">
        <f t="shared" si="29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12">
        <v>1423634400</v>
      </c>
      <c r="K349" s="12">
        <v>1425708000</v>
      </c>
      <c r="L349" t="b">
        <v>0</v>
      </c>
      <c r="M349" t="b">
        <v>0</v>
      </c>
      <c r="N349" t="s">
        <v>28</v>
      </c>
      <c r="O349" s="4">
        <f t="shared" si="25"/>
        <v>14.007777777777777</v>
      </c>
      <c r="P349" s="6">
        <f t="shared" si="26"/>
        <v>66.005235602094245</v>
      </c>
      <c r="Q349" s="8" t="s">
        <v>2035</v>
      </c>
      <c r="R349" t="str">
        <f t="shared" si="27"/>
        <v>web</v>
      </c>
      <c r="S349" s="13">
        <f t="shared" si="28"/>
        <v>42046.25</v>
      </c>
      <c r="T349" s="13">
        <f t="shared" si="29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12">
        <v>1487224800</v>
      </c>
      <c r="K350" s="12">
        <v>1488348000</v>
      </c>
      <c r="L350" t="b">
        <v>0</v>
      </c>
      <c r="M350" t="b">
        <v>0</v>
      </c>
      <c r="N350" t="s">
        <v>17</v>
      </c>
      <c r="O350" s="4">
        <f t="shared" si="25"/>
        <v>0.71770351758793971</v>
      </c>
      <c r="P350" s="6">
        <f t="shared" si="26"/>
        <v>41.005742176284812</v>
      </c>
      <c r="Q350" s="8" t="s">
        <v>2033</v>
      </c>
      <c r="R350" t="str">
        <f t="shared" si="27"/>
        <v>food trucks</v>
      </c>
      <c r="S350" s="13">
        <f t="shared" si="28"/>
        <v>42782.25</v>
      </c>
      <c r="T350" s="13">
        <f t="shared" si="29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12">
        <v>1500008400</v>
      </c>
      <c r="K351" s="12">
        <v>1502600400</v>
      </c>
      <c r="L351" t="b">
        <v>0</v>
      </c>
      <c r="M351" t="b">
        <v>0</v>
      </c>
      <c r="N351" t="s">
        <v>33</v>
      </c>
      <c r="O351" s="4">
        <f t="shared" si="25"/>
        <v>0.53074115044247783</v>
      </c>
      <c r="P351" s="6">
        <f t="shared" si="26"/>
        <v>103.96316359696641</v>
      </c>
      <c r="Q351" s="8" t="s">
        <v>2036</v>
      </c>
      <c r="R351" t="str">
        <f t="shared" si="27"/>
        <v>plays</v>
      </c>
      <c r="S351" s="13">
        <f t="shared" si="28"/>
        <v>42930.208333333328</v>
      </c>
      <c r="T351" s="13">
        <f t="shared" si="29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12">
        <v>1432098000</v>
      </c>
      <c r="K352" s="12">
        <v>1433653200</v>
      </c>
      <c r="L352" t="b">
        <v>0</v>
      </c>
      <c r="M352" t="b">
        <v>1</v>
      </c>
      <c r="N352" t="s">
        <v>159</v>
      </c>
      <c r="O352" s="4">
        <f t="shared" si="25"/>
        <v>0.05</v>
      </c>
      <c r="P352" s="6">
        <f t="shared" si="26"/>
        <v>5</v>
      </c>
      <c r="Q352" s="8" t="s">
        <v>2034</v>
      </c>
      <c r="R352" t="str">
        <f t="shared" si="27"/>
        <v>jazz</v>
      </c>
      <c r="S352" s="13">
        <f t="shared" si="28"/>
        <v>42144.208333333328</v>
      </c>
      <c r="T352" s="13">
        <f t="shared" si="29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12">
        <v>1440392400</v>
      </c>
      <c r="K353" s="12">
        <v>1441602000</v>
      </c>
      <c r="L353" t="b">
        <v>0</v>
      </c>
      <c r="M353" t="b">
        <v>0</v>
      </c>
      <c r="N353" t="s">
        <v>23</v>
      </c>
      <c r="O353" s="4">
        <f t="shared" si="25"/>
        <v>1.2770715249662619</v>
      </c>
      <c r="P353" s="6">
        <f t="shared" si="26"/>
        <v>47.009935419771487</v>
      </c>
      <c r="Q353" s="8" t="s">
        <v>2034</v>
      </c>
      <c r="R353" t="str">
        <f t="shared" si="27"/>
        <v>rock</v>
      </c>
      <c r="S353" s="13">
        <f t="shared" si="28"/>
        <v>42240.208333333328</v>
      </c>
      <c r="T353" s="13">
        <f t="shared" si="29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12">
        <v>1446876000</v>
      </c>
      <c r="K354" s="12">
        <v>1447567200</v>
      </c>
      <c r="L354" t="b">
        <v>0</v>
      </c>
      <c r="M354" t="b">
        <v>0</v>
      </c>
      <c r="N354" t="s">
        <v>33</v>
      </c>
      <c r="O354" s="4">
        <f t="shared" si="25"/>
        <v>0.34892857142857142</v>
      </c>
      <c r="P354" s="6">
        <f t="shared" si="26"/>
        <v>29.606060606060606</v>
      </c>
      <c r="Q354" s="8" t="s">
        <v>2036</v>
      </c>
      <c r="R354" t="str">
        <f t="shared" si="27"/>
        <v>plays</v>
      </c>
      <c r="S354" s="13">
        <f t="shared" si="28"/>
        <v>42315.25</v>
      </c>
      <c r="T354" s="13">
        <f t="shared" si="29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12">
        <v>1562302800</v>
      </c>
      <c r="K355" s="12">
        <v>1562389200</v>
      </c>
      <c r="L355" t="b">
        <v>0</v>
      </c>
      <c r="M355" t="b">
        <v>0</v>
      </c>
      <c r="N355" t="s">
        <v>33</v>
      </c>
      <c r="O355" s="4">
        <f t="shared" si="25"/>
        <v>4.105982142857143</v>
      </c>
      <c r="P355" s="6">
        <f t="shared" si="26"/>
        <v>81.010569583088667</v>
      </c>
      <c r="Q355" s="8" t="s">
        <v>2036</v>
      </c>
      <c r="R355" t="str">
        <f t="shared" si="27"/>
        <v>plays</v>
      </c>
      <c r="S355" s="13">
        <f t="shared" si="28"/>
        <v>43651.208333333328</v>
      </c>
      <c r="T355" s="13">
        <f t="shared" si="29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12">
        <v>1378184400</v>
      </c>
      <c r="K356" s="12">
        <v>1378789200</v>
      </c>
      <c r="L356" t="b">
        <v>0</v>
      </c>
      <c r="M356" t="b">
        <v>0</v>
      </c>
      <c r="N356" t="s">
        <v>42</v>
      </c>
      <c r="O356" s="4">
        <f t="shared" si="25"/>
        <v>1.2373770491803278</v>
      </c>
      <c r="P356" s="6">
        <f t="shared" si="26"/>
        <v>94.35</v>
      </c>
      <c r="Q356" s="8" t="s">
        <v>2037</v>
      </c>
      <c r="R356" t="str">
        <f t="shared" si="27"/>
        <v>documentary</v>
      </c>
      <c r="S356" s="13">
        <f t="shared" si="28"/>
        <v>41520.208333333336</v>
      </c>
      <c r="T356" s="13">
        <f t="shared" si="29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12">
        <v>1485064800</v>
      </c>
      <c r="K357" s="12">
        <v>1488520800</v>
      </c>
      <c r="L357" t="b">
        <v>0</v>
      </c>
      <c r="M357" t="b">
        <v>0</v>
      </c>
      <c r="N357" t="s">
        <v>65</v>
      </c>
      <c r="O357" s="4">
        <f t="shared" si="25"/>
        <v>0.58973684210526311</v>
      </c>
      <c r="P357" s="6">
        <f t="shared" si="26"/>
        <v>26.058139534883722</v>
      </c>
      <c r="Q357" s="8" t="s">
        <v>2035</v>
      </c>
      <c r="R357" t="str">
        <f t="shared" si="27"/>
        <v>wearables</v>
      </c>
      <c r="S357" s="13">
        <f t="shared" si="28"/>
        <v>42757.25</v>
      </c>
      <c r="T357" s="13">
        <f t="shared" si="29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12">
        <v>1326520800</v>
      </c>
      <c r="K358" s="12">
        <v>1327298400</v>
      </c>
      <c r="L358" t="b">
        <v>0</v>
      </c>
      <c r="M358" t="b">
        <v>0</v>
      </c>
      <c r="N358" t="s">
        <v>33</v>
      </c>
      <c r="O358" s="4">
        <f t="shared" si="25"/>
        <v>0.36892473118279567</v>
      </c>
      <c r="P358" s="6">
        <f t="shared" si="26"/>
        <v>85.775000000000006</v>
      </c>
      <c r="Q358" s="8" t="s">
        <v>2036</v>
      </c>
      <c r="R358" t="str">
        <f t="shared" si="27"/>
        <v>plays</v>
      </c>
      <c r="S358" s="13">
        <f t="shared" si="28"/>
        <v>40922.25</v>
      </c>
      <c r="T358" s="13">
        <f t="shared" si="29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12">
        <v>1441256400</v>
      </c>
      <c r="K359" s="12">
        <v>1443416400</v>
      </c>
      <c r="L359" t="b">
        <v>0</v>
      </c>
      <c r="M359" t="b">
        <v>0</v>
      </c>
      <c r="N359" t="s">
        <v>89</v>
      </c>
      <c r="O359" s="4">
        <f t="shared" si="25"/>
        <v>1.8491304347826087</v>
      </c>
      <c r="P359" s="6">
        <f t="shared" si="26"/>
        <v>103.73170731707317</v>
      </c>
      <c r="Q359" s="8" t="s">
        <v>2039</v>
      </c>
      <c r="R359" t="str">
        <f t="shared" si="27"/>
        <v>video games</v>
      </c>
      <c r="S359" s="13">
        <f t="shared" si="28"/>
        <v>42250.208333333328</v>
      </c>
      <c r="T359" s="13">
        <f t="shared" si="29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12">
        <v>1533877200</v>
      </c>
      <c r="K360" s="12">
        <v>1534136400</v>
      </c>
      <c r="L360" t="b">
        <v>1</v>
      </c>
      <c r="M360" t="b">
        <v>0</v>
      </c>
      <c r="N360" t="s">
        <v>122</v>
      </c>
      <c r="O360" s="4">
        <f t="shared" si="25"/>
        <v>0.11814432989690722</v>
      </c>
      <c r="P360" s="6">
        <f t="shared" si="26"/>
        <v>49.826086956521742</v>
      </c>
      <c r="Q360" s="8" t="s">
        <v>2040</v>
      </c>
      <c r="R360" t="str">
        <f t="shared" si="27"/>
        <v>photography books</v>
      </c>
      <c r="S360" s="13">
        <f t="shared" si="28"/>
        <v>43322.208333333328</v>
      </c>
      <c r="T360" s="13">
        <f t="shared" si="29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12">
        <v>1314421200</v>
      </c>
      <c r="K361" s="12">
        <v>1315026000</v>
      </c>
      <c r="L361" t="b">
        <v>0</v>
      </c>
      <c r="M361" t="b">
        <v>0</v>
      </c>
      <c r="N361" t="s">
        <v>71</v>
      </c>
      <c r="O361" s="4">
        <f t="shared" si="25"/>
        <v>2.9870000000000001</v>
      </c>
      <c r="P361" s="6">
        <f t="shared" si="26"/>
        <v>63.893048128342244</v>
      </c>
      <c r="Q361" s="8" t="s">
        <v>2037</v>
      </c>
      <c r="R361" t="str">
        <f t="shared" si="27"/>
        <v>animation</v>
      </c>
      <c r="S361" s="13">
        <f t="shared" si="28"/>
        <v>40782.208333333336</v>
      </c>
      <c r="T361" s="13">
        <f t="shared" si="29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12">
        <v>1293861600</v>
      </c>
      <c r="K362" s="12">
        <v>1295071200</v>
      </c>
      <c r="L362" t="b">
        <v>0</v>
      </c>
      <c r="M362" t="b">
        <v>1</v>
      </c>
      <c r="N362" t="s">
        <v>33</v>
      </c>
      <c r="O362" s="4">
        <f t="shared" si="25"/>
        <v>2.2635175879396985</v>
      </c>
      <c r="P362" s="6">
        <f t="shared" si="26"/>
        <v>47.002434782608695</v>
      </c>
      <c r="Q362" s="8" t="s">
        <v>2036</v>
      </c>
      <c r="R362" t="str">
        <f t="shared" si="27"/>
        <v>plays</v>
      </c>
      <c r="S362" s="13">
        <f t="shared" si="28"/>
        <v>40544.25</v>
      </c>
      <c r="T362" s="13">
        <f t="shared" si="29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12">
        <v>1507352400</v>
      </c>
      <c r="K363" s="12">
        <v>1509426000</v>
      </c>
      <c r="L363" t="b">
        <v>0</v>
      </c>
      <c r="M363" t="b">
        <v>0</v>
      </c>
      <c r="N363" t="s">
        <v>33</v>
      </c>
      <c r="O363" s="4">
        <f t="shared" si="25"/>
        <v>1.7356363636363636</v>
      </c>
      <c r="P363" s="6">
        <f t="shared" si="26"/>
        <v>108.47727272727273</v>
      </c>
      <c r="Q363" s="8" t="s">
        <v>2036</v>
      </c>
      <c r="R363" t="str">
        <f t="shared" si="27"/>
        <v>plays</v>
      </c>
      <c r="S363" s="13">
        <f t="shared" si="28"/>
        <v>43015.208333333328</v>
      </c>
      <c r="T363" s="13">
        <f t="shared" si="29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12">
        <v>1296108000</v>
      </c>
      <c r="K364" s="12">
        <v>1299391200</v>
      </c>
      <c r="L364" t="b">
        <v>0</v>
      </c>
      <c r="M364" t="b">
        <v>0</v>
      </c>
      <c r="N364" t="s">
        <v>23</v>
      </c>
      <c r="O364" s="4">
        <f t="shared" si="25"/>
        <v>3.7175675675675675</v>
      </c>
      <c r="P364" s="6">
        <f t="shared" si="26"/>
        <v>72.015706806282722</v>
      </c>
      <c r="Q364" s="8" t="s">
        <v>2034</v>
      </c>
      <c r="R364" t="str">
        <f t="shared" si="27"/>
        <v>rock</v>
      </c>
      <c r="S364" s="13">
        <f t="shared" si="28"/>
        <v>40570.25</v>
      </c>
      <c r="T364" s="13">
        <f t="shared" si="29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12">
        <v>1324965600</v>
      </c>
      <c r="K365" s="12">
        <v>1325052000</v>
      </c>
      <c r="L365" t="b">
        <v>0</v>
      </c>
      <c r="M365" t="b">
        <v>0</v>
      </c>
      <c r="N365" t="s">
        <v>23</v>
      </c>
      <c r="O365" s="4">
        <f t="shared" si="25"/>
        <v>1.601923076923077</v>
      </c>
      <c r="P365" s="6">
        <f t="shared" si="26"/>
        <v>59.928057553956833</v>
      </c>
      <c r="Q365" s="8" t="s">
        <v>2034</v>
      </c>
      <c r="R365" t="str">
        <f t="shared" si="27"/>
        <v>rock</v>
      </c>
      <c r="S365" s="13">
        <f t="shared" si="28"/>
        <v>40904.25</v>
      </c>
      <c r="T365" s="13">
        <f t="shared" si="29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12">
        <v>1520229600</v>
      </c>
      <c r="K366" s="12">
        <v>1522818000</v>
      </c>
      <c r="L366" t="b">
        <v>0</v>
      </c>
      <c r="M366" t="b">
        <v>0</v>
      </c>
      <c r="N366" t="s">
        <v>60</v>
      </c>
      <c r="O366" s="4">
        <f t="shared" si="25"/>
        <v>16.163333333333334</v>
      </c>
      <c r="P366" s="6">
        <f t="shared" si="26"/>
        <v>78.209677419354833</v>
      </c>
      <c r="Q366" s="8" t="s">
        <v>2034</v>
      </c>
      <c r="R366" t="str">
        <f t="shared" si="27"/>
        <v>indie rock</v>
      </c>
      <c r="S366" s="13">
        <f t="shared" si="28"/>
        <v>43164.25</v>
      </c>
      <c r="T366" s="13">
        <f t="shared" si="29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12">
        <v>1482991200</v>
      </c>
      <c r="K367" s="12">
        <v>1485324000</v>
      </c>
      <c r="L367" t="b">
        <v>0</v>
      </c>
      <c r="M367" t="b">
        <v>0</v>
      </c>
      <c r="N367" t="s">
        <v>33</v>
      </c>
      <c r="O367" s="4">
        <f t="shared" si="25"/>
        <v>7.3343749999999996</v>
      </c>
      <c r="P367" s="6">
        <f t="shared" si="26"/>
        <v>104.77678571428571</v>
      </c>
      <c r="Q367" s="8" t="s">
        <v>2036</v>
      </c>
      <c r="R367" t="str">
        <f t="shared" si="27"/>
        <v>plays</v>
      </c>
      <c r="S367" s="13">
        <f t="shared" si="28"/>
        <v>42733.25</v>
      </c>
      <c r="T367" s="13">
        <f t="shared" si="29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12">
        <v>1294034400</v>
      </c>
      <c r="K368" s="12">
        <v>1294120800</v>
      </c>
      <c r="L368" t="b">
        <v>0</v>
      </c>
      <c r="M368" t="b">
        <v>1</v>
      </c>
      <c r="N368" t="s">
        <v>33</v>
      </c>
      <c r="O368" s="4">
        <f t="shared" si="25"/>
        <v>5.9211111111111112</v>
      </c>
      <c r="P368" s="6">
        <f t="shared" si="26"/>
        <v>105.52475247524752</v>
      </c>
      <c r="Q368" s="8" t="s">
        <v>2036</v>
      </c>
      <c r="R368" t="str">
        <f t="shared" si="27"/>
        <v>plays</v>
      </c>
      <c r="S368" s="13">
        <f t="shared" si="28"/>
        <v>40546.25</v>
      </c>
      <c r="T368" s="13">
        <f t="shared" si="29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12">
        <v>1413608400</v>
      </c>
      <c r="K369" s="12">
        <v>1415685600</v>
      </c>
      <c r="L369" t="b">
        <v>0</v>
      </c>
      <c r="M369" t="b">
        <v>1</v>
      </c>
      <c r="N369" t="s">
        <v>33</v>
      </c>
      <c r="O369" s="4">
        <f t="shared" si="25"/>
        <v>0.18888888888888888</v>
      </c>
      <c r="P369" s="6">
        <f t="shared" si="26"/>
        <v>24.933333333333334</v>
      </c>
      <c r="Q369" s="8" t="s">
        <v>2036</v>
      </c>
      <c r="R369" t="str">
        <f t="shared" si="27"/>
        <v>plays</v>
      </c>
      <c r="S369" s="13">
        <f t="shared" si="28"/>
        <v>41930.208333333336</v>
      </c>
      <c r="T369" s="13">
        <f t="shared" si="29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12">
        <v>1286946000</v>
      </c>
      <c r="K370" s="12">
        <v>1288933200</v>
      </c>
      <c r="L370" t="b">
        <v>0</v>
      </c>
      <c r="M370" t="b">
        <v>1</v>
      </c>
      <c r="N370" t="s">
        <v>42</v>
      </c>
      <c r="O370" s="4">
        <f t="shared" si="25"/>
        <v>2.7680769230769231</v>
      </c>
      <c r="P370" s="6">
        <f t="shared" si="26"/>
        <v>69.873786407766985</v>
      </c>
      <c r="Q370" s="8" t="s">
        <v>2037</v>
      </c>
      <c r="R370" t="str">
        <f t="shared" si="27"/>
        <v>documentary</v>
      </c>
      <c r="S370" s="13">
        <f t="shared" si="28"/>
        <v>40464.208333333336</v>
      </c>
      <c r="T370" s="13">
        <f t="shared" si="29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12">
        <v>1359871200</v>
      </c>
      <c r="K371" s="12">
        <v>1363237200</v>
      </c>
      <c r="L371" t="b">
        <v>0</v>
      </c>
      <c r="M371" t="b">
        <v>1</v>
      </c>
      <c r="N371" t="s">
        <v>269</v>
      </c>
      <c r="O371" s="4">
        <f t="shared" si="25"/>
        <v>2.730185185185185</v>
      </c>
      <c r="P371" s="6">
        <f t="shared" si="26"/>
        <v>95.733766233766232</v>
      </c>
      <c r="Q371" s="8" t="s">
        <v>2037</v>
      </c>
      <c r="R371" t="str">
        <f t="shared" si="27"/>
        <v>television</v>
      </c>
      <c r="S371" s="13">
        <f t="shared" si="28"/>
        <v>41308.25</v>
      </c>
      <c r="T371" s="13">
        <f t="shared" si="29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12">
        <v>1555304400</v>
      </c>
      <c r="K372" s="12">
        <v>1555822800</v>
      </c>
      <c r="L372" t="b">
        <v>0</v>
      </c>
      <c r="M372" t="b">
        <v>0</v>
      </c>
      <c r="N372" t="s">
        <v>33</v>
      </c>
      <c r="O372" s="4">
        <f t="shared" si="25"/>
        <v>1.593633125556545</v>
      </c>
      <c r="P372" s="6">
        <f t="shared" si="26"/>
        <v>29.997485752598056</v>
      </c>
      <c r="Q372" s="8" t="s">
        <v>2036</v>
      </c>
      <c r="R372" t="str">
        <f t="shared" si="27"/>
        <v>plays</v>
      </c>
      <c r="S372" s="13">
        <f t="shared" si="28"/>
        <v>43570.208333333328</v>
      </c>
      <c r="T372" s="13">
        <f t="shared" si="29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12">
        <v>1423375200</v>
      </c>
      <c r="K373" s="12">
        <v>1427778000</v>
      </c>
      <c r="L373" t="b">
        <v>0</v>
      </c>
      <c r="M373" t="b">
        <v>0</v>
      </c>
      <c r="N373" t="s">
        <v>33</v>
      </c>
      <c r="O373" s="4">
        <f t="shared" si="25"/>
        <v>0.67869978858350954</v>
      </c>
      <c r="P373" s="6">
        <f t="shared" si="26"/>
        <v>59.011948529411768</v>
      </c>
      <c r="Q373" s="8" t="s">
        <v>2036</v>
      </c>
      <c r="R373" t="str">
        <f t="shared" si="27"/>
        <v>plays</v>
      </c>
      <c r="S373" s="13">
        <f t="shared" si="28"/>
        <v>42043.25</v>
      </c>
      <c r="T373" s="13">
        <f t="shared" si="29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12">
        <v>1420696800</v>
      </c>
      <c r="K374" s="12">
        <v>1422424800</v>
      </c>
      <c r="L374" t="b">
        <v>0</v>
      </c>
      <c r="M374" t="b">
        <v>1</v>
      </c>
      <c r="N374" t="s">
        <v>42</v>
      </c>
      <c r="O374" s="4">
        <f t="shared" si="25"/>
        <v>15.915555555555555</v>
      </c>
      <c r="P374" s="6">
        <f t="shared" si="26"/>
        <v>84.757396449704146</v>
      </c>
      <c r="Q374" s="8" t="s">
        <v>2037</v>
      </c>
      <c r="R374" t="str">
        <f t="shared" si="27"/>
        <v>documentary</v>
      </c>
      <c r="S374" s="13">
        <f t="shared" si="28"/>
        <v>42012.25</v>
      </c>
      <c r="T374" s="13">
        <f t="shared" si="29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12">
        <v>1502946000</v>
      </c>
      <c r="K375" s="12">
        <v>1503637200</v>
      </c>
      <c r="L375" t="b">
        <v>0</v>
      </c>
      <c r="M375" t="b">
        <v>0</v>
      </c>
      <c r="N375" t="s">
        <v>33</v>
      </c>
      <c r="O375" s="4">
        <f t="shared" si="25"/>
        <v>7.3018222222222224</v>
      </c>
      <c r="P375" s="6">
        <f t="shared" si="26"/>
        <v>78.010921177587846</v>
      </c>
      <c r="Q375" s="8" t="s">
        <v>2036</v>
      </c>
      <c r="R375" t="str">
        <f t="shared" si="27"/>
        <v>plays</v>
      </c>
      <c r="S375" s="13">
        <f t="shared" si="28"/>
        <v>42964.208333333328</v>
      </c>
      <c r="T375" s="13">
        <f t="shared" si="29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12">
        <v>1547186400</v>
      </c>
      <c r="K376" s="12">
        <v>1547618400</v>
      </c>
      <c r="L376" t="b">
        <v>0</v>
      </c>
      <c r="M376" t="b">
        <v>1</v>
      </c>
      <c r="N376" t="s">
        <v>42</v>
      </c>
      <c r="O376" s="4">
        <f t="shared" si="25"/>
        <v>0.13185782556750297</v>
      </c>
      <c r="P376" s="6">
        <f t="shared" si="26"/>
        <v>50.05215419501134</v>
      </c>
      <c r="Q376" s="8" t="s">
        <v>2037</v>
      </c>
      <c r="R376" t="str">
        <f t="shared" si="27"/>
        <v>documentary</v>
      </c>
      <c r="S376" s="13">
        <f t="shared" si="28"/>
        <v>43476.25</v>
      </c>
      <c r="T376" s="13">
        <f t="shared" si="29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12">
        <v>1444971600</v>
      </c>
      <c r="K377" s="12">
        <v>1449900000</v>
      </c>
      <c r="L377" t="b">
        <v>0</v>
      </c>
      <c r="M377" t="b">
        <v>0</v>
      </c>
      <c r="N377" t="s">
        <v>60</v>
      </c>
      <c r="O377" s="4">
        <f t="shared" si="25"/>
        <v>0.54777777777777781</v>
      </c>
      <c r="P377" s="6">
        <f t="shared" si="26"/>
        <v>59.16</v>
      </c>
      <c r="Q377" s="8" t="s">
        <v>2034</v>
      </c>
      <c r="R377" t="str">
        <f t="shared" si="27"/>
        <v>indie rock</v>
      </c>
      <c r="S377" s="13">
        <f t="shared" si="28"/>
        <v>42293.208333333328</v>
      </c>
      <c r="T377" s="13">
        <f t="shared" si="29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12">
        <v>1404622800</v>
      </c>
      <c r="K378" s="12">
        <v>1405141200</v>
      </c>
      <c r="L378" t="b">
        <v>0</v>
      </c>
      <c r="M378" t="b">
        <v>0</v>
      </c>
      <c r="N378" t="s">
        <v>23</v>
      </c>
      <c r="O378" s="4">
        <f t="shared" si="25"/>
        <v>3.6102941176470589</v>
      </c>
      <c r="P378" s="6">
        <f t="shared" si="26"/>
        <v>93.702290076335885</v>
      </c>
      <c r="Q378" s="8" t="s">
        <v>2034</v>
      </c>
      <c r="R378" t="str">
        <f t="shared" si="27"/>
        <v>rock</v>
      </c>
      <c r="S378" s="13">
        <f t="shared" si="28"/>
        <v>41826.208333333336</v>
      </c>
      <c r="T378" s="13">
        <f t="shared" si="29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12">
        <v>1571720400</v>
      </c>
      <c r="K379" s="12">
        <v>1572933600</v>
      </c>
      <c r="L379" t="b">
        <v>0</v>
      </c>
      <c r="M379" t="b">
        <v>0</v>
      </c>
      <c r="N379" t="s">
        <v>33</v>
      </c>
      <c r="O379" s="4">
        <f t="shared" si="25"/>
        <v>0.10257545271629778</v>
      </c>
      <c r="P379" s="6">
        <f t="shared" si="26"/>
        <v>40.14173228346457</v>
      </c>
      <c r="Q379" s="8" t="s">
        <v>2036</v>
      </c>
      <c r="R379" t="str">
        <f t="shared" si="27"/>
        <v>plays</v>
      </c>
      <c r="S379" s="13">
        <f t="shared" si="28"/>
        <v>43760.208333333328</v>
      </c>
      <c r="T379" s="13">
        <f t="shared" si="29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12">
        <v>1526878800</v>
      </c>
      <c r="K380" s="12">
        <v>1530162000</v>
      </c>
      <c r="L380" t="b">
        <v>0</v>
      </c>
      <c r="M380" t="b">
        <v>0</v>
      </c>
      <c r="N380" t="s">
        <v>42</v>
      </c>
      <c r="O380" s="4">
        <f t="shared" si="25"/>
        <v>0.13962962962962963</v>
      </c>
      <c r="P380" s="6">
        <f t="shared" si="26"/>
        <v>70.090140845070422</v>
      </c>
      <c r="Q380" s="8" t="s">
        <v>2037</v>
      </c>
      <c r="R380" t="str">
        <f t="shared" si="27"/>
        <v>documentary</v>
      </c>
      <c r="S380" s="13">
        <f t="shared" si="28"/>
        <v>43241.208333333328</v>
      </c>
      <c r="T380" s="13">
        <f t="shared" si="29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12">
        <v>1319691600</v>
      </c>
      <c r="K381" s="12">
        <v>1320904800</v>
      </c>
      <c r="L381" t="b">
        <v>0</v>
      </c>
      <c r="M381" t="b">
        <v>0</v>
      </c>
      <c r="N381" t="s">
        <v>33</v>
      </c>
      <c r="O381" s="4">
        <f t="shared" si="25"/>
        <v>0.40444444444444444</v>
      </c>
      <c r="P381" s="6">
        <f t="shared" si="26"/>
        <v>66.181818181818187</v>
      </c>
      <c r="Q381" s="8" t="s">
        <v>2036</v>
      </c>
      <c r="R381" t="str">
        <f t="shared" si="27"/>
        <v>plays</v>
      </c>
      <c r="S381" s="13">
        <f t="shared" si="28"/>
        <v>40843.208333333336</v>
      </c>
      <c r="T381" s="13">
        <f t="shared" si="29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12">
        <v>1371963600</v>
      </c>
      <c r="K382" s="12">
        <v>1372395600</v>
      </c>
      <c r="L382" t="b">
        <v>0</v>
      </c>
      <c r="M382" t="b">
        <v>0</v>
      </c>
      <c r="N382" t="s">
        <v>33</v>
      </c>
      <c r="O382" s="4">
        <f t="shared" si="25"/>
        <v>1.6032</v>
      </c>
      <c r="P382" s="6">
        <f t="shared" si="26"/>
        <v>47.714285714285715</v>
      </c>
      <c r="Q382" s="8" t="s">
        <v>2036</v>
      </c>
      <c r="R382" t="str">
        <f t="shared" si="27"/>
        <v>plays</v>
      </c>
      <c r="S382" s="13">
        <f t="shared" si="28"/>
        <v>41448.208333333336</v>
      </c>
      <c r="T382" s="13">
        <f t="shared" si="29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12">
        <v>1433739600</v>
      </c>
      <c r="K383" s="12">
        <v>1437714000</v>
      </c>
      <c r="L383" t="b">
        <v>0</v>
      </c>
      <c r="M383" t="b">
        <v>0</v>
      </c>
      <c r="N383" t="s">
        <v>33</v>
      </c>
      <c r="O383" s="4">
        <f t="shared" si="25"/>
        <v>1.8394339622641509</v>
      </c>
      <c r="P383" s="6">
        <f t="shared" si="26"/>
        <v>62.896774193548389</v>
      </c>
      <c r="Q383" s="8" t="s">
        <v>2036</v>
      </c>
      <c r="R383" t="str">
        <f t="shared" si="27"/>
        <v>plays</v>
      </c>
      <c r="S383" s="13">
        <f t="shared" si="28"/>
        <v>42163.208333333328</v>
      </c>
      <c r="T383" s="13">
        <f t="shared" si="29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12">
        <v>1508130000</v>
      </c>
      <c r="K384" s="12">
        <v>1509771600</v>
      </c>
      <c r="L384" t="b">
        <v>0</v>
      </c>
      <c r="M384" t="b">
        <v>0</v>
      </c>
      <c r="N384" t="s">
        <v>122</v>
      </c>
      <c r="O384" s="4">
        <f t="shared" si="25"/>
        <v>0.63769230769230767</v>
      </c>
      <c r="P384" s="6">
        <f t="shared" si="26"/>
        <v>86.611940298507463</v>
      </c>
      <c r="Q384" s="8" t="s">
        <v>2040</v>
      </c>
      <c r="R384" t="str">
        <f t="shared" si="27"/>
        <v>photography books</v>
      </c>
      <c r="S384" s="13">
        <f t="shared" si="28"/>
        <v>43024.208333333328</v>
      </c>
      <c r="T384" s="13">
        <f t="shared" si="29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12">
        <v>1550037600</v>
      </c>
      <c r="K385" s="12">
        <v>1550556000</v>
      </c>
      <c r="L385" t="b">
        <v>0</v>
      </c>
      <c r="M385" t="b">
        <v>1</v>
      </c>
      <c r="N385" t="s">
        <v>17</v>
      </c>
      <c r="O385" s="4">
        <f t="shared" si="25"/>
        <v>2.2538095238095237</v>
      </c>
      <c r="P385" s="6">
        <f t="shared" si="26"/>
        <v>75.126984126984127</v>
      </c>
      <c r="Q385" s="8" t="s">
        <v>2033</v>
      </c>
      <c r="R385" t="str">
        <f t="shared" si="27"/>
        <v>food trucks</v>
      </c>
      <c r="S385" s="13">
        <f t="shared" si="28"/>
        <v>43509.25</v>
      </c>
      <c r="T385" s="13">
        <f t="shared" si="29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12">
        <v>1486706400</v>
      </c>
      <c r="K386" s="12">
        <v>1489039200</v>
      </c>
      <c r="L386" t="b">
        <v>1</v>
      </c>
      <c r="M386" t="b">
        <v>1</v>
      </c>
      <c r="N386" t="s">
        <v>42</v>
      </c>
      <c r="O386" s="4">
        <f t="shared" si="25"/>
        <v>1.7200961538461539</v>
      </c>
      <c r="P386" s="6">
        <f t="shared" si="26"/>
        <v>41.004167534903104</v>
      </c>
      <c r="Q386" s="8" t="s">
        <v>2037</v>
      </c>
      <c r="R386" t="str">
        <f t="shared" si="27"/>
        <v>documentary</v>
      </c>
      <c r="S386" s="13">
        <f t="shared" si="28"/>
        <v>42776.25</v>
      </c>
      <c r="T386" s="13">
        <f t="shared" si="29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12">
        <v>1553835600</v>
      </c>
      <c r="K387" s="12">
        <v>1556600400</v>
      </c>
      <c r="L387" t="b">
        <v>0</v>
      </c>
      <c r="M387" t="b">
        <v>0</v>
      </c>
      <c r="N387" t="s">
        <v>68</v>
      </c>
      <c r="O387" s="4">
        <f t="shared" ref="O387:O450" si="30">E387/D387</f>
        <v>1.4616709511568124</v>
      </c>
      <c r="P387" s="6">
        <f t="shared" ref="P387:P450" si="31">IFERROR(E387/G387, 0)</f>
        <v>50.007915567282325</v>
      </c>
      <c r="Q387" s="8" t="s">
        <v>2038</v>
      </c>
      <c r="R387" t="str">
        <f t="shared" ref="R387:R450" si="32">RIGHT(N387,(LEN(N387)-FIND("/",N387)))</f>
        <v>nonfiction</v>
      </c>
      <c r="S387" s="13">
        <f t="shared" ref="S387:S450" si="33">(((J387/60)/60)/24)+DATE(1970,1,1)</f>
        <v>43553.208333333328</v>
      </c>
      <c r="T387" s="13">
        <f t="shared" ref="T387:T450" si="34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12">
        <v>1277528400</v>
      </c>
      <c r="K388" s="12">
        <v>1278565200</v>
      </c>
      <c r="L388" t="b">
        <v>0</v>
      </c>
      <c r="M388" t="b">
        <v>0</v>
      </c>
      <c r="N388" t="s">
        <v>33</v>
      </c>
      <c r="O388" s="4">
        <f t="shared" si="30"/>
        <v>0.76423616236162362</v>
      </c>
      <c r="P388" s="6">
        <f t="shared" si="31"/>
        <v>96.960674157303373</v>
      </c>
      <c r="Q388" s="8" t="s">
        <v>2036</v>
      </c>
      <c r="R388" t="str">
        <f t="shared" si="32"/>
        <v>plays</v>
      </c>
      <c r="S388" s="13">
        <f t="shared" si="33"/>
        <v>40355.208333333336</v>
      </c>
      <c r="T388" s="13">
        <f t="shared" si="34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12">
        <v>1339477200</v>
      </c>
      <c r="K389" s="12">
        <v>1339909200</v>
      </c>
      <c r="L389" t="b">
        <v>0</v>
      </c>
      <c r="M389" t="b">
        <v>0</v>
      </c>
      <c r="N389" t="s">
        <v>65</v>
      </c>
      <c r="O389" s="4">
        <f t="shared" si="30"/>
        <v>0.39261467889908258</v>
      </c>
      <c r="P389" s="6">
        <f t="shared" si="31"/>
        <v>100.93160377358491</v>
      </c>
      <c r="Q389" s="8" t="s">
        <v>2035</v>
      </c>
      <c r="R389" t="str">
        <f t="shared" si="32"/>
        <v>wearables</v>
      </c>
      <c r="S389" s="13">
        <f t="shared" si="33"/>
        <v>41072.208333333336</v>
      </c>
      <c r="T389" s="13">
        <f t="shared" si="34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12">
        <v>1325656800</v>
      </c>
      <c r="K390" s="12">
        <v>1325829600</v>
      </c>
      <c r="L390" t="b">
        <v>0</v>
      </c>
      <c r="M390" t="b">
        <v>0</v>
      </c>
      <c r="N390" t="s">
        <v>60</v>
      </c>
      <c r="O390" s="4">
        <f t="shared" si="30"/>
        <v>0.11270034843205574</v>
      </c>
      <c r="P390" s="6">
        <f t="shared" si="31"/>
        <v>89.227586206896547</v>
      </c>
      <c r="Q390" s="8" t="s">
        <v>2034</v>
      </c>
      <c r="R390" t="str">
        <f t="shared" si="32"/>
        <v>indie rock</v>
      </c>
      <c r="S390" s="13">
        <f t="shared" si="33"/>
        <v>40912.25</v>
      </c>
      <c r="T390" s="13">
        <f t="shared" si="34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12">
        <v>1288242000</v>
      </c>
      <c r="K391" s="12">
        <v>1290578400</v>
      </c>
      <c r="L391" t="b">
        <v>0</v>
      </c>
      <c r="M391" t="b">
        <v>0</v>
      </c>
      <c r="N391" t="s">
        <v>33</v>
      </c>
      <c r="O391" s="4">
        <f t="shared" si="30"/>
        <v>1.2211084337349398</v>
      </c>
      <c r="P391" s="6">
        <f t="shared" si="31"/>
        <v>87.979166666666671</v>
      </c>
      <c r="Q391" s="8" t="s">
        <v>2036</v>
      </c>
      <c r="R391" t="str">
        <f t="shared" si="32"/>
        <v>plays</v>
      </c>
      <c r="S391" s="13">
        <f t="shared" si="33"/>
        <v>40479.208333333336</v>
      </c>
      <c r="T391" s="13">
        <f t="shared" si="34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12">
        <v>1379048400</v>
      </c>
      <c r="K392" s="12">
        <v>1380344400</v>
      </c>
      <c r="L392" t="b">
        <v>0</v>
      </c>
      <c r="M392" t="b">
        <v>0</v>
      </c>
      <c r="N392" t="s">
        <v>122</v>
      </c>
      <c r="O392" s="4">
        <f t="shared" si="30"/>
        <v>1.8654166666666667</v>
      </c>
      <c r="P392" s="6">
        <f t="shared" si="31"/>
        <v>89.54</v>
      </c>
      <c r="Q392" s="8" t="s">
        <v>2040</v>
      </c>
      <c r="R392" t="str">
        <f t="shared" si="32"/>
        <v>photography books</v>
      </c>
      <c r="S392" s="13">
        <f t="shared" si="33"/>
        <v>41530.208333333336</v>
      </c>
      <c r="T392" s="13">
        <f t="shared" si="34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12">
        <v>1389679200</v>
      </c>
      <c r="K393" s="12">
        <v>1389852000</v>
      </c>
      <c r="L393" t="b">
        <v>0</v>
      </c>
      <c r="M393" t="b">
        <v>0</v>
      </c>
      <c r="N393" t="s">
        <v>68</v>
      </c>
      <c r="O393" s="4">
        <f t="shared" si="30"/>
        <v>7.27317880794702E-2</v>
      </c>
      <c r="P393" s="6">
        <f t="shared" si="31"/>
        <v>29.09271523178808</v>
      </c>
      <c r="Q393" s="8" t="s">
        <v>2038</v>
      </c>
      <c r="R393" t="str">
        <f t="shared" si="32"/>
        <v>nonfiction</v>
      </c>
      <c r="S393" s="13">
        <f t="shared" si="33"/>
        <v>41653.25</v>
      </c>
      <c r="T393" s="13">
        <f t="shared" si="34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12">
        <v>1294293600</v>
      </c>
      <c r="K394" s="12">
        <v>1294466400</v>
      </c>
      <c r="L394" t="b">
        <v>0</v>
      </c>
      <c r="M394" t="b">
        <v>0</v>
      </c>
      <c r="N394" t="s">
        <v>65</v>
      </c>
      <c r="O394" s="4">
        <f t="shared" si="30"/>
        <v>0.65642371234207963</v>
      </c>
      <c r="P394" s="6">
        <f t="shared" si="31"/>
        <v>42.006218905472636</v>
      </c>
      <c r="Q394" s="8" t="s">
        <v>2035</v>
      </c>
      <c r="R394" t="str">
        <f t="shared" si="32"/>
        <v>wearables</v>
      </c>
      <c r="S394" s="13">
        <f t="shared" si="33"/>
        <v>40549.25</v>
      </c>
      <c r="T394" s="13">
        <f t="shared" si="34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12">
        <v>1500267600</v>
      </c>
      <c r="K395" s="12">
        <v>1500354000</v>
      </c>
      <c r="L395" t="b">
        <v>0</v>
      </c>
      <c r="M395" t="b">
        <v>0</v>
      </c>
      <c r="N395" t="s">
        <v>159</v>
      </c>
      <c r="O395" s="4">
        <f t="shared" si="30"/>
        <v>2.2896178343949045</v>
      </c>
      <c r="P395" s="6">
        <f t="shared" si="31"/>
        <v>47.004903563255965</v>
      </c>
      <c r="Q395" s="8" t="s">
        <v>2034</v>
      </c>
      <c r="R395" t="str">
        <f t="shared" si="32"/>
        <v>jazz</v>
      </c>
      <c r="S395" s="13">
        <f t="shared" si="33"/>
        <v>42933.208333333328</v>
      </c>
      <c r="T395" s="13">
        <f t="shared" si="34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12">
        <v>1375074000</v>
      </c>
      <c r="K396" s="12">
        <v>1375938000</v>
      </c>
      <c r="L396" t="b">
        <v>0</v>
      </c>
      <c r="M396" t="b">
        <v>1</v>
      </c>
      <c r="N396" t="s">
        <v>42</v>
      </c>
      <c r="O396" s="4">
        <f t="shared" si="30"/>
        <v>4.6937499999999996</v>
      </c>
      <c r="P396" s="6">
        <f t="shared" si="31"/>
        <v>110.44117647058823</v>
      </c>
      <c r="Q396" s="8" t="s">
        <v>2037</v>
      </c>
      <c r="R396" t="str">
        <f t="shared" si="32"/>
        <v>documentary</v>
      </c>
      <c r="S396" s="13">
        <f t="shared" si="33"/>
        <v>41484.208333333336</v>
      </c>
      <c r="T396" s="13">
        <f t="shared" si="34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12">
        <v>1323324000</v>
      </c>
      <c r="K397" s="12">
        <v>1323410400</v>
      </c>
      <c r="L397" t="b">
        <v>1</v>
      </c>
      <c r="M397" t="b">
        <v>0</v>
      </c>
      <c r="N397" t="s">
        <v>33</v>
      </c>
      <c r="O397" s="4">
        <f t="shared" si="30"/>
        <v>1.3011267605633803</v>
      </c>
      <c r="P397" s="6">
        <f t="shared" si="31"/>
        <v>41.990909090909092</v>
      </c>
      <c r="Q397" s="8" t="s">
        <v>2036</v>
      </c>
      <c r="R397" t="str">
        <f t="shared" si="32"/>
        <v>plays</v>
      </c>
      <c r="S397" s="13">
        <f t="shared" si="33"/>
        <v>40885.25</v>
      </c>
      <c r="T397" s="13">
        <f t="shared" si="34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12">
        <v>1538715600</v>
      </c>
      <c r="K398" s="12">
        <v>1539406800</v>
      </c>
      <c r="L398" t="b">
        <v>0</v>
      </c>
      <c r="M398" t="b">
        <v>0</v>
      </c>
      <c r="N398" t="s">
        <v>53</v>
      </c>
      <c r="O398" s="4">
        <f t="shared" si="30"/>
        <v>1.6705422993492407</v>
      </c>
      <c r="P398" s="6">
        <f t="shared" si="31"/>
        <v>48.012468827930178</v>
      </c>
      <c r="Q398" s="8" t="s">
        <v>2037</v>
      </c>
      <c r="R398" t="str">
        <f t="shared" si="32"/>
        <v>drama</v>
      </c>
      <c r="S398" s="13">
        <f t="shared" si="33"/>
        <v>43378.208333333328</v>
      </c>
      <c r="T398" s="13">
        <f t="shared" si="34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12">
        <v>1369285200</v>
      </c>
      <c r="K399" s="12">
        <v>1369803600</v>
      </c>
      <c r="L399" t="b">
        <v>0</v>
      </c>
      <c r="M399" t="b">
        <v>0</v>
      </c>
      <c r="N399" t="s">
        <v>23</v>
      </c>
      <c r="O399" s="4">
        <f t="shared" si="30"/>
        <v>1.738641975308642</v>
      </c>
      <c r="P399" s="6">
        <f t="shared" si="31"/>
        <v>31.019823788546255</v>
      </c>
      <c r="Q399" s="8" t="s">
        <v>2034</v>
      </c>
      <c r="R399" t="str">
        <f t="shared" si="32"/>
        <v>rock</v>
      </c>
      <c r="S399" s="13">
        <f t="shared" si="33"/>
        <v>41417.208333333336</v>
      </c>
      <c r="T399" s="13">
        <f t="shared" si="34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12">
        <v>1525755600</v>
      </c>
      <c r="K400" s="12">
        <v>1525928400</v>
      </c>
      <c r="L400" t="b">
        <v>0</v>
      </c>
      <c r="M400" t="b">
        <v>1</v>
      </c>
      <c r="N400" t="s">
        <v>71</v>
      </c>
      <c r="O400" s="4">
        <f t="shared" si="30"/>
        <v>7.1776470588235295</v>
      </c>
      <c r="P400" s="6">
        <f t="shared" si="31"/>
        <v>99.203252032520325</v>
      </c>
      <c r="Q400" s="8" t="s">
        <v>2037</v>
      </c>
      <c r="R400" t="str">
        <f t="shared" si="32"/>
        <v>animation</v>
      </c>
      <c r="S400" s="13">
        <f t="shared" si="33"/>
        <v>43228.208333333328</v>
      </c>
      <c r="T400" s="13">
        <f t="shared" si="34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12">
        <v>1296626400</v>
      </c>
      <c r="K401" s="12">
        <v>1297231200</v>
      </c>
      <c r="L401" t="b">
        <v>0</v>
      </c>
      <c r="M401" t="b">
        <v>0</v>
      </c>
      <c r="N401" t="s">
        <v>60</v>
      </c>
      <c r="O401" s="4">
        <f t="shared" si="30"/>
        <v>0.63850976361767731</v>
      </c>
      <c r="P401" s="6">
        <f t="shared" si="31"/>
        <v>66.022316684378325</v>
      </c>
      <c r="Q401" s="8" t="s">
        <v>2034</v>
      </c>
      <c r="R401" t="str">
        <f t="shared" si="32"/>
        <v>indie rock</v>
      </c>
      <c r="S401" s="13">
        <f t="shared" si="33"/>
        <v>40576.25</v>
      </c>
      <c r="T401" s="13">
        <f t="shared" si="34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12">
        <v>1376629200</v>
      </c>
      <c r="K402" s="12">
        <v>1378530000</v>
      </c>
      <c r="L402" t="b">
        <v>0</v>
      </c>
      <c r="M402" t="b">
        <v>1</v>
      </c>
      <c r="N402" t="s">
        <v>122</v>
      </c>
      <c r="O402" s="4">
        <f t="shared" si="30"/>
        <v>0.02</v>
      </c>
      <c r="P402" s="6">
        <f t="shared" si="31"/>
        <v>2</v>
      </c>
      <c r="Q402" s="8" t="s">
        <v>2040</v>
      </c>
      <c r="R402" t="str">
        <f t="shared" si="32"/>
        <v>photography books</v>
      </c>
      <c r="S402" s="13">
        <f t="shared" si="33"/>
        <v>41502.208333333336</v>
      </c>
      <c r="T402" s="13">
        <f t="shared" si="34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12">
        <v>1572152400</v>
      </c>
      <c r="K403" s="12">
        <v>1572152400</v>
      </c>
      <c r="L403" t="b">
        <v>0</v>
      </c>
      <c r="M403" t="b">
        <v>0</v>
      </c>
      <c r="N403" t="s">
        <v>33</v>
      </c>
      <c r="O403" s="4">
        <f t="shared" si="30"/>
        <v>15.302222222222222</v>
      </c>
      <c r="P403" s="6">
        <f t="shared" si="31"/>
        <v>46.060200668896321</v>
      </c>
      <c r="Q403" s="8" t="s">
        <v>2036</v>
      </c>
      <c r="R403" t="str">
        <f t="shared" si="32"/>
        <v>plays</v>
      </c>
      <c r="S403" s="13">
        <f t="shared" si="33"/>
        <v>43765.208333333328</v>
      </c>
      <c r="T403" s="13">
        <f t="shared" si="34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12">
        <v>1325829600</v>
      </c>
      <c r="K404" s="12">
        <v>1329890400</v>
      </c>
      <c r="L404" t="b">
        <v>0</v>
      </c>
      <c r="M404" t="b">
        <v>1</v>
      </c>
      <c r="N404" t="s">
        <v>100</v>
      </c>
      <c r="O404" s="4">
        <f t="shared" si="30"/>
        <v>0.40356164383561643</v>
      </c>
      <c r="P404" s="6">
        <f t="shared" si="31"/>
        <v>73.650000000000006</v>
      </c>
      <c r="Q404" s="8" t="s">
        <v>2037</v>
      </c>
      <c r="R404" t="str">
        <f t="shared" si="32"/>
        <v>shorts</v>
      </c>
      <c r="S404" s="13">
        <f t="shared" si="33"/>
        <v>40914.25</v>
      </c>
      <c r="T404" s="13">
        <f t="shared" si="34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12">
        <v>1273640400</v>
      </c>
      <c r="K405" s="12">
        <v>1276750800</v>
      </c>
      <c r="L405" t="b">
        <v>0</v>
      </c>
      <c r="M405" t="b">
        <v>1</v>
      </c>
      <c r="N405" t="s">
        <v>33</v>
      </c>
      <c r="O405" s="4">
        <f t="shared" si="30"/>
        <v>0.86220633299284988</v>
      </c>
      <c r="P405" s="6">
        <f t="shared" si="31"/>
        <v>55.99336650082919</v>
      </c>
      <c r="Q405" s="8" t="s">
        <v>2036</v>
      </c>
      <c r="R405" t="str">
        <f t="shared" si="32"/>
        <v>plays</v>
      </c>
      <c r="S405" s="13">
        <f t="shared" si="33"/>
        <v>40310.208333333336</v>
      </c>
      <c r="T405" s="13">
        <f t="shared" si="34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12">
        <v>1510639200</v>
      </c>
      <c r="K406" s="12">
        <v>1510898400</v>
      </c>
      <c r="L406" t="b">
        <v>0</v>
      </c>
      <c r="M406" t="b">
        <v>0</v>
      </c>
      <c r="N406" t="s">
        <v>33</v>
      </c>
      <c r="O406" s="4">
        <f t="shared" si="30"/>
        <v>3.1558486707566464</v>
      </c>
      <c r="P406" s="6">
        <f t="shared" si="31"/>
        <v>68.985695127402778</v>
      </c>
      <c r="Q406" s="8" t="s">
        <v>2036</v>
      </c>
      <c r="R406" t="str">
        <f t="shared" si="32"/>
        <v>plays</v>
      </c>
      <c r="S406" s="13">
        <f t="shared" si="33"/>
        <v>43053.25</v>
      </c>
      <c r="T406" s="13">
        <f t="shared" si="34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12">
        <v>1528088400</v>
      </c>
      <c r="K407" s="12">
        <v>1532408400</v>
      </c>
      <c r="L407" t="b">
        <v>0</v>
      </c>
      <c r="M407" t="b">
        <v>0</v>
      </c>
      <c r="N407" t="s">
        <v>33</v>
      </c>
      <c r="O407" s="4">
        <f t="shared" si="30"/>
        <v>0.89618243243243245</v>
      </c>
      <c r="P407" s="6">
        <f t="shared" si="31"/>
        <v>60.981609195402299</v>
      </c>
      <c r="Q407" s="8" t="s">
        <v>2036</v>
      </c>
      <c r="R407" t="str">
        <f t="shared" si="32"/>
        <v>plays</v>
      </c>
      <c r="S407" s="13">
        <f t="shared" si="33"/>
        <v>43255.208333333328</v>
      </c>
      <c r="T407" s="13">
        <f t="shared" si="34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12">
        <v>1359525600</v>
      </c>
      <c r="K408" s="12">
        <v>1360562400</v>
      </c>
      <c r="L408" t="b">
        <v>1</v>
      </c>
      <c r="M408" t="b">
        <v>0</v>
      </c>
      <c r="N408" t="s">
        <v>42</v>
      </c>
      <c r="O408" s="4">
        <f t="shared" si="30"/>
        <v>1.8214503816793892</v>
      </c>
      <c r="P408" s="6">
        <f t="shared" si="31"/>
        <v>110.98139534883721</v>
      </c>
      <c r="Q408" s="8" t="s">
        <v>2037</v>
      </c>
      <c r="R408" t="str">
        <f t="shared" si="32"/>
        <v>documentary</v>
      </c>
      <c r="S408" s="13">
        <f t="shared" si="33"/>
        <v>41304.25</v>
      </c>
      <c r="T408" s="13">
        <f t="shared" si="34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12">
        <v>1570942800</v>
      </c>
      <c r="K409" s="12">
        <v>1571547600</v>
      </c>
      <c r="L409" t="b">
        <v>0</v>
      </c>
      <c r="M409" t="b">
        <v>0</v>
      </c>
      <c r="N409" t="s">
        <v>33</v>
      </c>
      <c r="O409" s="4">
        <f t="shared" si="30"/>
        <v>3.5588235294117645</v>
      </c>
      <c r="P409" s="6">
        <f t="shared" si="31"/>
        <v>25</v>
      </c>
      <c r="Q409" s="8" t="s">
        <v>2036</v>
      </c>
      <c r="R409" t="str">
        <f t="shared" si="32"/>
        <v>plays</v>
      </c>
      <c r="S409" s="13">
        <f t="shared" si="33"/>
        <v>43751.208333333328</v>
      </c>
      <c r="T409" s="13">
        <f t="shared" si="34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12">
        <v>1466398800</v>
      </c>
      <c r="K410" s="12">
        <v>1468126800</v>
      </c>
      <c r="L410" t="b">
        <v>0</v>
      </c>
      <c r="M410" t="b">
        <v>0</v>
      </c>
      <c r="N410" t="s">
        <v>42</v>
      </c>
      <c r="O410" s="4">
        <f t="shared" si="30"/>
        <v>1.3183695652173912</v>
      </c>
      <c r="P410" s="6">
        <f t="shared" si="31"/>
        <v>78.759740259740255</v>
      </c>
      <c r="Q410" s="8" t="s">
        <v>2037</v>
      </c>
      <c r="R410" t="str">
        <f t="shared" si="32"/>
        <v>documentary</v>
      </c>
      <c r="S410" s="13">
        <f t="shared" si="33"/>
        <v>42541.208333333328</v>
      </c>
      <c r="T410" s="13">
        <f t="shared" si="34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12">
        <v>1492491600</v>
      </c>
      <c r="K411" s="12">
        <v>1492837200</v>
      </c>
      <c r="L411" t="b">
        <v>0</v>
      </c>
      <c r="M411" t="b">
        <v>0</v>
      </c>
      <c r="N411" t="s">
        <v>23</v>
      </c>
      <c r="O411" s="4">
        <f t="shared" si="30"/>
        <v>0.46315634218289087</v>
      </c>
      <c r="P411" s="6">
        <f t="shared" si="31"/>
        <v>87.960784313725483</v>
      </c>
      <c r="Q411" s="8" t="s">
        <v>2034</v>
      </c>
      <c r="R411" t="str">
        <f t="shared" si="32"/>
        <v>rock</v>
      </c>
      <c r="S411" s="13">
        <f t="shared" si="33"/>
        <v>42843.208333333328</v>
      </c>
      <c r="T411" s="13">
        <f t="shared" si="34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12">
        <v>1430197200</v>
      </c>
      <c r="K412" s="12">
        <v>1430197200</v>
      </c>
      <c r="L412" t="b">
        <v>0</v>
      </c>
      <c r="M412" t="b">
        <v>0</v>
      </c>
      <c r="N412" t="s">
        <v>292</v>
      </c>
      <c r="O412" s="4">
        <f t="shared" si="30"/>
        <v>0.36132726089785294</v>
      </c>
      <c r="P412" s="6">
        <f t="shared" si="31"/>
        <v>49.987398739873989</v>
      </c>
      <c r="Q412" s="8" t="s">
        <v>2039</v>
      </c>
      <c r="R412" t="str">
        <f t="shared" si="32"/>
        <v>mobile games</v>
      </c>
      <c r="S412" s="13">
        <f t="shared" si="33"/>
        <v>42122.208333333328</v>
      </c>
      <c r="T412" s="13">
        <f t="shared" si="34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12">
        <v>1496034000</v>
      </c>
      <c r="K413" s="12">
        <v>1496206800</v>
      </c>
      <c r="L413" t="b">
        <v>0</v>
      </c>
      <c r="M413" t="b">
        <v>0</v>
      </c>
      <c r="N413" t="s">
        <v>33</v>
      </c>
      <c r="O413" s="4">
        <f t="shared" si="30"/>
        <v>1.0462820512820512</v>
      </c>
      <c r="P413" s="6">
        <f t="shared" si="31"/>
        <v>99.524390243902445</v>
      </c>
      <c r="Q413" s="8" t="s">
        <v>2036</v>
      </c>
      <c r="R413" t="str">
        <f t="shared" si="32"/>
        <v>plays</v>
      </c>
      <c r="S413" s="13">
        <f t="shared" si="33"/>
        <v>42884.208333333328</v>
      </c>
      <c r="T413" s="13">
        <f t="shared" si="34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12">
        <v>1388728800</v>
      </c>
      <c r="K414" s="12">
        <v>1389592800</v>
      </c>
      <c r="L414" t="b">
        <v>0</v>
      </c>
      <c r="M414" t="b">
        <v>0</v>
      </c>
      <c r="N414" t="s">
        <v>119</v>
      </c>
      <c r="O414" s="4">
        <f t="shared" si="30"/>
        <v>6.6885714285714286</v>
      </c>
      <c r="P414" s="6">
        <f t="shared" si="31"/>
        <v>104.82089552238806</v>
      </c>
      <c r="Q414" s="8" t="s">
        <v>2038</v>
      </c>
      <c r="R414" t="str">
        <f t="shared" si="32"/>
        <v>fiction</v>
      </c>
      <c r="S414" s="13">
        <f t="shared" si="33"/>
        <v>41642.25</v>
      </c>
      <c r="T414" s="13">
        <f t="shared" si="34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12">
        <v>1543298400</v>
      </c>
      <c r="K415" s="12">
        <v>1545631200</v>
      </c>
      <c r="L415" t="b">
        <v>0</v>
      </c>
      <c r="M415" t="b">
        <v>0</v>
      </c>
      <c r="N415" t="s">
        <v>71</v>
      </c>
      <c r="O415" s="4">
        <f t="shared" si="30"/>
        <v>0.62072823218997364</v>
      </c>
      <c r="P415" s="6">
        <f t="shared" si="31"/>
        <v>108.01469237832875</v>
      </c>
      <c r="Q415" s="8" t="s">
        <v>2037</v>
      </c>
      <c r="R415" t="str">
        <f t="shared" si="32"/>
        <v>animation</v>
      </c>
      <c r="S415" s="13">
        <f t="shared" si="33"/>
        <v>43431.25</v>
      </c>
      <c r="T415" s="13">
        <f t="shared" si="34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12">
        <v>1271739600</v>
      </c>
      <c r="K416" s="12">
        <v>1272430800</v>
      </c>
      <c r="L416" t="b">
        <v>0</v>
      </c>
      <c r="M416" t="b">
        <v>1</v>
      </c>
      <c r="N416" t="s">
        <v>17</v>
      </c>
      <c r="O416" s="4">
        <f t="shared" si="30"/>
        <v>0.84699787460148779</v>
      </c>
      <c r="P416" s="6">
        <f t="shared" si="31"/>
        <v>28.998544660724033</v>
      </c>
      <c r="Q416" s="8" t="s">
        <v>2033</v>
      </c>
      <c r="R416" t="str">
        <f t="shared" si="32"/>
        <v>food trucks</v>
      </c>
      <c r="S416" s="13">
        <f t="shared" si="33"/>
        <v>40288.208333333336</v>
      </c>
      <c r="T416" s="13">
        <f t="shared" si="34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12">
        <v>1326434400</v>
      </c>
      <c r="K417" s="12">
        <v>1327903200</v>
      </c>
      <c r="L417" t="b">
        <v>0</v>
      </c>
      <c r="M417" t="b">
        <v>0</v>
      </c>
      <c r="N417" t="s">
        <v>33</v>
      </c>
      <c r="O417" s="4">
        <f t="shared" si="30"/>
        <v>0.11059030837004405</v>
      </c>
      <c r="P417" s="6">
        <f t="shared" si="31"/>
        <v>30.028708133971293</v>
      </c>
      <c r="Q417" s="8" t="s">
        <v>2036</v>
      </c>
      <c r="R417" t="str">
        <f t="shared" si="32"/>
        <v>plays</v>
      </c>
      <c r="S417" s="13">
        <f t="shared" si="33"/>
        <v>40921.25</v>
      </c>
      <c r="T417" s="13">
        <f t="shared" si="34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12">
        <v>1295244000</v>
      </c>
      <c r="K418" s="12">
        <v>1296021600</v>
      </c>
      <c r="L418" t="b">
        <v>0</v>
      </c>
      <c r="M418" t="b">
        <v>1</v>
      </c>
      <c r="N418" t="s">
        <v>42</v>
      </c>
      <c r="O418" s="4">
        <f t="shared" si="30"/>
        <v>0.43838781575037145</v>
      </c>
      <c r="P418" s="6">
        <f t="shared" si="31"/>
        <v>41.005559416261292</v>
      </c>
      <c r="Q418" s="8" t="s">
        <v>2037</v>
      </c>
      <c r="R418" t="str">
        <f t="shared" si="32"/>
        <v>documentary</v>
      </c>
      <c r="S418" s="13">
        <f t="shared" si="33"/>
        <v>40560.25</v>
      </c>
      <c r="T418" s="13">
        <f t="shared" si="34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12">
        <v>1541221200</v>
      </c>
      <c r="K419" s="12">
        <v>1543298400</v>
      </c>
      <c r="L419" t="b">
        <v>0</v>
      </c>
      <c r="M419" t="b">
        <v>0</v>
      </c>
      <c r="N419" t="s">
        <v>33</v>
      </c>
      <c r="O419" s="4">
        <f t="shared" si="30"/>
        <v>0.55470588235294116</v>
      </c>
      <c r="P419" s="6">
        <f t="shared" si="31"/>
        <v>62.866666666666667</v>
      </c>
      <c r="Q419" s="8" t="s">
        <v>2036</v>
      </c>
      <c r="R419" t="str">
        <f t="shared" si="32"/>
        <v>plays</v>
      </c>
      <c r="S419" s="13">
        <f t="shared" si="33"/>
        <v>43407.208333333328</v>
      </c>
      <c r="T419" s="13">
        <f t="shared" si="34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12">
        <v>1336280400</v>
      </c>
      <c r="K420" s="12">
        <v>1336366800</v>
      </c>
      <c r="L420" t="b">
        <v>0</v>
      </c>
      <c r="M420" t="b">
        <v>0</v>
      </c>
      <c r="N420" t="s">
        <v>42</v>
      </c>
      <c r="O420" s="4">
        <f t="shared" si="30"/>
        <v>0.57399511301160655</v>
      </c>
      <c r="P420" s="6">
        <f t="shared" si="31"/>
        <v>47.005002501250623</v>
      </c>
      <c r="Q420" s="8" t="s">
        <v>2037</v>
      </c>
      <c r="R420" t="str">
        <f t="shared" si="32"/>
        <v>documentary</v>
      </c>
      <c r="S420" s="13">
        <f t="shared" si="33"/>
        <v>41035.208333333336</v>
      </c>
      <c r="T420" s="13">
        <f t="shared" si="34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12">
        <v>1324533600</v>
      </c>
      <c r="K421" s="12">
        <v>1325052000</v>
      </c>
      <c r="L421" t="b">
        <v>0</v>
      </c>
      <c r="M421" t="b">
        <v>0</v>
      </c>
      <c r="N421" t="s">
        <v>28</v>
      </c>
      <c r="O421" s="4">
        <f t="shared" si="30"/>
        <v>1.2343497363796134</v>
      </c>
      <c r="P421" s="6">
        <f t="shared" si="31"/>
        <v>26.997693638285604</v>
      </c>
      <c r="Q421" s="8" t="s">
        <v>2035</v>
      </c>
      <c r="R421" t="str">
        <f t="shared" si="32"/>
        <v>web</v>
      </c>
      <c r="S421" s="13">
        <f t="shared" si="33"/>
        <v>40899.25</v>
      </c>
      <c r="T421" s="13">
        <f t="shared" si="34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12">
        <v>1498366800</v>
      </c>
      <c r="K422" s="12">
        <v>1499576400</v>
      </c>
      <c r="L422" t="b">
        <v>0</v>
      </c>
      <c r="M422" t="b">
        <v>0</v>
      </c>
      <c r="N422" t="s">
        <v>33</v>
      </c>
      <c r="O422" s="4">
        <f t="shared" si="30"/>
        <v>1.2846</v>
      </c>
      <c r="P422" s="6">
        <f t="shared" si="31"/>
        <v>68.329787234042556</v>
      </c>
      <c r="Q422" s="8" t="s">
        <v>2036</v>
      </c>
      <c r="R422" t="str">
        <f t="shared" si="32"/>
        <v>plays</v>
      </c>
      <c r="S422" s="13">
        <f t="shared" si="33"/>
        <v>42911.208333333328</v>
      </c>
      <c r="T422" s="13">
        <f t="shared" si="34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12">
        <v>1498712400</v>
      </c>
      <c r="K423" s="12">
        <v>1501304400</v>
      </c>
      <c r="L423" t="b">
        <v>0</v>
      </c>
      <c r="M423" t="b">
        <v>1</v>
      </c>
      <c r="N423" t="s">
        <v>65</v>
      </c>
      <c r="O423" s="4">
        <f t="shared" si="30"/>
        <v>0.63989361702127656</v>
      </c>
      <c r="P423" s="6">
        <f t="shared" si="31"/>
        <v>50.974576271186443</v>
      </c>
      <c r="Q423" s="8" t="s">
        <v>2035</v>
      </c>
      <c r="R423" t="str">
        <f t="shared" si="32"/>
        <v>wearables</v>
      </c>
      <c r="S423" s="13">
        <f t="shared" si="33"/>
        <v>42915.208333333328</v>
      </c>
      <c r="T423" s="13">
        <f t="shared" si="34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12">
        <v>1271480400</v>
      </c>
      <c r="K424" s="12">
        <v>1273208400</v>
      </c>
      <c r="L424" t="b">
        <v>0</v>
      </c>
      <c r="M424" t="b">
        <v>1</v>
      </c>
      <c r="N424" t="s">
        <v>33</v>
      </c>
      <c r="O424" s="4">
        <f t="shared" si="30"/>
        <v>1.2729885057471264</v>
      </c>
      <c r="P424" s="6">
        <f t="shared" si="31"/>
        <v>54.024390243902438</v>
      </c>
      <c r="Q424" s="8" t="s">
        <v>2036</v>
      </c>
      <c r="R424" t="str">
        <f t="shared" si="32"/>
        <v>plays</v>
      </c>
      <c r="S424" s="13">
        <f t="shared" si="33"/>
        <v>40285.208333333336</v>
      </c>
      <c r="T424" s="13">
        <f t="shared" si="34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12">
        <v>1316667600</v>
      </c>
      <c r="K425" s="12">
        <v>1316840400</v>
      </c>
      <c r="L425" t="b">
        <v>0</v>
      </c>
      <c r="M425" t="b">
        <v>1</v>
      </c>
      <c r="N425" t="s">
        <v>17</v>
      </c>
      <c r="O425" s="4">
        <f t="shared" si="30"/>
        <v>0.10638024357239513</v>
      </c>
      <c r="P425" s="6">
        <f t="shared" si="31"/>
        <v>97.055555555555557</v>
      </c>
      <c r="Q425" s="8" t="s">
        <v>2033</v>
      </c>
      <c r="R425" t="str">
        <f t="shared" si="32"/>
        <v>food trucks</v>
      </c>
      <c r="S425" s="13">
        <f t="shared" si="33"/>
        <v>40808.208333333336</v>
      </c>
      <c r="T425" s="13">
        <f t="shared" si="34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12">
        <v>1524027600</v>
      </c>
      <c r="K426" s="12">
        <v>1524546000</v>
      </c>
      <c r="L426" t="b">
        <v>0</v>
      </c>
      <c r="M426" t="b">
        <v>0</v>
      </c>
      <c r="N426" t="s">
        <v>60</v>
      </c>
      <c r="O426" s="4">
        <f t="shared" si="30"/>
        <v>0.40470588235294119</v>
      </c>
      <c r="P426" s="6">
        <f t="shared" si="31"/>
        <v>24.867469879518072</v>
      </c>
      <c r="Q426" s="8" t="s">
        <v>2034</v>
      </c>
      <c r="R426" t="str">
        <f t="shared" si="32"/>
        <v>indie rock</v>
      </c>
      <c r="S426" s="13">
        <f t="shared" si="33"/>
        <v>43208.208333333328</v>
      </c>
      <c r="T426" s="13">
        <f t="shared" si="34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12">
        <v>1438059600</v>
      </c>
      <c r="K427" s="12">
        <v>1438578000</v>
      </c>
      <c r="L427" t="b">
        <v>0</v>
      </c>
      <c r="M427" t="b">
        <v>0</v>
      </c>
      <c r="N427" t="s">
        <v>122</v>
      </c>
      <c r="O427" s="4">
        <f t="shared" si="30"/>
        <v>2.8766666666666665</v>
      </c>
      <c r="P427" s="6">
        <f t="shared" si="31"/>
        <v>84.423913043478265</v>
      </c>
      <c r="Q427" s="8" t="s">
        <v>2040</v>
      </c>
      <c r="R427" t="str">
        <f t="shared" si="32"/>
        <v>photography books</v>
      </c>
      <c r="S427" s="13">
        <f t="shared" si="33"/>
        <v>42213.208333333328</v>
      </c>
      <c r="T427" s="13">
        <f t="shared" si="34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12">
        <v>1361944800</v>
      </c>
      <c r="K428" s="12">
        <v>1362549600</v>
      </c>
      <c r="L428" t="b">
        <v>0</v>
      </c>
      <c r="M428" t="b">
        <v>0</v>
      </c>
      <c r="N428" t="s">
        <v>33</v>
      </c>
      <c r="O428" s="4">
        <f t="shared" si="30"/>
        <v>5.7294444444444448</v>
      </c>
      <c r="P428" s="6">
        <f t="shared" si="31"/>
        <v>47.091324200913242</v>
      </c>
      <c r="Q428" s="8" t="s">
        <v>2036</v>
      </c>
      <c r="R428" t="str">
        <f t="shared" si="32"/>
        <v>plays</v>
      </c>
      <c r="S428" s="13">
        <f t="shared" si="33"/>
        <v>41332.25</v>
      </c>
      <c r="T428" s="13">
        <f t="shared" si="34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12">
        <v>1410584400</v>
      </c>
      <c r="K429" s="12">
        <v>1413349200</v>
      </c>
      <c r="L429" t="b">
        <v>0</v>
      </c>
      <c r="M429" t="b">
        <v>1</v>
      </c>
      <c r="N429" t="s">
        <v>33</v>
      </c>
      <c r="O429" s="4">
        <f t="shared" si="30"/>
        <v>1.1290429799426933</v>
      </c>
      <c r="P429" s="6">
        <f t="shared" si="31"/>
        <v>77.996041171813147</v>
      </c>
      <c r="Q429" s="8" t="s">
        <v>2036</v>
      </c>
      <c r="R429" t="str">
        <f t="shared" si="32"/>
        <v>plays</v>
      </c>
      <c r="S429" s="13">
        <f t="shared" si="33"/>
        <v>41895.208333333336</v>
      </c>
      <c r="T429" s="13">
        <f t="shared" si="34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12">
        <v>1297404000</v>
      </c>
      <c r="K430" s="12">
        <v>1298008800</v>
      </c>
      <c r="L430" t="b">
        <v>0</v>
      </c>
      <c r="M430" t="b">
        <v>0</v>
      </c>
      <c r="N430" t="s">
        <v>71</v>
      </c>
      <c r="O430" s="4">
        <f t="shared" si="30"/>
        <v>0.46387573964497042</v>
      </c>
      <c r="P430" s="6">
        <f t="shared" si="31"/>
        <v>62.967871485943775</v>
      </c>
      <c r="Q430" s="8" t="s">
        <v>2037</v>
      </c>
      <c r="R430" t="str">
        <f t="shared" si="32"/>
        <v>animation</v>
      </c>
      <c r="S430" s="13">
        <f t="shared" si="33"/>
        <v>40585.25</v>
      </c>
      <c r="T430" s="13">
        <f t="shared" si="34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12">
        <v>1392012000</v>
      </c>
      <c r="K431" s="12">
        <v>1394427600</v>
      </c>
      <c r="L431" t="b">
        <v>0</v>
      </c>
      <c r="M431" t="b">
        <v>1</v>
      </c>
      <c r="N431" t="s">
        <v>122</v>
      </c>
      <c r="O431" s="4">
        <f t="shared" si="30"/>
        <v>0.90675916230366493</v>
      </c>
      <c r="P431" s="6">
        <f t="shared" si="31"/>
        <v>81.006080449017773</v>
      </c>
      <c r="Q431" s="8" t="s">
        <v>2040</v>
      </c>
      <c r="R431" t="str">
        <f t="shared" si="32"/>
        <v>photography books</v>
      </c>
      <c r="S431" s="13">
        <f t="shared" si="33"/>
        <v>41680.25</v>
      </c>
      <c r="T431" s="13">
        <f t="shared" si="34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12">
        <v>1569733200</v>
      </c>
      <c r="K432" s="12">
        <v>1572670800</v>
      </c>
      <c r="L432" t="b">
        <v>0</v>
      </c>
      <c r="M432" t="b">
        <v>0</v>
      </c>
      <c r="N432" t="s">
        <v>33</v>
      </c>
      <c r="O432" s="4">
        <f t="shared" si="30"/>
        <v>0.67740740740740746</v>
      </c>
      <c r="P432" s="6">
        <f t="shared" si="31"/>
        <v>65.321428571428569</v>
      </c>
      <c r="Q432" s="8" t="s">
        <v>2036</v>
      </c>
      <c r="R432" t="str">
        <f t="shared" si="32"/>
        <v>plays</v>
      </c>
      <c r="S432" s="13">
        <f t="shared" si="33"/>
        <v>43737.208333333328</v>
      </c>
      <c r="T432" s="13">
        <f t="shared" si="34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12">
        <v>1529643600</v>
      </c>
      <c r="K433" s="12">
        <v>1531112400</v>
      </c>
      <c r="L433" t="b">
        <v>1</v>
      </c>
      <c r="M433" t="b">
        <v>0</v>
      </c>
      <c r="N433" t="s">
        <v>33</v>
      </c>
      <c r="O433" s="4">
        <f t="shared" si="30"/>
        <v>1.9249019607843136</v>
      </c>
      <c r="P433" s="6">
        <f t="shared" si="31"/>
        <v>104.43617021276596</v>
      </c>
      <c r="Q433" s="8" t="s">
        <v>2036</v>
      </c>
      <c r="R433" t="str">
        <f t="shared" si="32"/>
        <v>plays</v>
      </c>
      <c r="S433" s="13">
        <f t="shared" si="33"/>
        <v>43273.208333333328</v>
      </c>
      <c r="T433" s="13">
        <f t="shared" si="34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12">
        <v>1399006800</v>
      </c>
      <c r="K434" s="12">
        <v>1400734800</v>
      </c>
      <c r="L434" t="b">
        <v>0</v>
      </c>
      <c r="M434" t="b">
        <v>0</v>
      </c>
      <c r="N434" t="s">
        <v>33</v>
      </c>
      <c r="O434" s="4">
        <f t="shared" si="30"/>
        <v>0.82714285714285718</v>
      </c>
      <c r="P434" s="6">
        <f t="shared" si="31"/>
        <v>69.989010989010993</v>
      </c>
      <c r="Q434" s="8" t="s">
        <v>2036</v>
      </c>
      <c r="R434" t="str">
        <f t="shared" si="32"/>
        <v>plays</v>
      </c>
      <c r="S434" s="13">
        <f t="shared" si="33"/>
        <v>41761.208333333336</v>
      </c>
      <c r="T434" s="13">
        <f t="shared" si="34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12">
        <v>1385359200</v>
      </c>
      <c r="K435" s="12">
        <v>1386741600</v>
      </c>
      <c r="L435" t="b">
        <v>0</v>
      </c>
      <c r="M435" t="b">
        <v>1</v>
      </c>
      <c r="N435" t="s">
        <v>42</v>
      </c>
      <c r="O435" s="4">
        <f t="shared" si="30"/>
        <v>0.54163920922570019</v>
      </c>
      <c r="P435" s="6">
        <f t="shared" si="31"/>
        <v>83.023989898989896</v>
      </c>
      <c r="Q435" s="8" t="s">
        <v>2037</v>
      </c>
      <c r="R435" t="str">
        <f t="shared" si="32"/>
        <v>documentary</v>
      </c>
      <c r="S435" s="13">
        <f t="shared" si="33"/>
        <v>41603.25</v>
      </c>
      <c r="T435" s="13">
        <f t="shared" si="34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12">
        <v>1480572000</v>
      </c>
      <c r="K436" s="12">
        <v>1481781600</v>
      </c>
      <c r="L436" t="b">
        <v>1</v>
      </c>
      <c r="M436" t="b">
        <v>0</v>
      </c>
      <c r="N436" t="s">
        <v>33</v>
      </c>
      <c r="O436" s="4">
        <f t="shared" si="30"/>
        <v>0.16722222222222222</v>
      </c>
      <c r="P436" s="6">
        <f t="shared" si="31"/>
        <v>90.3</v>
      </c>
      <c r="Q436" s="8" t="s">
        <v>2036</v>
      </c>
      <c r="R436" t="str">
        <f t="shared" si="32"/>
        <v>plays</v>
      </c>
      <c r="S436" s="13">
        <f t="shared" si="33"/>
        <v>42705.25</v>
      </c>
      <c r="T436" s="13">
        <f t="shared" si="34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12">
        <v>1418623200</v>
      </c>
      <c r="K437" s="12">
        <v>1419660000</v>
      </c>
      <c r="L437" t="b">
        <v>0</v>
      </c>
      <c r="M437" t="b">
        <v>1</v>
      </c>
      <c r="N437" t="s">
        <v>33</v>
      </c>
      <c r="O437" s="4">
        <f t="shared" si="30"/>
        <v>1.168766404199475</v>
      </c>
      <c r="P437" s="6">
        <f t="shared" si="31"/>
        <v>103.98131932282546</v>
      </c>
      <c r="Q437" s="8" t="s">
        <v>2036</v>
      </c>
      <c r="R437" t="str">
        <f t="shared" si="32"/>
        <v>plays</v>
      </c>
      <c r="S437" s="13">
        <f t="shared" si="33"/>
        <v>41988.25</v>
      </c>
      <c r="T437" s="13">
        <f t="shared" si="34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12">
        <v>1555736400</v>
      </c>
      <c r="K438" s="12">
        <v>1555822800</v>
      </c>
      <c r="L438" t="b">
        <v>0</v>
      </c>
      <c r="M438" t="b">
        <v>0</v>
      </c>
      <c r="N438" t="s">
        <v>159</v>
      </c>
      <c r="O438" s="4">
        <f t="shared" si="30"/>
        <v>10.521538461538462</v>
      </c>
      <c r="P438" s="6">
        <f t="shared" si="31"/>
        <v>54.931726907630519</v>
      </c>
      <c r="Q438" s="8" t="s">
        <v>2034</v>
      </c>
      <c r="R438" t="str">
        <f t="shared" si="32"/>
        <v>jazz</v>
      </c>
      <c r="S438" s="13">
        <f t="shared" si="33"/>
        <v>43575.208333333328</v>
      </c>
      <c r="T438" s="13">
        <f t="shared" si="34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12">
        <v>1442120400</v>
      </c>
      <c r="K439" s="12">
        <v>1442379600</v>
      </c>
      <c r="L439" t="b">
        <v>0</v>
      </c>
      <c r="M439" t="b">
        <v>1</v>
      </c>
      <c r="N439" t="s">
        <v>71</v>
      </c>
      <c r="O439" s="4">
        <f t="shared" si="30"/>
        <v>1.2307407407407407</v>
      </c>
      <c r="P439" s="6">
        <f t="shared" si="31"/>
        <v>51.921875</v>
      </c>
      <c r="Q439" s="8" t="s">
        <v>2037</v>
      </c>
      <c r="R439" t="str">
        <f t="shared" si="32"/>
        <v>animation</v>
      </c>
      <c r="S439" s="13">
        <f t="shared" si="33"/>
        <v>42260.208333333328</v>
      </c>
      <c r="T439" s="13">
        <f t="shared" si="34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12">
        <v>1362376800</v>
      </c>
      <c r="K440" s="12">
        <v>1364965200</v>
      </c>
      <c r="L440" t="b">
        <v>0</v>
      </c>
      <c r="M440" t="b">
        <v>0</v>
      </c>
      <c r="N440" t="s">
        <v>33</v>
      </c>
      <c r="O440" s="4">
        <f t="shared" si="30"/>
        <v>1.7863855421686747</v>
      </c>
      <c r="P440" s="6">
        <f t="shared" si="31"/>
        <v>60.02834008097166</v>
      </c>
      <c r="Q440" s="8" t="s">
        <v>2036</v>
      </c>
      <c r="R440" t="str">
        <f t="shared" si="32"/>
        <v>plays</v>
      </c>
      <c r="S440" s="13">
        <f t="shared" si="33"/>
        <v>41337.25</v>
      </c>
      <c r="T440" s="13">
        <f t="shared" si="34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12">
        <v>1478408400</v>
      </c>
      <c r="K441" s="12">
        <v>1479016800</v>
      </c>
      <c r="L441" t="b">
        <v>0</v>
      </c>
      <c r="M441" t="b">
        <v>0</v>
      </c>
      <c r="N441" t="s">
        <v>474</v>
      </c>
      <c r="O441" s="4">
        <f t="shared" si="30"/>
        <v>3.5528169014084505</v>
      </c>
      <c r="P441" s="6">
        <f t="shared" si="31"/>
        <v>44.003488879197555</v>
      </c>
      <c r="Q441" s="8" t="s">
        <v>2037</v>
      </c>
      <c r="R441" t="str">
        <f t="shared" si="32"/>
        <v>science fiction</v>
      </c>
      <c r="S441" s="13">
        <f t="shared" si="33"/>
        <v>42680.208333333328</v>
      </c>
      <c r="T441" s="13">
        <f t="shared" si="34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12">
        <v>1498798800</v>
      </c>
      <c r="K442" s="12">
        <v>1499662800</v>
      </c>
      <c r="L442" t="b">
        <v>0</v>
      </c>
      <c r="M442" t="b">
        <v>0</v>
      </c>
      <c r="N442" t="s">
        <v>269</v>
      </c>
      <c r="O442" s="4">
        <f t="shared" si="30"/>
        <v>1.6190634146341463</v>
      </c>
      <c r="P442" s="6">
        <f t="shared" si="31"/>
        <v>53.003513254551258</v>
      </c>
      <c r="Q442" s="8" t="s">
        <v>2037</v>
      </c>
      <c r="R442" t="str">
        <f t="shared" si="32"/>
        <v>television</v>
      </c>
      <c r="S442" s="13">
        <f t="shared" si="33"/>
        <v>42916.208333333328</v>
      </c>
      <c r="T442" s="13">
        <f t="shared" si="34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12">
        <v>1335416400</v>
      </c>
      <c r="K443" s="12">
        <v>1337835600</v>
      </c>
      <c r="L443" t="b">
        <v>0</v>
      </c>
      <c r="M443" t="b">
        <v>0</v>
      </c>
      <c r="N443" t="s">
        <v>65</v>
      </c>
      <c r="O443" s="4">
        <f t="shared" si="30"/>
        <v>0.24914285714285714</v>
      </c>
      <c r="P443" s="6">
        <f t="shared" si="31"/>
        <v>54.5</v>
      </c>
      <c r="Q443" s="8" t="s">
        <v>2035</v>
      </c>
      <c r="R443" t="str">
        <f t="shared" si="32"/>
        <v>wearables</v>
      </c>
      <c r="S443" s="13">
        <f t="shared" si="33"/>
        <v>41025.208333333336</v>
      </c>
      <c r="T443" s="13">
        <f t="shared" si="34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12">
        <v>1504328400</v>
      </c>
      <c r="K444" s="12">
        <v>1505710800</v>
      </c>
      <c r="L444" t="b">
        <v>0</v>
      </c>
      <c r="M444" t="b">
        <v>0</v>
      </c>
      <c r="N444" t="s">
        <v>33</v>
      </c>
      <c r="O444" s="4">
        <f t="shared" si="30"/>
        <v>1.9872222222222222</v>
      </c>
      <c r="P444" s="6">
        <f t="shared" si="31"/>
        <v>75.04195804195804</v>
      </c>
      <c r="Q444" s="8" t="s">
        <v>2036</v>
      </c>
      <c r="R444" t="str">
        <f t="shared" si="32"/>
        <v>plays</v>
      </c>
      <c r="S444" s="13">
        <f t="shared" si="33"/>
        <v>42980.208333333328</v>
      </c>
      <c r="T444" s="13">
        <f t="shared" si="34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12">
        <v>1285822800</v>
      </c>
      <c r="K445" s="12">
        <v>1287464400</v>
      </c>
      <c r="L445" t="b">
        <v>0</v>
      </c>
      <c r="M445" t="b">
        <v>0</v>
      </c>
      <c r="N445" t="s">
        <v>33</v>
      </c>
      <c r="O445" s="4">
        <f t="shared" si="30"/>
        <v>0.34752688172043011</v>
      </c>
      <c r="P445" s="6">
        <f t="shared" si="31"/>
        <v>35.911111111111111</v>
      </c>
      <c r="Q445" s="8" t="s">
        <v>2036</v>
      </c>
      <c r="R445" t="str">
        <f t="shared" si="32"/>
        <v>plays</v>
      </c>
      <c r="S445" s="13">
        <f t="shared" si="33"/>
        <v>40451.208333333336</v>
      </c>
      <c r="T445" s="13">
        <f t="shared" si="34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12">
        <v>1311483600</v>
      </c>
      <c r="K446" s="12">
        <v>1311656400</v>
      </c>
      <c r="L446" t="b">
        <v>0</v>
      </c>
      <c r="M446" t="b">
        <v>1</v>
      </c>
      <c r="N446" t="s">
        <v>60</v>
      </c>
      <c r="O446" s="4">
        <f t="shared" si="30"/>
        <v>1.7641935483870967</v>
      </c>
      <c r="P446" s="6">
        <f t="shared" si="31"/>
        <v>36.952702702702702</v>
      </c>
      <c r="Q446" s="8" t="s">
        <v>2034</v>
      </c>
      <c r="R446" t="str">
        <f t="shared" si="32"/>
        <v>indie rock</v>
      </c>
      <c r="S446" s="13">
        <f t="shared" si="33"/>
        <v>40748.208333333336</v>
      </c>
      <c r="T446" s="13">
        <f t="shared" si="34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12">
        <v>1291356000</v>
      </c>
      <c r="K447" s="12">
        <v>1293170400</v>
      </c>
      <c r="L447" t="b">
        <v>0</v>
      </c>
      <c r="M447" t="b">
        <v>1</v>
      </c>
      <c r="N447" t="s">
        <v>33</v>
      </c>
      <c r="O447" s="4">
        <f t="shared" si="30"/>
        <v>5.1138095238095236</v>
      </c>
      <c r="P447" s="6">
        <f t="shared" si="31"/>
        <v>63.170588235294119</v>
      </c>
      <c r="Q447" s="8" t="s">
        <v>2036</v>
      </c>
      <c r="R447" t="str">
        <f t="shared" si="32"/>
        <v>plays</v>
      </c>
      <c r="S447" s="13">
        <f t="shared" si="33"/>
        <v>40515.25</v>
      </c>
      <c r="T447" s="13">
        <f t="shared" si="34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12">
        <v>1355810400</v>
      </c>
      <c r="K448" s="12">
        <v>1355983200</v>
      </c>
      <c r="L448" t="b">
        <v>0</v>
      </c>
      <c r="M448" t="b">
        <v>0</v>
      </c>
      <c r="N448" t="s">
        <v>65</v>
      </c>
      <c r="O448" s="4">
        <f t="shared" si="30"/>
        <v>0.82044117647058823</v>
      </c>
      <c r="P448" s="6">
        <f t="shared" si="31"/>
        <v>29.99462365591398</v>
      </c>
      <c r="Q448" s="8" t="s">
        <v>2035</v>
      </c>
      <c r="R448" t="str">
        <f t="shared" si="32"/>
        <v>wearables</v>
      </c>
      <c r="S448" s="13">
        <f t="shared" si="33"/>
        <v>41261.25</v>
      </c>
      <c r="T448" s="13">
        <f t="shared" si="34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12">
        <v>1513663200</v>
      </c>
      <c r="K449" s="12">
        <v>1515045600</v>
      </c>
      <c r="L449" t="b">
        <v>0</v>
      </c>
      <c r="M449" t="b">
        <v>0</v>
      </c>
      <c r="N449" t="s">
        <v>269</v>
      </c>
      <c r="O449" s="4">
        <f t="shared" si="30"/>
        <v>0.24326030927835052</v>
      </c>
      <c r="P449" s="6">
        <f t="shared" si="31"/>
        <v>86</v>
      </c>
      <c r="Q449" s="8" t="s">
        <v>2037</v>
      </c>
      <c r="R449" t="str">
        <f t="shared" si="32"/>
        <v>television</v>
      </c>
      <c r="S449" s="13">
        <f t="shared" si="33"/>
        <v>43088.25</v>
      </c>
      <c r="T449" s="13">
        <f t="shared" si="34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12">
        <v>1365915600</v>
      </c>
      <c r="K450" s="12">
        <v>1366088400</v>
      </c>
      <c r="L450" t="b">
        <v>0</v>
      </c>
      <c r="M450" t="b">
        <v>1</v>
      </c>
      <c r="N450" t="s">
        <v>89</v>
      </c>
      <c r="O450" s="4">
        <f t="shared" si="30"/>
        <v>0.50482758620689661</v>
      </c>
      <c r="P450" s="6">
        <f t="shared" si="31"/>
        <v>75.014876033057845</v>
      </c>
      <c r="Q450" s="8" t="s">
        <v>2039</v>
      </c>
      <c r="R450" t="str">
        <f t="shared" si="32"/>
        <v>video games</v>
      </c>
      <c r="S450" s="13">
        <f t="shared" si="33"/>
        <v>41378.208333333336</v>
      </c>
      <c r="T450" s="13">
        <f t="shared" si="34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12">
        <v>1551852000</v>
      </c>
      <c r="K451" s="12">
        <v>1553317200</v>
      </c>
      <c r="L451" t="b">
        <v>0</v>
      </c>
      <c r="M451" t="b">
        <v>0</v>
      </c>
      <c r="N451" t="s">
        <v>89</v>
      </c>
      <c r="O451" s="4">
        <f t="shared" ref="O451:O514" si="35">E451/D451</f>
        <v>9.67</v>
      </c>
      <c r="P451" s="6">
        <f t="shared" ref="P451:P514" si="36">IFERROR(E451/G451, 0)</f>
        <v>101.19767441860465</v>
      </c>
      <c r="Q451" s="8" t="s">
        <v>2039</v>
      </c>
      <c r="R451" t="str">
        <f t="shared" ref="R451:R514" si="37">RIGHT(N451,(LEN(N451)-FIND("/",N451)))</f>
        <v>video games</v>
      </c>
      <c r="S451" s="13">
        <f t="shared" ref="S451:S514" si="38">(((J451/60)/60)/24)+DATE(1970,1,1)</f>
        <v>43530.25</v>
      </c>
      <c r="T451" s="13">
        <f t="shared" ref="T451:T514" si="39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12">
        <v>1540098000</v>
      </c>
      <c r="K452" s="12">
        <v>1542088800</v>
      </c>
      <c r="L452" t="b">
        <v>0</v>
      </c>
      <c r="M452" t="b">
        <v>0</v>
      </c>
      <c r="N452" t="s">
        <v>71</v>
      </c>
      <c r="O452" s="4">
        <f t="shared" si="35"/>
        <v>0.04</v>
      </c>
      <c r="P452" s="6">
        <f t="shared" si="36"/>
        <v>4</v>
      </c>
      <c r="Q452" s="8" t="s">
        <v>2037</v>
      </c>
      <c r="R452" t="str">
        <f t="shared" si="37"/>
        <v>animation</v>
      </c>
      <c r="S452" s="13">
        <f t="shared" si="38"/>
        <v>43394.208333333328</v>
      </c>
      <c r="T452" s="13">
        <f t="shared" si="39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12">
        <v>1500440400</v>
      </c>
      <c r="K453" s="12">
        <v>1503118800</v>
      </c>
      <c r="L453" t="b">
        <v>0</v>
      </c>
      <c r="M453" t="b">
        <v>0</v>
      </c>
      <c r="N453" t="s">
        <v>23</v>
      </c>
      <c r="O453" s="4">
        <f t="shared" si="35"/>
        <v>1.2284501347708894</v>
      </c>
      <c r="P453" s="6">
        <f t="shared" si="36"/>
        <v>29.001272669424118</v>
      </c>
      <c r="Q453" s="8" t="s">
        <v>2034</v>
      </c>
      <c r="R453" t="str">
        <f t="shared" si="37"/>
        <v>rock</v>
      </c>
      <c r="S453" s="13">
        <f t="shared" si="38"/>
        <v>42935.208333333328</v>
      </c>
      <c r="T453" s="13">
        <f t="shared" si="39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12">
        <v>1278392400</v>
      </c>
      <c r="K454" s="12">
        <v>1278478800</v>
      </c>
      <c r="L454" t="b">
        <v>0</v>
      </c>
      <c r="M454" t="b">
        <v>0</v>
      </c>
      <c r="N454" t="s">
        <v>53</v>
      </c>
      <c r="O454" s="4">
        <f t="shared" si="35"/>
        <v>0.63437500000000002</v>
      </c>
      <c r="P454" s="6">
        <f t="shared" si="36"/>
        <v>98.225806451612897</v>
      </c>
      <c r="Q454" s="8" t="s">
        <v>2037</v>
      </c>
      <c r="R454" t="str">
        <f t="shared" si="37"/>
        <v>drama</v>
      </c>
      <c r="S454" s="13">
        <f t="shared" si="38"/>
        <v>40365.208333333336</v>
      </c>
      <c r="T454" s="13">
        <f t="shared" si="39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12">
        <v>1480572000</v>
      </c>
      <c r="K455" s="12">
        <v>1484114400</v>
      </c>
      <c r="L455" t="b">
        <v>0</v>
      </c>
      <c r="M455" t="b">
        <v>0</v>
      </c>
      <c r="N455" t="s">
        <v>474</v>
      </c>
      <c r="O455" s="4">
        <f t="shared" si="35"/>
        <v>0.56331688596491225</v>
      </c>
      <c r="P455" s="6">
        <f t="shared" si="36"/>
        <v>87.001693480101608</v>
      </c>
      <c r="Q455" s="8" t="s">
        <v>2037</v>
      </c>
      <c r="R455" t="str">
        <f t="shared" si="37"/>
        <v>science fiction</v>
      </c>
      <c r="S455" s="13">
        <f t="shared" si="38"/>
        <v>42705.25</v>
      </c>
      <c r="T455" s="13">
        <f t="shared" si="39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12">
        <v>1382331600</v>
      </c>
      <c r="K456" s="12">
        <v>1385445600</v>
      </c>
      <c r="L456" t="b">
        <v>0</v>
      </c>
      <c r="M456" t="b">
        <v>1</v>
      </c>
      <c r="N456" t="s">
        <v>53</v>
      </c>
      <c r="O456" s="4">
        <f t="shared" si="35"/>
        <v>0.44074999999999998</v>
      </c>
      <c r="P456" s="6">
        <f t="shared" si="36"/>
        <v>45.205128205128204</v>
      </c>
      <c r="Q456" s="8" t="s">
        <v>2037</v>
      </c>
      <c r="R456" t="str">
        <f t="shared" si="37"/>
        <v>drama</v>
      </c>
      <c r="S456" s="13">
        <f t="shared" si="38"/>
        <v>41568.208333333336</v>
      </c>
      <c r="T456" s="13">
        <f t="shared" si="39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12">
        <v>1316754000</v>
      </c>
      <c r="K457" s="12">
        <v>1318741200</v>
      </c>
      <c r="L457" t="b">
        <v>0</v>
      </c>
      <c r="M457" t="b">
        <v>0</v>
      </c>
      <c r="N457" t="s">
        <v>33</v>
      </c>
      <c r="O457" s="4">
        <f t="shared" si="35"/>
        <v>1.1837253218884121</v>
      </c>
      <c r="P457" s="6">
        <f t="shared" si="36"/>
        <v>37.001341561577675</v>
      </c>
      <c r="Q457" s="8" t="s">
        <v>2036</v>
      </c>
      <c r="R457" t="str">
        <f t="shared" si="37"/>
        <v>plays</v>
      </c>
      <c r="S457" s="13">
        <f t="shared" si="38"/>
        <v>40809.208333333336</v>
      </c>
      <c r="T457" s="13">
        <f t="shared" si="39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12">
        <v>1518242400</v>
      </c>
      <c r="K458" s="12">
        <v>1518242400</v>
      </c>
      <c r="L458" t="b">
        <v>0</v>
      </c>
      <c r="M458" t="b">
        <v>1</v>
      </c>
      <c r="N458" t="s">
        <v>60</v>
      </c>
      <c r="O458" s="4">
        <f t="shared" si="35"/>
        <v>1.041243169398907</v>
      </c>
      <c r="P458" s="6">
        <f t="shared" si="36"/>
        <v>94.976947040498445</v>
      </c>
      <c r="Q458" s="8" t="s">
        <v>2034</v>
      </c>
      <c r="R458" t="str">
        <f t="shared" si="37"/>
        <v>indie rock</v>
      </c>
      <c r="S458" s="13">
        <f t="shared" si="38"/>
        <v>43141.25</v>
      </c>
      <c r="T458" s="13">
        <f t="shared" si="39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12">
        <v>1476421200</v>
      </c>
      <c r="K459" s="12">
        <v>1476594000</v>
      </c>
      <c r="L459" t="b">
        <v>0</v>
      </c>
      <c r="M459" t="b">
        <v>0</v>
      </c>
      <c r="N459" t="s">
        <v>33</v>
      </c>
      <c r="O459" s="4">
        <f t="shared" si="35"/>
        <v>0.26640000000000003</v>
      </c>
      <c r="P459" s="6">
        <f t="shared" si="36"/>
        <v>28.956521739130434</v>
      </c>
      <c r="Q459" s="8" t="s">
        <v>2036</v>
      </c>
      <c r="R459" t="str">
        <f t="shared" si="37"/>
        <v>plays</v>
      </c>
      <c r="S459" s="13">
        <f t="shared" si="38"/>
        <v>42657.208333333328</v>
      </c>
      <c r="T459" s="13">
        <f t="shared" si="39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12">
        <v>1269752400</v>
      </c>
      <c r="K460" s="12">
        <v>1273554000</v>
      </c>
      <c r="L460" t="b">
        <v>0</v>
      </c>
      <c r="M460" t="b">
        <v>0</v>
      </c>
      <c r="N460" t="s">
        <v>33</v>
      </c>
      <c r="O460" s="4">
        <f t="shared" si="35"/>
        <v>3.5120118343195266</v>
      </c>
      <c r="P460" s="6">
        <f t="shared" si="36"/>
        <v>55.993396226415094</v>
      </c>
      <c r="Q460" s="8" t="s">
        <v>2036</v>
      </c>
      <c r="R460" t="str">
        <f t="shared" si="37"/>
        <v>plays</v>
      </c>
      <c r="S460" s="13">
        <f t="shared" si="38"/>
        <v>40265.208333333336</v>
      </c>
      <c r="T460" s="13">
        <f t="shared" si="3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12">
        <v>1419746400</v>
      </c>
      <c r="K461" s="12">
        <v>1421906400</v>
      </c>
      <c r="L461" t="b">
        <v>0</v>
      </c>
      <c r="M461" t="b">
        <v>0</v>
      </c>
      <c r="N461" t="s">
        <v>42</v>
      </c>
      <c r="O461" s="4">
        <f t="shared" si="35"/>
        <v>0.90063492063492068</v>
      </c>
      <c r="P461" s="6">
        <f t="shared" si="36"/>
        <v>54.038095238095238</v>
      </c>
      <c r="Q461" s="8" t="s">
        <v>2037</v>
      </c>
      <c r="R461" t="str">
        <f t="shared" si="37"/>
        <v>documentary</v>
      </c>
      <c r="S461" s="13">
        <f t="shared" si="38"/>
        <v>42001.25</v>
      </c>
      <c r="T461" s="13">
        <f t="shared" si="3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12">
        <v>1281330000</v>
      </c>
      <c r="K462" s="12">
        <v>1281589200</v>
      </c>
      <c r="L462" t="b">
        <v>0</v>
      </c>
      <c r="M462" t="b">
        <v>0</v>
      </c>
      <c r="N462" t="s">
        <v>33</v>
      </c>
      <c r="O462" s="4">
        <f t="shared" si="35"/>
        <v>1.7162500000000001</v>
      </c>
      <c r="P462" s="6">
        <f t="shared" si="36"/>
        <v>82.38</v>
      </c>
      <c r="Q462" s="8" t="s">
        <v>2036</v>
      </c>
      <c r="R462" t="str">
        <f t="shared" si="37"/>
        <v>plays</v>
      </c>
      <c r="S462" s="13">
        <f t="shared" si="38"/>
        <v>40399.208333333336</v>
      </c>
      <c r="T462" s="13">
        <f t="shared" si="3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12">
        <v>1398661200</v>
      </c>
      <c r="K463" s="12">
        <v>1400389200</v>
      </c>
      <c r="L463" t="b">
        <v>0</v>
      </c>
      <c r="M463" t="b">
        <v>0</v>
      </c>
      <c r="N463" t="s">
        <v>53</v>
      </c>
      <c r="O463" s="4">
        <f t="shared" si="35"/>
        <v>1.4104655870445344</v>
      </c>
      <c r="P463" s="6">
        <f t="shared" si="36"/>
        <v>66.997115384615384</v>
      </c>
      <c r="Q463" s="8" t="s">
        <v>2037</v>
      </c>
      <c r="R463" t="str">
        <f t="shared" si="37"/>
        <v>drama</v>
      </c>
      <c r="S463" s="13">
        <f t="shared" si="38"/>
        <v>41757.208333333336</v>
      </c>
      <c r="T463" s="13">
        <f t="shared" si="3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12">
        <v>1359525600</v>
      </c>
      <c r="K464" s="12">
        <v>1362808800</v>
      </c>
      <c r="L464" t="b">
        <v>0</v>
      </c>
      <c r="M464" t="b">
        <v>0</v>
      </c>
      <c r="N464" t="s">
        <v>292</v>
      </c>
      <c r="O464" s="4">
        <f t="shared" si="35"/>
        <v>0.30579449152542371</v>
      </c>
      <c r="P464" s="6">
        <f t="shared" si="36"/>
        <v>107.91401869158878</v>
      </c>
      <c r="Q464" s="8" t="s">
        <v>2039</v>
      </c>
      <c r="R464" t="str">
        <f t="shared" si="37"/>
        <v>mobile games</v>
      </c>
      <c r="S464" s="13">
        <f t="shared" si="38"/>
        <v>41304.25</v>
      </c>
      <c r="T464" s="13">
        <f t="shared" si="3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12">
        <v>1388469600</v>
      </c>
      <c r="K465" s="12">
        <v>1388815200</v>
      </c>
      <c r="L465" t="b">
        <v>0</v>
      </c>
      <c r="M465" t="b">
        <v>0</v>
      </c>
      <c r="N465" t="s">
        <v>71</v>
      </c>
      <c r="O465" s="4">
        <f t="shared" si="35"/>
        <v>1.0816455696202532</v>
      </c>
      <c r="P465" s="6">
        <f t="shared" si="36"/>
        <v>69.009501187648453</v>
      </c>
      <c r="Q465" s="8" t="s">
        <v>2037</v>
      </c>
      <c r="R465" t="str">
        <f t="shared" si="37"/>
        <v>animation</v>
      </c>
      <c r="S465" s="13">
        <f t="shared" si="38"/>
        <v>41639.25</v>
      </c>
      <c r="T465" s="13">
        <f t="shared" si="3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12">
        <v>1518328800</v>
      </c>
      <c r="K466" s="12">
        <v>1519538400</v>
      </c>
      <c r="L466" t="b">
        <v>0</v>
      </c>
      <c r="M466" t="b">
        <v>0</v>
      </c>
      <c r="N466" t="s">
        <v>33</v>
      </c>
      <c r="O466" s="4">
        <f t="shared" si="35"/>
        <v>1.3345505617977529</v>
      </c>
      <c r="P466" s="6">
        <f t="shared" si="36"/>
        <v>39.006568144499177</v>
      </c>
      <c r="Q466" s="8" t="s">
        <v>2036</v>
      </c>
      <c r="R466" t="str">
        <f t="shared" si="37"/>
        <v>plays</v>
      </c>
      <c r="S466" s="13">
        <f t="shared" si="38"/>
        <v>43142.25</v>
      </c>
      <c r="T466" s="13">
        <f t="shared" si="3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12">
        <v>1517032800</v>
      </c>
      <c r="K467" s="12">
        <v>1517810400</v>
      </c>
      <c r="L467" t="b">
        <v>0</v>
      </c>
      <c r="M467" t="b">
        <v>0</v>
      </c>
      <c r="N467" t="s">
        <v>206</v>
      </c>
      <c r="O467" s="4">
        <f t="shared" si="35"/>
        <v>1.8785106382978722</v>
      </c>
      <c r="P467" s="6">
        <f t="shared" si="36"/>
        <v>110.3625</v>
      </c>
      <c r="Q467" s="8" t="s">
        <v>2038</v>
      </c>
      <c r="R467" t="str">
        <f t="shared" si="37"/>
        <v>translations</v>
      </c>
      <c r="S467" s="13">
        <f t="shared" si="38"/>
        <v>43127.25</v>
      </c>
      <c r="T467" s="13">
        <f t="shared" si="3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12">
        <v>1368594000</v>
      </c>
      <c r="K468" s="12">
        <v>1370581200</v>
      </c>
      <c r="L468" t="b">
        <v>0</v>
      </c>
      <c r="M468" t="b">
        <v>1</v>
      </c>
      <c r="N468" t="s">
        <v>65</v>
      </c>
      <c r="O468" s="4">
        <f t="shared" si="35"/>
        <v>3.32</v>
      </c>
      <c r="P468" s="6">
        <f t="shared" si="36"/>
        <v>94.857142857142861</v>
      </c>
      <c r="Q468" s="8" t="s">
        <v>2035</v>
      </c>
      <c r="R468" t="str">
        <f t="shared" si="37"/>
        <v>wearables</v>
      </c>
      <c r="S468" s="13">
        <f t="shared" si="38"/>
        <v>41409.208333333336</v>
      </c>
      <c r="T468" s="13">
        <f t="shared" si="3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12">
        <v>1448258400</v>
      </c>
      <c r="K469" s="12">
        <v>1448863200</v>
      </c>
      <c r="L469" t="b">
        <v>0</v>
      </c>
      <c r="M469" t="b">
        <v>1</v>
      </c>
      <c r="N469" t="s">
        <v>28</v>
      </c>
      <c r="O469" s="4">
        <f t="shared" si="35"/>
        <v>5.7521428571428572</v>
      </c>
      <c r="P469" s="6">
        <f t="shared" si="36"/>
        <v>57.935251798561154</v>
      </c>
      <c r="Q469" s="8" t="s">
        <v>2035</v>
      </c>
      <c r="R469" t="str">
        <f t="shared" si="37"/>
        <v>web</v>
      </c>
      <c r="S469" s="13">
        <f t="shared" si="38"/>
        <v>42331.25</v>
      </c>
      <c r="T469" s="13">
        <f t="shared" si="3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12">
        <v>1555218000</v>
      </c>
      <c r="K470" s="12">
        <v>1556600400</v>
      </c>
      <c r="L470" t="b">
        <v>0</v>
      </c>
      <c r="M470" t="b">
        <v>0</v>
      </c>
      <c r="N470" t="s">
        <v>33</v>
      </c>
      <c r="O470" s="4">
        <f t="shared" si="35"/>
        <v>0.40500000000000003</v>
      </c>
      <c r="P470" s="6">
        <f t="shared" si="36"/>
        <v>101.25</v>
      </c>
      <c r="Q470" s="8" t="s">
        <v>2036</v>
      </c>
      <c r="R470" t="str">
        <f t="shared" si="37"/>
        <v>plays</v>
      </c>
      <c r="S470" s="13">
        <f t="shared" si="38"/>
        <v>43569.208333333328</v>
      </c>
      <c r="T470" s="13">
        <f t="shared" si="3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12">
        <v>1431925200</v>
      </c>
      <c r="K471" s="12">
        <v>1432098000</v>
      </c>
      <c r="L471" t="b">
        <v>0</v>
      </c>
      <c r="M471" t="b">
        <v>0</v>
      </c>
      <c r="N471" t="s">
        <v>53</v>
      </c>
      <c r="O471" s="4">
        <f t="shared" si="35"/>
        <v>1.8442857142857143</v>
      </c>
      <c r="P471" s="6">
        <f t="shared" si="36"/>
        <v>64.95597484276729</v>
      </c>
      <c r="Q471" s="8" t="s">
        <v>2037</v>
      </c>
      <c r="R471" t="str">
        <f t="shared" si="37"/>
        <v>drama</v>
      </c>
      <c r="S471" s="13">
        <f t="shared" si="38"/>
        <v>42142.208333333328</v>
      </c>
      <c r="T471" s="13">
        <f t="shared" si="3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12">
        <v>1481522400</v>
      </c>
      <c r="K472" s="12">
        <v>1482127200</v>
      </c>
      <c r="L472" t="b">
        <v>0</v>
      </c>
      <c r="M472" t="b">
        <v>0</v>
      </c>
      <c r="N472" t="s">
        <v>65</v>
      </c>
      <c r="O472" s="4">
        <f t="shared" si="35"/>
        <v>2.8580555555555556</v>
      </c>
      <c r="P472" s="6">
        <f t="shared" si="36"/>
        <v>27.00524934383202</v>
      </c>
      <c r="Q472" s="8" t="s">
        <v>2035</v>
      </c>
      <c r="R472" t="str">
        <f t="shared" si="37"/>
        <v>wearables</v>
      </c>
      <c r="S472" s="13">
        <f t="shared" si="38"/>
        <v>42716.25</v>
      </c>
      <c r="T472" s="13">
        <f t="shared" si="3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12">
        <v>1335934800</v>
      </c>
      <c r="K473" s="12">
        <v>1335934800</v>
      </c>
      <c r="L473" t="b">
        <v>0</v>
      </c>
      <c r="M473" t="b">
        <v>1</v>
      </c>
      <c r="N473" t="s">
        <v>17</v>
      </c>
      <c r="O473" s="4">
        <f t="shared" si="35"/>
        <v>3.19</v>
      </c>
      <c r="P473" s="6">
        <f t="shared" si="36"/>
        <v>50.97422680412371</v>
      </c>
      <c r="Q473" s="8" t="s">
        <v>2033</v>
      </c>
      <c r="R473" t="str">
        <f t="shared" si="37"/>
        <v>food trucks</v>
      </c>
      <c r="S473" s="13">
        <f t="shared" si="38"/>
        <v>41031.208333333336</v>
      </c>
      <c r="T473" s="13">
        <f t="shared" si="3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12">
        <v>1552280400</v>
      </c>
      <c r="K474" s="12">
        <v>1556946000</v>
      </c>
      <c r="L474" t="b">
        <v>0</v>
      </c>
      <c r="M474" t="b">
        <v>0</v>
      </c>
      <c r="N474" t="s">
        <v>23</v>
      </c>
      <c r="O474" s="4">
        <f t="shared" si="35"/>
        <v>0.39234070221066319</v>
      </c>
      <c r="P474" s="6">
        <f t="shared" si="36"/>
        <v>104.94260869565217</v>
      </c>
      <c r="Q474" s="8" t="s">
        <v>2034</v>
      </c>
      <c r="R474" t="str">
        <f t="shared" si="37"/>
        <v>rock</v>
      </c>
      <c r="S474" s="13">
        <f t="shared" si="38"/>
        <v>43535.208333333328</v>
      </c>
      <c r="T474" s="13">
        <f t="shared" si="3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12">
        <v>1529989200</v>
      </c>
      <c r="K475" s="12">
        <v>1530075600</v>
      </c>
      <c r="L475" t="b">
        <v>0</v>
      </c>
      <c r="M475" t="b">
        <v>0</v>
      </c>
      <c r="N475" t="s">
        <v>50</v>
      </c>
      <c r="O475" s="4">
        <f t="shared" si="35"/>
        <v>1.7814000000000001</v>
      </c>
      <c r="P475" s="6">
        <f t="shared" si="36"/>
        <v>84.028301886792448</v>
      </c>
      <c r="Q475" s="8" t="s">
        <v>2034</v>
      </c>
      <c r="R475" t="str">
        <f t="shared" si="37"/>
        <v>electric music</v>
      </c>
      <c r="S475" s="13">
        <f t="shared" si="38"/>
        <v>43277.208333333328</v>
      </c>
      <c r="T475" s="13">
        <f t="shared" si="3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12">
        <v>1418709600</v>
      </c>
      <c r="K476" s="12">
        <v>1418796000</v>
      </c>
      <c r="L476" t="b">
        <v>0</v>
      </c>
      <c r="M476" t="b">
        <v>0</v>
      </c>
      <c r="N476" t="s">
        <v>269</v>
      </c>
      <c r="O476" s="4">
        <f t="shared" si="35"/>
        <v>3.6515</v>
      </c>
      <c r="P476" s="6">
        <f t="shared" si="36"/>
        <v>102.85915492957747</v>
      </c>
      <c r="Q476" s="8" t="s">
        <v>2037</v>
      </c>
      <c r="R476" t="str">
        <f t="shared" si="37"/>
        <v>television</v>
      </c>
      <c r="S476" s="13">
        <f t="shared" si="38"/>
        <v>41989.25</v>
      </c>
      <c r="T476" s="13">
        <f t="shared" si="3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12">
        <v>1372136400</v>
      </c>
      <c r="K477" s="12">
        <v>1372482000</v>
      </c>
      <c r="L477" t="b">
        <v>0</v>
      </c>
      <c r="M477" t="b">
        <v>1</v>
      </c>
      <c r="N477" t="s">
        <v>206</v>
      </c>
      <c r="O477" s="4">
        <f t="shared" si="35"/>
        <v>1.1394594594594594</v>
      </c>
      <c r="P477" s="6">
        <f t="shared" si="36"/>
        <v>39.962085308056871</v>
      </c>
      <c r="Q477" s="8" t="s">
        <v>2038</v>
      </c>
      <c r="R477" t="str">
        <f t="shared" si="37"/>
        <v>translations</v>
      </c>
      <c r="S477" s="13">
        <f t="shared" si="38"/>
        <v>41450.208333333336</v>
      </c>
      <c r="T477" s="13">
        <f t="shared" si="3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12">
        <v>1533877200</v>
      </c>
      <c r="K478" s="12">
        <v>1534395600</v>
      </c>
      <c r="L478" t="b">
        <v>0</v>
      </c>
      <c r="M478" t="b">
        <v>0</v>
      </c>
      <c r="N478" t="s">
        <v>119</v>
      </c>
      <c r="O478" s="4">
        <f t="shared" si="35"/>
        <v>0.29828720626631855</v>
      </c>
      <c r="P478" s="6">
        <f t="shared" si="36"/>
        <v>51.001785714285717</v>
      </c>
      <c r="Q478" s="8" t="s">
        <v>2038</v>
      </c>
      <c r="R478" t="str">
        <f t="shared" si="37"/>
        <v>fiction</v>
      </c>
      <c r="S478" s="13">
        <f t="shared" si="38"/>
        <v>43322.208333333328</v>
      </c>
      <c r="T478" s="13">
        <f t="shared" si="3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12">
        <v>1309064400</v>
      </c>
      <c r="K479" s="12">
        <v>1311397200</v>
      </c>
      <c r="L479" t="b">
        <v>0</v>
      </c>
      <c r="M479" t="b">
        <v>0</v>
      </c>
      <c r="N479" t="s">
        <v>474</v>
      </c>
      <c r="O479" s="4">
        <f t="shared" si="35"/>
        <v>0.54270588235294115</v>
      </c>
      <c r="P479" s="6">
        <f t="shared" si="36"/>
        <v>40.823008849557525</v>
      </c>
      <c r="Q479" s="8" t="s">
        <v>2037</v>
      </c>
      <c r="R479" t="str">
        <f t="shared" si="37"/>
        <v>science fiction</v>
      </c>
      <c r="S479" s="13">
        <f t="shared" si="38"/>
        <v>40720.208333333336</v>
      </c>
      <c r="T479" s="13">
        <f t="shared" si="3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12">
        <v>1425877200</v>
      </c>
      <c r="K480" s="12">
        <v>1426914000</v>
      </c>
      <c r="L480" t="b">
        <v>0</v>
      </c>
      <c r="M480" t="b">
        <v>0</v>
      </c>
      <c r="N480" t="s">
        <v>65</v>
      </c>
      <c r="O480" s="4">
        <f t="shared" si="35"/>
        <v>2.3634156976744185</v>
      </c>
      <c r="P480" s="6">
        <f t="shared" si="36"/>
        <v>58.999637155297535</v>
      </c>
      <c r="Q480" s="8" t="s">
        <v>2035</v>
      </c>
      <c r="R480" t="str">
        <f t="shared" si="37"/>
        <v>wearables</v>
      </c>
      <c r="S480" s="13">
        <f t="shared" si="38"/>
        <v>42072.208333333328</v>
      </c>
      <c r="T480" s="13">
        <f t="shared" si="3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12">
        <v>1501304400</v>
      </c>
      <c r="K481" s="12">
        <v>1501477200</v>
      </c>
      <c r="L481" t="b">
        <v>0</v>
      </c>
      <c r="M481" t="b">
        <v>0</v>
      </c>
      <c r="N481" t="s">
        <v>17</v>
      </c>
      <c r="O481" s="4">
        <f t="shared" si="35"/>
        <v>5.1291666666666664</v>
      </c>
      <c r="P481" s="6">
        <f t="shared" si="36"/>
        <v>71.156069364161851</v>
      </c>
      <c r="Q481" s="8" t="s">
        <v>2033</v>
      </c>
      <c r="R481" t="str">
        <f t="shared" si="37"/>
        <v>food trucks</v>
      </c>
      <c r="S481" s="13">
        <f t="shared" si="38"/>
        <v>42945.208333333328</v>
      </c>
      <c r="T481" s="13">
        <f t="shared" si="3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12">
        <v>1268287200</v>
      </c>
      <c r="K482" s="12">
        <v>1269061200</v>
      </c>
      <c r="L482" t="b">
        <v>0</v>
      </c>
      <c r="M482" t="b">
        <v>1</v>
      </c>
      <c r="N482" t="s">
        <v>122</v>
      </c>
      <c r="O482" s="4">
        <f t="shared" si="35"/>
        <v>1.0065116279069768</v>
      </c>
      <c r="P482" s="6">
        <f t="shared" si="36"/>
        <v>99.494252873563212</v>
      </c>
      <c r="Q482" s="8" t="s">
        <v>2040</v>
      </c>
      <c r="R482" t="str">
        <f t="shared" si="37"/>
        <v>photography books</v>
      </c>
      <c r="S482" s="13">
        <f t="shared" si="38"/>
        <v>40248.25</v>
      </c>
      <c r="T482" s="13">
        <f t="shared" si="3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12">
        <v>1412139600</v>
      </c>
      <c r="K483" s="12">
        <v>1415772000</v>
      </c>
      <c r="L483" t="b">
        <v>0</v>
      </c>
      <c r="M483" t="b">
        <v>1</v>
      </c>
      <c r="N483" t="s">
        <v>33</v>
      </c>
      <c r="O483" s="4">
        <f t="shared" si="35"/>
        <v>0.81348423194303154</v>
      </c>
      <c r="P483" s="6">
        <f t="shared" si="36"/>
        <v>103.98634590377114</v>
      </c>
      <c r="Q483" s="8" t="s">
        <v>2036</v>
      </c>
      <c r="R483" t="str">
        <f t="shared" si="37"/>
        <v>plays</v>
      </c>
      <c r="S483" s="13">
        <f t="shared" si="38"/>
        <v>41913.208333333336</v>
      </c>
      <c r="T483" s="13">
        <f t="shared" si="3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12">
        <v>1330063200</v>
      </c>
      <c r="K484" s="12">
        <v>1331013600</v>
      </c>
      <c r="L484" t="b">
        <v>0</v>
      </c>
      <c r="M484" t="b">
        <v>1</v>
      </c>
      <c r="N484" t="s">
        <v>119</v>
      </c>
      <c r="O484" s="4">
        <f t="shared" si="35"/>
        <v>0.16404761904761905</v>
      </c>
      <c r="P484" s="6">
        <f t="shared" si="36"/>
        <v>76.555555555555557</v>
      </c>
      <c r="Q484" s="8" t="s">
        <v>2038</v>
      </c>
      <c r="R484" t="str">
        <f t="shared" si="37"/>
        <v>fiction</v>
      </c>
      <c r="S484" s="13">
        <f t="shared" si="38"/>
        <v>40963.25</v>
      </c>
      <c r="T484" s="13">
        <f t="shared" si="3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12">
        <v>1576130400</v>
      </c>
      <c r="K485" s="12">
        <v>1576735200</v>
      </c>
      <c r="L485" t="b">
        <v>0</v>
      </c>
      <c r="M485" t="b">
        <v>0</v>
      </c>
      <c r="N485" t="s">
        <v>33</v>
      </c>
      <c r="O485" s="4">
        <f t="shared" si="35"/>
        <v>0.52774617067833696</v>
      </c>
      <c r="P485" s="6">
        <f t="shared" si="36"/>
        <v>87.068592057761734</v>
      </c>
      <c r="Q485" s="8" t="s">
        <v>2036</v>
      </c>
      <c r="R485" t="str">
        <f t="shared" si="37"/>
        <v>plays</v>
      </c>
      <c r="S485" s="13">
        <f t="shared" si="38"/>
        <v>43811.25</v>
      </c>
      <c r="T485" s="13">
        <f t="shared" si="3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12">
        <v>1407128400</v>
      </c>
      <c r="K486" s="12">
        <v>1411362000</v>
      </c>
      <c r="L486" t="b">
        <v>0</v>
      </c>
      <c r="M486" t="b">
        <v>1</v>
      </c>
      <c r="N486" t="s">
        <v>17</v>
      </c>
      <c r="O486" s="4">
        <f t="shared" si="35"/>
        <v>2.6020608108108108</v>
      </c>
      <c r="P486" s="6">
        <f t="shared" si="36"/>
        <v>48.99554707379135</v>
      </c>
      <c r="Q486" s="8" t="s">
        <v>2033</v>
      </c>
      <c r="R486" t="str">
        <f t="shared" si="37"/>
        <v>food trucks</v>
      </c>
      <c r="S486" s="13">
        <f t="shared" si="38"/>
        <v>41855.208333333336</v>
      </c>
      <c r="T486" s="13">
        <f t="shared" si="3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12">
        <v>1560142800</v>
      </c>
      <c r="K487" s="12">
        <v>1563685200</v>
      </c>
      <c r="L487" t="b">
        <v>0</v>
      </c>
      <c r="M487" t="b">
        <v>0</v>
      </c>
      <c r="N487" t="s">
        <v>33</v>
      </c>
      <c r="O487" s="4">
        <f t="shared" si="35"/>
        <v>0.30732891832229581</v>
      </c>
      <c r="P487" s="6">
        <f t="shared" si="36"/>
        <v>42.969135802469133</v>
      </c>
      <c r="Q487" s="8" t="s">
        <v>2036</v>
      </c>
      <c r="R487" t="str">
        <f t="shared" si="37"/>
        <v>plays</v>
      </c>
      <c r="S487" s="13">
        <f t="shared" si="38"/>
        <v>43626.208333333328</v>
      </c>
      <c r="T487" s="13">
        <f t="shared" si="3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12">
        <v>1520575200</v>
      </c>
      <c r="K488" s="12">
        <v>1521867600</v>
      </c>
      <c r="L488" t="b">
        <v>0</v>
      </c>
      <c r="M488" t="b">
        <v>1</v>
      </c>
      <c r="N488" t="s">
        <v>206</v>
      </c>
      <c r="O488" s="4">
        <f t="shared" si="35"/>
        <v>0.13500000000000001</v>
      </c>
      <c r="P488" s="6">
        <f t="shared" si="36"/>
        <v>33.428571428571431</v>
      </c>
      <c r="Q488" s="8" t="s">
        <v>2038</v>
      </c>
      <c r="R488" t="str">
        <f t="shared" si="37"/>
        <v>translations</v>
      </c>
      <c r="S488" s="13">
        <f t="shared" si="38"/>
        <v>43168.25</v>
      </c>
      <c r="T488" s="13">
        <f t="shared" si="3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12">
        <v>1492664400</v>
      </c>
      <c r="K489" s="12">
        <v>1495515600</v>
      </c>
      <c r="L489" t="b">
        <v>0</v>
      </c>
      <c r="M489" t="b">
        <v>0</v>
      </c>
      <c r="N489" t="s">
        <v>33</v>
      </c>
      <c r="O489" s="4">
        <f t="shared" si="35"/>
        <v>1.7862556663644606</v>
      </c>
      <c r="P489" s="6">
        <f t="shared" si="36"/>
        <v>83.982949701619773</v>
      </c>
      <c r="Q489" s="8" t="s">
        <v>2036</v>
      </c>
      <c r="R489" t="str">
        <f t="shared" si="37"/>
        <v>plays</v>
      </c>
      <c r="S489" s="13">
        <f t="shared" si="38"/>
        <v>42845.208333333328</v>
      </c>
      <c r="T489" s="13">
        <f t="shared" si="3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12">
        <v>1454479200</v>
      </c>
      <c r="K490" s="12">
        <v>1455948000</v>
      </c>
      <c r="L490" t="b">
        <v>0</v>
      </c>
      <c r="M490" t="b">
        <v>0</v>
      </c>
      <c r="N490" t="s">
        <v>33</v>
      </c>
      <c r="O490" s="4">
        <f t="shared" si="35"/>
        <v>2.2005660377358489</v>
      </c>
      <c r="P490" s="6">
        <f t="shared" si="36"/>
        <v>101.41739130434783</v>
      </c>
      <c r="Q490" s="8" t="s">
        <v>2036</v>
      </c>
      <c r="R490" t="str">
        <f t="shared" si="37"/>
        <v>plays</v>
      </c>
      <c r="S490" s="13">
        <f t="shared" si="38"/>
        <v>42403.25</v>
      </c>
      <c r="T490" s="13">
        <f t="shared" si="3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12">
        <v>1281934800</v>
      </c>
      <c r="K491" s="12">
        <v>1282366800</v>
      </c>
      <c r="L491" t="b">
        <v>0</v>
      </c>
      <c r="M491" t="b">
        <v>0</v>
      </c>
      <c r="N491" t="s">
        <v>65</v>
      </c>
      <c r="O491" s="4">
        <f t="shared" si="35"/>
        <v>1.015108695652174</v>
      </c>
      <c r="P491" s="6">
        <f t="shared" si="36"/>
        <v>109.87058823529412</v>
      </c>
      <c r="Q491" s="8" t="s">
        <v>2035</v>
      </c>
      <c r="R491" t="str">
        <f t="shared" si="37"/>
        <v>wearables</v>
      </c>
      <c r="S491" s="13">
        <f t="shared" si="38"/>
        <v>40406.208333333336</v>
      </c>
      <c r="T491" s="13">
        <f t="shared" si="3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12">
        <v>1573970400</v>
      </c>
      <c r="K492" s="12">
        <v>1574575200</v>
      </c>
      <c r="L492" t="b">
        <v>0</v>
      </c>
      <c r="M492" t="b">
        <v>0</v>
      </c>
      <c r="N492" t="s">
        <v>1029</v>
      </c>
      <c r="O492" s="4">
        <f t="shared" si="35"/>
        <v>1.915</v>
      </c>
      <c r="P492" s="6">
        <f t="shared" si="36"/>
        <v>31.916666666666668</v>
      </c>
      <c r="Q492" s="8" t="s">
        <v>2041</v>
      </c>
      <c r="R492" t="str">
        <f t="shared" si="37"/>
        <v>audio</v>
      </c>
      <c r="S492" s="13">
        <f t="shared" si="38"/>
        <v>43786.25</v>
      </c>
      <c r="T492" s="13">
        <f t="shared" si="3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12">
        <v>1372654800</v>
      </c>
      <c r="K493" s="12">
        <v>1374901200</v>
      </c>
      <c r="L493" t="b">
        <v>0</v>
      </c>
      <c r="M493" t="b">
        <v>1</v>
      </c>
      <c r="N493" t="s">
        <v>17</v>
      </c>
      <c r="O493" s="4">
        <f t="shared" si="35"/>
        <v>3.0534683098591549</v>
      </c>
      <c r="P493" s="6">
        <f t="shared" si="36"/>
        <v>70.993450675399103</v>
      </c>
      <c r="Q493" s="8" t="s">
        <v>2033</v>
      </c>
      <c r="R493" t="str">
        <f t="shared" si="37"/>
        <v>food trucks</v>
      </c>
      <c r="S493" s="13">
        <f t="shared" si="38"/>
        <v>41456.208333333336</v>
      </c>
      <c r="T493" s="13">
        <f t="shared" si="3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12">
        <v>1275886800</v>
      </c>
      <c r="K494" s="12">
        <v>1278910800</v>
      </c>
      <c r="L494" t="b">
        <v>1</v>
      </c>
      <c r="M494" t="b">
        <v>1</v>
      </c>
      <c r="N494" t="s">
        <v>100</v>
      </c>
      <c r="O494" s="4">
        <f t="shared" si="35"/>
        <v>0.23995287958115183</v>
      </c>
      <c r="P494" s="6">
        <f t="shared" si="36"/>
        <v>77.026890756302521</v>
      </c>
      <c r="Q494" s="8" t="s">
        <v>2037</v>
      </c>
      <c r="R494" t="str">
        <f t="shared" si="37"/>
        <v>shorts</v>
      </c>
      <c r="S494" s="13">
        <f t="shared" si="38"/>
        <v>40336.208333333336</v>
      </c>
      <c r="T494" s="13">
        <f t="shared" si="3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12">
        <v>1561784400</v>
      </c>
      <c r="K495" s="12">
        <v>1562907600</v>
      </c>
      <c r="L495" t="b">
        <v>0</v>
      </c>
      <c r="M495" t="b">
        <v>0</v>
      </c>
      <c r="N495" t="s">
        <v>122</v>
      </c>
      <c r="O495" s="4">
        <f t="shared" si="35"/>
        <v>7.2377777777777776</v>
      </c>
      <c r="P495" s="6">
        <f t="shared" si="36"/>
        <v>101.78125</v>
      </c>
      <c r="Q495" s="8" t="s">
        <v>2040</v>
      </c>
      <c r="R495" t="str">
        <f t="shared" si="37"/>
        <v>photography books</v>
      </c>
      <c r="S495" s="13">
        <f t="shared" si="38"/>
        <v>43645.208333333328</v>
      </c>
      <c r="T495" s="13">
        <f t="shared" si="3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12">
        <v>1332392400</v>
      </c>
      <c r="K496" s="12">
        <v>1332478800</v>
      </c>
      <c r="L496" t="b">
        <v>0</v>
      </c>
      <c r="M496" t="b">
        <v>0</v>
      </c>
      <c r="N496" t="s">
        <v>65</v>
      </c>
      <c r="O496" s="4">
        <f t="shared" si="35"/>
        <v>5.4736000000000002</v>
      </c>
      <c r="P496" s="6">
        <f t="shared" si="36"/>
        <v>51.059701492537314</v>
      </c>
      <c r="Q496" s="8" t="s">
        <v>2035</v>
      </c>
      <c r="R496" t="str">
        <f t="shared" si="37"/>
        <v>wearables</v>
      </c>
      <c r="S496" s="13">
        <f t="shared" si="38"/>
        <v>40990.208333333336</v>
      </c>
      <c r="T496" s="13">
        <f t="shared" si="3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12">
        <v>1402376400</v>
      </c>
      <c r="K497" s="12">
        <v>1402722000</v>
      </c>
      <c r="L497" t="b">
        <v>0</v>
      </c>
      <c r="M497" t="b">
        <v>0</v>
      </c>
      <c r="N497" t="s">
        <v>33</v>
      </c>
      <c r="O497" s="4">
        <f t="shared" si="35"/>
        <v>4.1449999999999996</v>
      </c>
      <c r="P497" s="6">
        <f t="shared" si="36"/>
        <v>68.02051282051282</v>
      </c>
      <c r="Q497" s="8" t="s">
        <v>2036</v>
      </c>
      <c r="R497" t="str">
        <f t="shared" si="37"/>
        <v>plays</v>
      </c>
      <c r="S497" s="13">
        <f t="shared" si="38"/>
        <v>41800.208333333336</v>
      </c>
      <c r="T497" s="13">
        <f t="shared" si="3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12">
        <v>1495342800</v>
      </c>
      <c r="K498" s="12">
        <v>1496811600</v>
      </c>
      <c r="L498" t="b">
        <v>0</v>
      </c>
      <c r="M498" t="b">
        <v>0</v>
      </c>
      <c r="N498" t="s">
        <v>71</v>
      </c>
      <c r="O498" s="4">
        <f t="shared" si="35"/>
        <v>9.0696409140369975E-3</v>
      </c>
      <c r="P498" s="6">
        <f t="shared" si="36"/>
        <v>30.87037037037037</v>
      </c>
      <c r="Q498" s="8" t="s">
        <v>2037</v>
      </c>
      <c r="R498" t="str">
        <f t="shared" si="37"/>
        <v>animation</v>
      </c>
      <c r="S498" s="13">
        <f t="shared" si="38"/>
        <v>42876.208333333328</v>
      </c>
      <c r="T498" s="13">
        <f t="shared" si="3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12">
        <v>1482213600</v>
      </c>
      <c r="K499" s="12">
        <v>1482213600</v>
      </c>
      <c r="L499" t="b">
        <v>0</v>
      </c>
      <c r="M499" t="b">
        <v>1</v>
      </c>
      <c r="N499" t="s">
        <v>65</v>
      </c>
      <c r="O499" s="4">
        <f t="shared" si="35"/>
        <v>0.34173469387755101</v>
      </c>
      <c r="P499" s="6">
        <f t="shared" si="36"/>
        <v>27.908333333333335</v>
      </c>
      <c r="Q499" s="8" t="s">
        <v>2035</v>
      </c>
      <c r="R499" t="str">
        <f t="shared" si="37"/>
        <v>wearables</v>
      </c>
      <c r="S499" s="13">
        <f t="shared" si="38"/>
        <v>42724.25</v>
      </c>
      <c r="T499" s="13">
        <f t="shared" si="3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12">
        <v>1420092000</v>
      </c>
      <c r="K500" s="12">
        <v>1420264800</v>
      </c>
      <c r="L500" t="b">
        <v>0</v>
      </c>
      <c r="M500" t="b">
        <v>0</v>
      </c>
      <c r="N500" t="s">
        <v>28</v>
      </c>
      <c r="O500" s="4">
        <f t="shared" si="35"/>
        <v>0.239488107549121</v>
      </c>
      <c r="P500" s="6">
        <f t="shared" si="36"/>
        <v>79.994818652849744</v>
      </c>
      <c r="Q500" s="8" t="s">
        <v>2035</v>
      </c>
      <c r="R500" t="str">
        <f t="shared" si="37"/>
        <v>web</v>
      </c>
      <c r="S500" s="13">
        <f t="shared" si="38"/>
        <v>42005.25</v>
      </c>
      <c r="T500" s="13">
        <f t="shared" si="3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12">
        <v>1458018000</v>
      </c>
      <c r="K501" s="12">
        <v>1458450000</v>
      </c>
      <c r="L501" t="b">
        <v>0</v>
      </c>
      <c r="M501" t="b">
        <v>1</v>
      </c>
      <c r="N501" t="s">
        <v>42</v>
      </c>
      <c r="O501" s="4">
        <f t="shared" si="35"/>
        <v>0.48072649572649573</v>
      </c>
      <c r="P501" s="6">
        <f t="shared" si="36"/>
        <v>38.003378378378379</v>
      </c>
      <c r="Q501" s="8" t="s">
        <v>2037</v>
      </c>
      <c r="R501" t="str">
        <f t="shared" si="37"/>
        <v>documentary</v>
      </c>
      <c r="S501" s="13">
        <f t="shared" si="38"/>
        <v>42444.208333333328</v>
      </c>
      <c r="T501" s="13">
        <f t="shared" si="3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12">
        <v>1367384400</v>
      </c>
      <c r="K502" s="12">
        <v>1369803600</v>
      </c>
      <c r="L502" t="b">
        <v>0</v>
      </c>
      <c r="M502" t="b">
        <v>1</v>
      </c>
      <c r="N502" t="s">
        <v>33</v>
      </c>
      <c r="O502" s="4">
        <f t="shared" si="35"/>
        <v>0</v>
      </c>
      <c r="P502" s="6">
        <f t="shared" si="36"/>
        <v>0</v>
      </c>
      <c r="Q502" s="8" t="s">
        <v>2036</v>
      </c>
      <c r="R502" t="str">
        <f t="shared" si="37"/>
        <v>plays</v>
      </c>
      <c r="S502" s="13">
        <f t="shared" si="38"/>
        <v>41395.208333333336</v>
      </c>
      <c r="T502" s="13">
        <f t="shared" si="3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12">
        <v>1363064400</v>
      </c>
      <c r="K503" s="12">
        <v>1363237200</v>
      </c>
      <c r="L503" t="b">
        <v>0</v>
      </c>
      <c r="M503" t="b">
        <v>0</v>
      </c>
      <c r="N503" t="s">
        <v>42</v>
      </c>
      <c r="O503" s="4">
        <f t="shared" si="35"/>
        <v>0.70145182291666663</v>
      </c>
      <c r="P503" s="6">
        <f t="shared" si="36"/>
        <v>59.990534521158132</v>
      </c>
      <c r="Q503" s="8" t="s">
        <v>2037</v>
      </c>
      <c r="R503" t="str">
        <f t="shared" si="37"/>
        <v>documentary</v>
      </c>
      <c r="S503" s="13">
        <f t="shared" si="38"/>
        <v>41345.208333333336</v>
      </c>
      <c r="T503" s="13">
        <f t="shared" si="3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12">
        <v>1343365200</v>
      </c>
      <c r="K504" s="12">
        <v>1345870800</v>
      </c>
      <c r="L504" t="b">
        <v>0</v>
      </c>
      <c r="M504" t="b">
        <v>1</v>
      </c>
      <c r="N504" t="s">
        <v>89</v>
      </c>
      <c r="O504" s="4">
        <f t="shared" si="35"/>
        <v>5.2992307692307694</v>
      </c>
      <c r="P504" s="6">
        <f t="shared" si="36"/>
        <v>37.037634408602152</v>
      </c>
      <c r="Q504" s="8" t="s">
        <v>2039</v>
      </c>
      <c r="R504" t="str">
        <f t="shared" si="37"/>
        <v>video games</v>
      </c>
      <c r="S504" s="13">
        <f t="shared" si="38"/>
        <v>41117.208333333336</v>
      </c>
      <c r="T504" s="13">
        <f t="shared" si="3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12">
        <v>1435726800</v>
      </c>
      <c r="K505" s="12">
        <v>1437454800</v>
      </c>
      <c r="L505" t="b">
        <v>0</v>
      </c>
      <c r="M505" t="b">
        <v>0</v>
      </c>
      <c r="N505" t="s">
        <v>53</v>
      </c>
      <c r="O505" s="4">
        <f t="shared" si="35"/>
        <v>1.8032549019607844</v>
      </c>
      <c r="P505" s="6">
        <f t="shared" si="36"/>
        <v>99.963043478260872</v>
      </c>
      <c r="Q505" s="8" t="s">
        <v>2037</v>
      </c>
      <c r="R505" t="str">
        <f t="shared" si="37"/>
        <v>drama</v>
      </c>
      <c r="S505" s="13">
        <f t="shared" si="38"/>
        <v>42186.208333333328</v>
      </c>
      <c r="T505" s="13">
        <f t="shared" si="3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12">
        <v>1431925200</v>
      </c>
      <c r="K506" s="12">
        <v>1432011600</v>
      </c>
      <c r="L506" t="b">
        <v>0</v>
      </c>
      <c r="M506" t="b">
        <v>0</v>
      </c>
      <c r="N506" t="s">
        <v>23</v>
      </c>
      <c r="O506" s="4">
        <f t="shared" si="35"/>
        <v>0.92320000000000002</v>
      </c>
      <c r="P506" s="6">
        <f t="shared" si="36"/>
        <v>111.6774193548387</v>
      </c>
      <c r="Q506" s="8" t="s">
        <v>2034</v>
      </c>
      <c r="R506" t="str">
        <f t="shared" si="37"/>
        <v>rock</v>
      </c>
      <c r="S506" s="13">
        <f t="shared" si="38"/>
        <v>42142.208333333328</v>
      </c>
      <c r="T506" s="13">
        <f t="shared" si="3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12">
        <v>1362722400</v>
      </c>
      <c r="K507" s="12">
        <v>1366347600</v>
      </c>
      <c r="L507" t="b">
        <v>0</v>
      </c>
      <c r="M507" t="b">
        <v>1</v>
      </c>
      <c r="N507" t="s">
        <v>133</v>
      </c>
      <c r="O507" s="4">
        <f t="shared" si="35"/>
        <v>0.13901001112347053</v>
      </c>
      <c r="P507" s="6">
        <f t="shared" si="36"/>
        <v>36.014409221902014</v>
      </c>
      <c r="Q507" s="8" t="s">
        <v>2038</v>
      </c>
      <c r="R507" t="str">
        <f t="shared" si="37"/>
        <v>radio &amp; podcasts</v>
      </c>
      <c r="S507" s="13">
        <f t="shared" si="38"/>
        <v>41341.25</v>
      </c>
      <c r="T507" s="13">
        <f t="shared" si="3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12">
        <v>1511416800</v>
      </c>
      <c r="K508" s="12">
        <v>1512885600</v>
      </c>
      <c r="L508" t="b">
        <v>0</v>
      </c>
      <c r="M508" t="b">
        <v>1</v>
      </c>
      <c r="N508" t="s">
        <v>33</v>
      </c>
      <c r="O508" s="4">
        <f t="shared" si="35"/>
        <v>9.2707777777777771</v>
      </c>
      <c r="P508" s="6">
        <f t="shared" si="36"/>
        <v>66.010284810126578</v>
      </c>
      <c r="Q508" s="8" t="s">
        <v>2036</v>
      </c>
      <c r="R508" t="str">
        <f t="shared" si="37"/>
        <v>plays</v>
      </c>
      <c r="S508" s="13">
        <f t="shared" si="38"/>
        <v>43062.25</v>
      </c>
      <c r="T508" s="13">
        <f t="shared" si="3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12">
        <v>1365483600</v>
      </c>
      <c r="K509" s="12">
        <v>1369717200</v>
      </c>
      <c r="L509" t="b">
        <v>0</v>
      </c>
      <c r="M509" t="b">
        <v>1</v>
      </c>
      <c r="N509" t="s">
        <v>28</v>
      </c>
      <c r="O509" s="4">
        <f t="shared" si="35"/>
        <v>0.39857142857142858</v>
      </c>
      <c r="P509" s="6">
        <f t="shared" si="36"/>
        <v>44.05263157894737</v>
      </c>
      <c r="Q509" s="8" t="s">
        <v>2035</v>
      </c>
      <c r="R509" t="str">
        <f t="shared" si="37"/>
        <v>web</v>
      </c>
      <c r="S509" s="13">
        <f t="shared" si="38"/>
        <v>41373.208333333336</v>
      </c>
      <c r="T509" s="13">
        <f t="shared" si="3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12">
        <v>1532840400</v>
      </c>
      <c r="K510" s="12">
        <v>1534654800</v>
      </c>
      <c r="L510" t="b">
        <v>0</v>
      </c>
      <c r="M510" t="b">
        <v>0</v>
      </c>
      <c r="N510" t="s">
        <v>33</v>
      </c>
      <c r="O510" s="4">
        <f t="shared" si="35"/>
        <v>1.1222929936305732</v>
      </c>
      <c r="P510" s="6">
        <f t="shared" si="36"/>
        <v>52.999726551818434</v>
      </c>
      <c r="Q510" s="8" t="s">
        <v>2036</v>
      </c>
      <c r="R510" t="str">
        <f t="shared" si="37"/>
        <v>plays</v>
      </c>
      <c r="S510" s="13">
        <f t="shared" si="38"/>
        <v>43310.208333333328</v>
      </c>
      <c r="T510" s="13">
        <f t="shared" si="3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12">
        <v>1336194000</v>
      </c>
      <c r="K511" s="12">
        <v>1337058000</v>
      </c>
      <c r="L511" t="b">
        <v>0</v>
      </c>
      <c r="M511" t="b">
        <v>0</v>
      </c>
      <c r="N511" t="s">
        <v>33</v>
      </c>
      <c r="O511" s="4">
        <f t="shared" si="35"/>
        <v>0.70925816023738875</v>
      </c>
      <c r="P511" s="6">
        <f t="shared" si="36"/>
        <v>95</v>
      </c>
      <c r="Q511" s="8" t="s">
        <v>2036</v>
      </c>
      <c r="R511" t="str">
        <f t="shared" si="37"/>
        <v>plays</v>
      </c>
      <c r="S511" s="13">
        <f t="shared" si="38"/>
        <v>41034.208333333336</v>
      </c>
      <c r="T511" s="13">
        <f t="shared" si="3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12">
        <v>1527742800</v>
      </c>
      <c r="K512" s="12">
        <v>1529816400</v>
      </c>
      <c r="L512" t="b">
        <v>0</v>
      </c>
      <c r="M512" t="b">
        <v>0</v>
      </c>
      <c r="N512" t="s">
        <v>53</v>
      </c>
      <c r="O512" s="4">
        <f t="shared" si="35"/>
        <v>1.1908974358974358</v>
      </c>
      <c r="P512" s="6">
        <f t="shared" si="36"/>
        <v>70.908396946564892</v>
      </c>
      <c r="Q512" s="8" t="s">
        <v>2037</v>
      </c>
      <c r="R512" t="str">
        <f t="shared" si="37"/>
        <v>drama</v>
      </c>
      <c r="S512" s="13">
        <f t="shared" si="38"/>
        <v>43251.208333333328</v>
      </c>
      <c r="T512" s="13">
        <f t="shared" si="3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12">
        <v>1564030800</v>
      </c>
      <c r="K513" s="12">
        <v>1564894800</v>
      </c>
      <c r="L513" t="b">
        <v>0</v>
      </c>
      <c r="M513" t="b">
        <v>0</v>
      </c>
      <c r="N513" t="s">
        <v>33</v>
      </c>
      <c r="O513" s="4">
        <f t="shared" si="35"/>
        <v>0.24017591339648173</v>
      </c>
      <c r="P513" s="6">
        <f t="shared" si="36"/>
        <v>98.060773480662988</v>
      </c>
      <c r="Q513" s="8" t="s">
        <v>2036</v>
      </c>
      <c r="R513" t="str">
        <f t="shared" si="37"/>
        <v>plays</v>
      </c>
      <c r="S513" s="13">
        <f t="shared" si="38"/>
        <v>43671.208333333328</v>
      </c>
      <c r="T513" s="13">
        <f t="shared" si="3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12">
        <v>1404536400</v>
      </c>
      <c r="K514" s="12">
        <v>1404622800</v>
      </c>
      <c r="L514" t="b">
        <v>0</v>
      </c>
      <c r="M514" t="b">
        <v>1</v>
      </c>
      <c r="N514" t="s">
        <v>89</v>
      </c>
      <c r="O514" s="4">
        <f t="shared" si="35"/>
        <v>1.3931868131868133</v>
      </c>
      <c r="P514" s="6">
        <f t="shared" si="36"/>
        <v>53.046025104602514</v>
      </c>
      <c r="Q514" s="8" t="s">
        <v>2039</v>
      </c>
      <c r="R514" t="str">
        <f t="shared" si="37"/>
        <v>video games</v>
      </c>
      <c r="S514" s="13">
        <f t="shared" si="38"/>
        <v>41825.208333333336</v>
      </c>
      <c r="T514" s="13">
        <f t="shared" si="39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12">
        <v>1284008400</v>
      </c>
      <c r="K515" s="12">
        <v>1284181200</v>
      </c>
      <c r="L515" t="b">
        <v>0</v>
      </c>
      <c r="M515" t="b">
        <v>0</v>
      </c>
      <c r="N515" t="s">
        <v>269</v>
      </c>
      <c r="O515" s="4">
        <f t="shared" ref="O515:O578" si="40">E515/D515</f>
        <v>0.39277108433734942</v>
      </c>
      <c r="P515" s="6">
        <f t="shared" ref="P515:P578" si="41">IFERROR(E515/G515, 0)</f>
        <v>93.142857142857139</v>
      </c>
      <c r="Q515" s="8" t="s">
        <v>2037</v>
      </c>
      <c r="R515" t="str">
        <f t="shared" ref="R515:R578" si="42">RIGHT(N515,(LEN(N515)-FIND("/",N515)))</f>
        <v>television</v>
      </c>
      <c r="S515" s="13">
        <f t="shared" ref="S515:S578" si="43">(((J515/60)/60)/24)+DATE(1970,1,1)</f>
        <v>40430.208333333336</v>
      </c>
      <c r="T515" s="13">
        <f t="shared" ref="T515:T578" si="44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12">
        <v>1386309600</v>
      </c>
      <c r="K516" s="12">
        <v>1386741600</v>
      </c>
      <c r="L516" t="b">
        <v>0</v>
      </c>
      <c r="M516" t="b">
        <v>1</v>
      </c>
      <c r="N516" t="s">
        <v>23</v>
      </c>
      <c r="O516" s="4">
        <f t="shared" si="40"/>
        <v>0.22439077144917088</v>
      </c>
      <c r="P516" s="6">
        <f t="shared" si="41"/>
        <v>58.945075757575758</v>
      </c>
      <c r="Q516" s="8" t="s">
        <v>2034</v>
      </c>
      <c r="R516" t="str">
        <f t="shared" si="42"/>
        <v>rock</v>
      </c>
      <c r="S516" s="13">
        <f t="shared" si="43"/>
        <v>41614.25</v>
      </c>
      <c r="T516" s="13">
        <f t="shared" si="4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12">
        <v>1324620000</v>
      </c>
      <c r="K517" s="12">
        <v>1324792800</v>
      </c>
      <c r="L517" t="b">
        <v>0</v>
      </c>
      <c r="M517" t="b">
        <v>1</v>
      </c>
      <c r="N517" t="s">
        <v>33</v>
      </c>
      <c r="O517" s="4">
        <f t="shared" si="40"/>
        <v>0.55779069767441858</v>
      </c>
      <c r="P517" s="6">
        <f t="shared" si="41"/>
        <v>36.067669172932334</v>
      </c>
      <c r="Q517" s="8" t="s">
        <v>2036</v>
      </c>
      <c r="R517" t="str">
        <f t="shared" si="42"/>
        <v>plays</v>
      </c>
      <c r="S517" s="13">
        <f t="shared" si="43"/>
        <v>40900.25</v>
      </c>
      <c r="T517" s="13">
        <f t="shared" si="4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12">
        <v>1281070800</v>
      </c>
      <c r="K518" s="12">
        <v>1284354000</v>
      </c>
      <c r="L518" t="b">
        <v>0</v>
      </c>
      <c r="M518" t="b">
        <v>0</v>
      </c>
      <c r="N518" t="s">
        <v>68</v>
      </c>
      <c r="O518" s="4">
        <f t="shared" si="40"/>
        <v>0.42523125996810207</v>
      </c>
      <c r="P518" s="6">
        <f t="shared" si="41"/>
        <v>63.030732860520096</v>
      </c>
      <c r="Q518" s="8" t="s">
        <v>2038</v>
      </c>
      <c r="R518" t="str">
        <f t="shared" si="42"/>
        <v>nonfiction</v>
      </c>
      <c r="S518" s="13">
        <f t="shared" si="43"/>
        <v>40396.208333333336</v>
      </c>
      <c r="T518" s="13">
        <f t="shared" si="4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12">
        <v>1493960400</v>
      </c>
      <c r="K519" s="12">
        <v>1494392400</v>
      </c>
      <c r="L519" t="b">
        <v>0</v>
      </c>
      <c r="M519" t="b">
        <v>0</v>
      </c>
      <c r="N519" t="s">
        <v>17</v>
      </c>
      <c r="O519" s="4">
        <f t="shared" si="40"/>
        <v>1.1200000000000001</v>
      </c>
      <c r="P519" s="6">
        <f t="shared" si="41"/>
        <v>84.717948717948715</v>
      </c>
      <c r="Q519" s="8" t="s">
        <v>2033</v>
      </c>
      <c r="R519" t="str">
        <f t="shared" si="42"/>
        <v>food trucks</v>
      </c>
      <c r="S519" s="13">
        <f t="shared" si="43"/>
        <v>42860.208333333328</v>
      </c>
      <c r="T519" s="13">
        <f t="shared" si="4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12">
        <v>1519365600</v>
      </c>
      <c r="K520" s="12">
        <v>1519538400</v>
      </c>
      <c r="L520" t="b">
        <v>0</v>
      </c>
      <c r="M520" t="b">
        <v>1</v>
      </c>
      <c r="N520" t="s">
        <v>71</v>
      </c>
      <c r="O520" s="4">
        <f t="shared" si="40"/>
        <v>7.0681818181818179E-2</v>
      </c>
      <c r="P520" s="6">
        <f t="shared" si="41"/>
        <v>62.2</v>
      </c>
      <c r="Q520" s="8" t="s">
        <v>2037</v>
      </c>
      <c r="R520" t="str">
        <f t="shared" si="42"/>
        <v>animation</v>
      </c>
      <c r="S520" s="13">
        <f t="shared" si="43"/>
        <v>43154.25</v>
      </c>
      <c r="T520" s="13">
        <f t="shared" si="4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12">
        <v>1420696800</v>
      </c>
      <c r="K521" s="12">
        <v>1421906400</v>
      </c>
      <c r="L521" t="b">
        <v>0</v>
      </c>
      <c r="M521" t="b">
        <v>1</v>
      </c>
      <c r="N521" t="s">
        <v>23</v>
      </c>
      <c r="O521" s="4">
        <f t="shared" si="40"/>
        <v>1.0174563871693867</v>
      </c>
      <c r="P521" s="6">
        <f t="shared" si="41"/>
        <v>101.97518330513255</v>
      </c>
      <c r="Q521" s="8" t="s">
        <v>2034</v>
      </c>
      <c r="R521" t="str">
        <f t="shared" si="42"/>
        <v>rock</v>
      </c>
      <c r="S521" s="13">
        <f t="shared" si="43"/>
        <v>42012.25</v>
      </c>
      <c r="T521" s="13">
        <f t="shared" si="4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12">
        <v>1555650000</v>
      </c>
      <c r="K522" s="12">
        <v>1555909200</v>
      </c>
      <c r="L522" t="b">
        <v>0</v>
      </c>
      <c r="M522" t="b">
        <v>0</v>
      </c>
      <c r="N522" t="s">
        <v>33</v>
      </c>
      <c r="O522" s="4">
        <f t="shared" si="40"/>
        <v>4.2575000000000003</v>
      </c>
      <c r="P522" s="6">
        <f t="shared" si="41"/>
        <v>106.4375</v>
      </c>
      <c r="Q522" s="8" t="s">
        <v>2036</v>
      </c>
      <c r="R522" t="str">
        <f t="shared" si="42"/>
        <v>plays</v>
      </c>
      <c r="S522" s="13">
        <f t="shared" si="43"/>
        <v>43574.208333333328</v>
      </c>
      <c r="T522" s="13">
        <f t="shared" si="4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12">
        <v>1471928400</v>
      </c>
      <c r="K523" s="12">
        <v>1472446800</v>
      </c>
      <c r="L523" t="b">
        <v>0</v>
      </c>
      <c r="M523" t="b">
        <v>1</v>
      </c>
      <c r="N523" t="s">
        <v>53</v>
      </c>
      <c r="O523" s="4">
        <f t="shared" si="40"/>
        <v>1.4553947368421052</v>
      </c>
      <c r="P523" s="6">
        <f t="shared" si="41"/>
        <v>29.975609756097562</v>
      </c>
      <c r="Q523" s="8" t="s">
        <v>2037</v>
      </c>
      <c r="R523" t="str">
        <f t="shared" si="42"/>
        <v>drama</v>
      </c>
      <c r="S523" s="13">
        <f t="shared" si="43"/>
        <v>42605.208333333328</v>
      </c>
      <c r="T523" s="13">
        <f t="shared" si="4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12">
        <v>1341291600</v>
      </c>
      <c r="K524" s="12">
        <v>1342328400</v>
      </c>
      <c r="L524" t="b">
        <v>0</v>
      </c>
      <c r="M524" t="b">
        <v>0</v>
      </c>
      <c r="N524" t="s">
        <v>100</v>
      </c>
      <c r="O524" s="4">
        <f t="shared" si="40"/>
        <v>0.32453465346534655</v>
      </c>
      <c r="P524" s="6">
        <f t="shared" si="41"/>
        <v>85.806282722513089</v>
      </c>
      <c r="Q524" s="8" t="s">
        <v>2037</v>
      </c>
      <c r="R524" t="str">
        <f t="shared" si="42"/>
        <v>shorts</v>
      </c>
      <c r="S524" s="13">
        <f t="shared" si="43"/>
        <v>41093.208333333336</v>
      </c>
      <c r="T524" s="13">
        <f t="shared" si="4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12">
        <v>1267682400</v>
      </c>
      <c r="K525" s="12">
        <v>1268114400</v>
      </c>
      <c r="L525" t="b">
        <v>0</v>
      </c>
      <c r="M525" t="b">
        <v>0</v>
      </c>
      <c r="N525" t="s">
        <v>100</v>
      </c>
      <c r="O525" s="4">
        <f t="shared" si="40"/>
        <v>7.003333333333333</v>
      </c>
      <c r="P525" s="6">
        <f t="shared" si="41"/>
        <v>70.82022471910112</v>
      </c>
      <c r="Q525" s="8" t="s">
        <v>2037</v>
      </c>
      <c r="R525" t="str">
        <f t="shared" si="42"/>
        <v>shorts</v>
      </c>
      <c r="S525" s="13">
        <f t="shared" si="43"/>
        <v>40241.25</v>
      </c>
      <c r="T525" s="13">
        <f t="shared" si="4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12">
        <v>1272258000</v>
      </c>
      <c r="K526" s="12">
        <v>1273381200</v>
      </c>
      <c r="L526" t="b">
        <v>0</v>
      </c>
      <c r="M526" t="b">
        <v>0</v>
      </c>
      <c r="N526" t="s">
        <v>33</v>
      </c>
      <c r="O526" s="4">
        <f t="shared" si="40"/>
        <v>0.83904860392967939</v>
      </c>
      <c r="P526" s="6">
        <f t="shared" si="41"/>
        <v>40.998484082870135</v>
      </c>
      <c r="Q526" s="8" t="s">
        <v>2036</v>
      </c>
      <c r="R526" t="str">
        <f t="shared" si="42"/>
        <v>plays</v>
      </c>
      <c r="S526" s="13">
        <f t="shared" si="43"/>
        <v>40294.208333333336</v>
      </c>
      <c r="T526" s="13">
        <f t="shared" si="4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12">
        <v>1290492000</v>
      </c>
      <c r="K527" s="12">
        <v>1290837600</v>
      </c>
      <c r="L527" t="b">
        <v>0</v>
      </c>
      <c r="M527" t="b">
        <v>0</v>
      </c>
      <c r="N527" t="s">
        <v>65</v>
      </c>
      <c r="O527" s="4">
        <f t="shared" si="40"/>
        <v>0.84190476190476193</v>
      </c>
      <c r="P527" s="6">
        <f t="shared" si="41"/>
        <v>28.063492063492063</v>
      </c>
      <c r="Q527" s="8" t="s">
        <v>2035</v>
      </c>
      <c r="R527" t="str">
        <f t="shared" si="42"/>
        <v>wearables</v>
      </c>
      <c r="S527" s="13">
        <f t="shared" si="43"/>
        <v>40505.25</v>
      </c>
      <c r="T527" s="13">
        <f t="shared" si="4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12">
        <v>1451109600</v>
      </c>
      <c r="K528" s="12">
        <v>1454306400</v>
      </c>
      <c r="L528" t="b">
        <v>0</v>
      </c>
      <c r="M528" t="b">
        <v>1</v>
      </c>
      <c r="N528" t="s">
        <v>33</v>
      </c>
      <c r="O528" s="4">
        <f t="shared" si="40"/>
        <v>1.5595180722891566</v>
      </c>
      <c r="P528" s="6">
        <f t="shared" si="41"/>
        <v>88.054421768707485</v>
      </c>
      <c r="Q528" s="8" t="s">
        <v>2036</v>
      </c>
      <c r="R528" t="str">
        <f t="shared" si="42"/>
        <v>plays</v>
      </c>
      <c r="S528" s="13">
        <f t="shared" si="43"/>
        <v>42364.25</v>
      </c>
      <c r="T528" s="13">
        <f t="shared" si="4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12">
        <v>1454652000</v>
      </c>
      <c r="K529" s="12">
        <v>1457762400</v>
      </c>
      <c r="L529" t="b">
        <v>0</v>
      </c>
      <c r="M529" t="b">
        <v>0</v>
      </c>
      <c r="N529" t="s">
        <v>71</v>
      </c>
      <c r="O529" s="4">
        <f t="shared" si="40"/>
        <v>0.99619450317124736</v>
      </c>
      <c r="P529" s="6">
        <f t="shared" si="41"/>
        <v>31</v>
      </c>
      <c r="Q529" s="8" t="s">
        <v>2037</v>
      </c>
      <c r="R529" t="str">
        <f t="shared" si="42"/>
        <v>animation</v>
      </c>
      <c r="S529" s="13">
        <f t="shared" si="43"/>
        <v>42405.25</v>
      </c>
      <c r="T529" s="13">
        <f t="shared" si="4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12">
        <v>1385186400</v>
      </c>
      <c r="K530" s="12">
        <v>1389074400</v>
      </c>
      <c r="L530" t="b">
        <v>0</v>
      </c>
      <c r="M530" t="b">
        <v>0</v>
      </c>
      <c r="N530" t="s">
        <v>60</v>
      </c>
      <c r="O530" s="4">
        <f t="shared" si="40"/>
        <v>0.80300000000000005</v>
      </c>
      <c r="P530" s="6">
        <f t="shared" si="41"/>
        <v>90.337500000000006</v>
      </c>
      <c r="Q530" s="8" t="s">
        <v>2034</v>
      </c>
      <c r="R530" t="str">
        <f t="shared" si="42"/>
        <v>indie rock</v>
      </c>
      <c r="S530" s="13">
        <f t="shared" si="43"/>
        <v>41601.25</v>
      </c>
      <c r="T530" s="13">
        <f t="shared" si="4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12">
        <v>1399698000</v>
      </c>
      <c r="K531" s="12">
        <v>1402117200</v>
      </c>
      <c r="L531" t="b">
        <v>0</v>
      </c>
      <c r="M531" t="b">
        <v>0</v>
      </c>
      <c r="N531" t="s">
        <v>89</v>
      </c>
      <c r="O531" s="4">
        <f t="shared" si="40"/>
        <v>0.11254901960784314</v>
      </c>
      <c r="P531" s="6">
        <f t="shared" si="41"/>
        <v>63.777777777777779</v>
      </c>
      <c r="Q531" s="8" t="s">
        <v>2039</v>
      </c>
      <c r="R531" t="str">
        <f t="shared" si="42"/>
        <v>video games</v>
      </c>
      <c r="S531" s="13">
        <f t="shared" si="43"/>
        <v>41769.208333333336</v>
      </c>
      <c r="T531" s="13">
        <f t="shared" si="4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12">
        <v>1283230800</v>
      </c>
      <c r="K532" s="12">
        <v>1284440400</v>
      </c>
      <c r="L532" t="b">
        <v>0</v>
      </c>
      <c r="M532" t="b">
        <v>1</v>
      </c>
      <c r="N532" t="s">
        <v>119</v>
      </c>
      <c r="O532" s="4">
        <f t="shared" si="40"/>
        <v>0.91740952380952379</v>
      </c>
      <c r="P532" s="6">
        <f t="shared" si="41"/>
        <v>53.995515695067262</v>
      </c>
      <c r="Q532" s="8" t="s">
        <v>2038</v>
      </c>
      <c r="R532" t="str">
        <f t="shared" si="42"/>
        <v>fiction</v>
      </c>
      <c r="S532" s="13">
        <f t="shared" si="43"/>
        <v>40421.208333333336</v>
      </c>
      <c r="T532" s="13">
        <f t="shared" si="4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12">
        <v>1384149600</v>
      </c>
      <c r="K533" s="12">
        <v>1388988000</v>
      </c>
      <c r="L533" t="b">
        <v>0</v>
      </c>
      <c r="M533" t="b">
        <v>0</v>
      </c>
      <c r="N533" t="s">
        <v>89</v>
      </c>
      <c r="O533" s="4">
        <f t="shared" si="40"/>
        <v>0.95521156936261387</v>
      </c>
      <c r="P533" s="6">
        <f t="shared" si="41"/>
        <v>48.993956043956047</v>
      </c>
      <c r="Q533" s="8" t="s">
        <v>2039</v>
      </c>
      <c r="R533" t="str">
        <f t="shared" si="42"/>
        <v>video games</v>
      </c>
      <c r="S533" s="13">
        <f t="shared" si="43"/>
        <v>41589.25</v>
      </c>
      <c r="T533" s="13">
        <f t="shared" si="4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12">
        <v>1516860000</v>
      </c>
      <c r="K534" s="12">
        <v>1516946400</v>
      </c>
      <c r="L534" t="b">
        <v>0</v>
      </c>
      <c r="M534" t="b">
        <v>0</v>
      </c>
      <c r="N534" t="s">
        <v>33</v>
      </c>
      <c r="O534" s="4">
        <f t="shared" si="40"/>
        <v>5.0287499999999996</v>
      </c>
      <c r="P534" s="6">
        <f t="shared" si="41"/>
        <v>63.857142857142854</v>
      </c>
      <c r="Q534" s="8" t="s">
        <v>2036</v>
      </c>
      <c r="R534" t="str">
        <f t="shared" si="42"/>
        <v>plays</v>
      </c>
      <c r="S534" s="13">
        <f t="shared" si="43"/>
        <v>43125.25</v>
      </c>
      <c r="T534" s="13">
        <f t="shared" si="4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12">
        <v>1374642000</v>
      </c>
      <c r="K535" s="12">
        <v>1377752400</v>
      </c>
      <c r="L535" t="b">
        <v>0</v>
      </c>
      <c r="M535" t="b">
        <v>0</v>
      </c>
      <c r="N535" t="s">
        <v>60</v>
      </c>
      <c r="O535" s="4">
        <f t="shared" si="40"/>
        <v>1.5924394463667819</v>
      </c>
      <c r="P535" s="6">
        <f t="shared" si="41"/>
        <v>82.996393146979258</v>
      </c>
      <c r="Q535" s="8" t="s">
        <v>2034</v>
      </c>
      <c r="R535" t="str">
        <f t="shared" si="42"/>
        <v>indie rock</v>
      </c>
      <c r="S535" s="13">
        <f t="shared" si="43"/>
        <v>41479.208333333336</v>
      </c>
      <c r="T535" s="13">
        <f t="shared" si="4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12">
        <v>1534482000</v>
      </c>
      <c r="K536" s="12">
        <v>1534568400</v>
      </c>
      <c r="L536" t="b">
        <v>0</v>
      </c>
      <c r="M536" t="b">
        <v>1</v>
      </c>
      <c r="N536" t="s">
        <v>53</v>
      </c>
      <c r="O536" s="4">
        <f t="shared" si="40"/>
        <v>0.15022446689113356</v>
      </c>
      <c r="P536" s="6">
        <f t="shared" si="41"/>
        <v>55.08230452674897</v>
      </c>
      <c r="Q536" s="8" t="s">
        <v>2037</v>
      </c>
      <c r="R536" t="str">
        <f t="shared" si="42"/>
        <v>drama</v>
      </c>
      <c r="S536" s="13">
        <f t="shared" si="43"/>
        <v>43329.208333333328</v>
      </c>
      <c r="T536" s="13">
        <f t="shared" si="4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12">
        <v>1528434000</v>
      </c>
      <c r="K537" s="12">
        <v>1528606800</v>
      </c>
      <c r="L537" t="b">
        <v>0</v>
      </c>
      <c r="M537" t="b">
        <v>1</v>
      </c>
      <c r="N537" t="s">
        <v>33</v>
      </c>
      <c r="O537" s="4">
        <f t="shared" si="40"/>
        <v>4.820384615384615</v>
      </c>
      <c r="P537" s="6">
        <f t="shared" si="41"/>
        <v>62.044554455445542</v>
      </c>
      <c r="Q537" s="8" t="s">
        <v>2036</v>
      </c>
      <c r="R537" t="str">
        <f t="shared" si="42"/>
        <v>plays</v>
      </c>
      <c r="S537" s="13">
        <f t="shared" si="43"/>
        <v>43259.208333333328</v>
      </c>
      <c r="T537" s="13">
        <f t="shared" si="4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12">
        <v>1282626000</v>
      </c>
      <c r="K538" s="12">
        <v>1284872400</v>
      </c>
      <c r="L538" t="b">
        <v>0</v>
      </c>
      <c r="M538" t="b">
        <v>0</v>
      </c>
      <c r="N538" t="s">
        <v>119</v>
      </c>
      <c r="O538" s="4">
        <f t="shared" si="40"/>
        <v>1.4996938775510205</v>
      </c>
      <c r="P538" s="6">
        <f t="shared" si="41"/>
        <v>104.97857142857143</v>
      </c>
      <c r="Q538" s="8" t="s">
        <v>2038</v>
      </c>
      <c r="R538" t="str">
        <f t="shared" si="42"/>
        <v>fiction</v>
      </c>
      <c r="S538" s="13">
        <f t="shared" si="43"/>
        <v>40414.208333333336</v>
      </c>
      <c r="T538" s="13">
        <f t="shared" si="4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12">
        <v>1535605200</v>
      </c>
      <c r="K539" s="12">
        <v>1537592400</v>
      </c>
      <c r="L539" t="b">
        <v>1</v>
      </c>
      <c r="M539" t="b">
        <v>1</v>
      </c>
      <c r="N539" t="s">
        <v>42</v>
      </c>
      <c r="O539" s="4">
        <f t="shared" si="40"/>
        <v>1.1722156398104266</v>
      </c>
      <c r="P539" s="6">
        <f t="shared" si="41"/>
        <v>94.044676806083643</v>
      </c>
      <c r="Q539" s="8" t="s">
        <v>2037</v>
      </c>
      <c r="R539" t="str">
        <f t="shared" si="42"/>
        <v>documentary</v>
      </c>
      <c r="S539" s="13">
        <f t="shared" si="43"/>
        <v>43342.208333333328</v>
      </c>
      <c r="T539" s="13">
        <f t="shared" si="4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12">
        <v>1379826000</v>
      </c>
      <c r="K540" s="12">
        <v>1381208400</v>
      </c>
      <c r="L540" t="b">
        <v>0</v>
      </c>
      <c r="M540" t="b">
        <v>0</v>
      </c>
      <c r="N540" t="s">
        <v>292</v>
      </c>
      <c r="O540" s="4">
        <f t="shared" si="40"/>
        <v>0.37695968274950431</v>
      </c>
      <c r="P540" s="6">
        <f t="shared" si="41"/>
        <v>44.007716049382715</v>
      </c>
      <c r="Q540" s="8" t="s">
        <v>2039</v>
      </c>
      <c r="R540" t="str">
        <f t="shared" si="42"/>
        <v>mobile games</v>
      </c>
      <c r="S540" s="13">
        <f t="shared" si="43"/>
        <v>41539.208333333336</v>
      </c>
      <c r="T540" s="13">
        <f t="shared" si="4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12">
        <v>1561957200</v>
      </c>
      <c r="K541" s="12">
        <v>1562475600</v>
      </c>
      <c r="L541" t="b">
        <v>0</v>
      </c>
      <c r="M541" t="b">
        <v>1</v>
      </c>
      <c r="N541" t="s">
        <v>17</v>
      </c>
      <c r="O541" s="4">
        <f t="shared" si="40"/>
        <v>0.72653061224489801</v>
      </c>
      <c r="P541" s="6">
        <f t="shared" si="41"/>
        <v>92.467532467532465</v>
      </c>
      <c r="Q541" s="8" t="s">
        <v>2033</v>
      </c>
      <c r="R541" t="str">
        <f t="shared" si="42"/>
        <v>food trucks</v>
      </c>
      <c r="S541" s="13">
        <f t="shared" si="43"/>
        <v>43647.208333333328</v>
      </c>
      <c r="T541" s="13">
        <f t="shared" si="4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12">
        <v>1525496400</v>
      </c>
      <c r="K542" s="12">
        <v>1527397200</v>
      </c>
      <c r="L542" t="b">
        <v>0</v>
      </c>
      <c r="M542" t="b">
        <v>0</v>
      </c>
      <c r="N542" t="s">
        <v>122</v>
      </c>
      <c r="O542" s="4">
        <f t="shared" si="40"/>
        <v>2.6598113207547169</v>
      </c>
      <c r="P542" s="6">
        <f t="shared" si="41"/>
        <v>57.072874493927124</v>
      </c>
      <c r="Q542" s="8" t="s">
        <v>2040</v>
      </c>
      <c r="R542" t="str">
        <f t="shared" si="42"/>
        <v>photography books</v>
      </c>
      <c r="S542" s="13">
        <f t="shared" si="43"/>
        <v>43225.208333333328</v>
      </c>
      <c r="T542" s="13">
        <f t="shared" si="4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12">
        <v>1433912400</v>
      </c>
      <c r="K543" s="12">
        <v>1436158800</v>
      </c>
      <c r="L543" t="b">
        <v>0</v>
      </c>
      <c r="M543" t="b">
        <v>0</v>
      </c>
      <c r="N543" t="s">
        <v>292</v>
      </c>
      <c r="O543" s="4">
        <f t="shared" si="40"/>
        <v>0.24205617977528091</v>
      </c>
      <c r="P543" s="6">
        <f t="shared" si="41"/>
        <v>109.07848101265823</v>
      </c>
      <c r="Q543" s="8" t="s">
        <v>2039</v>
      </c>
      <c r="R543" t="str">
        <f t="shared" si="42"/>
        <v>mobile games</v>
      </c>
      <c r="S543" s="13">
        <f t="shared" si="43"/>
        <v>42165.208333333328</v>
      </c>
      <c r="T543" s="13">
        <f t="shared" si="4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12">
        <v>1453442400</v>
      </c>
      <c r="K544" s="12">
        <v>1456034400</v>
      </c>
      <c r="L544" t="b">
        <v>0</v>
      </c>
      <c r="M544" t="b">
        <v>0</v>
      </c>
      <c r="N544" t="s">
        <v>60</v>
      </c>
      <c r="O544" s="4">
        <f t="shared" si="40"/>
        <v>2.5064935064935064E-2</v>
      </c>
      <c r="P544" s="6">
        <f t="shared" si="41"/>
        <v>39.387755102040813</v>
      </c>
      <c r="Q544" s="8" t="s">
        <v>2034</v>
      </c>
      <c r="R544" t="str">
        <f t="shared" si="42"/>
        <v>indie rock</v>
      </c>
      <c r="S544" s="13">
        <f t="shared" si="43"/>
        <v>42391.25</v>
      </c>
      <c r="T544" s="13">
        <f t="shared" si="4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12">
        <v>1378875600</v>
      </c>
      <c r="K545" s="12">
        <v>1380171600</v>
      </c>
      <c r="L545" t="b">
        <v>0</v>
      </c>
      <c r="M545" t="b">
        <v>0</v>
      </c>
      <c r="N545" t="s">
        <v>89</v>
      </c>
      <c r="O545" s="4">
        <f t="shared" si="40"/>
        <v>0.1632979976442874</v>
      </c>
      <c r="P545" s="6">
        <f t="shared" si="41"/>
        <v>77.022222222222226</v>
      </c>
      <c r="Q545" s="8" t="s">
        <v>2039</v>
      </c>
      <c r="R545" t="str">
        <f t="shared" si="42"/>
        <v>video games</v>
      </c>
      <c r="S545" s="13">
        <f t="shared" si="43"/>
        <v>41528.208333333336</v>
      </c>
      <c r="T545" s="13">
        <f t="shared" si="4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12">
        <v>1452232800</v>
      </c>
      <c r="K546" s="12">
        <v>1453356000</v>
      </c>
      <c r="L546" t="b">
        <v>0</v>
      </c>
      <c r="M546" t="b">
        <v>0</v>
      </c>
      <c r="N546" t="s">
        <v>23</v>
      </c>
      <c r="O546" s="4">
        <f t="shared" si="40"/>
        <v>2.7650000000000001</v>
      </c>
      <c r="P546" s="6">
        <f t="shared" si="41"/>
        <v>92.166666666666671</v>
      </c>
      <c r="Q546" s="8" t="s">
        <v>2034</v>
      </c>
      <c r="R546" t="str">
        <f t="shared" si="42"/>
        <v>rock</v>
      </c>
      <c r="S546" s="13">
        <f t="shared" si="43"/>
        <v>42377.25</v>
      </c>
      <c r="T546" s="13">
        <f t="shared" si="4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12">
        <v>1577253600</v>
      </c>
      <c r="K547" s="12">
        <v>1578981600</v>
      </c>
      <c r="L547" t="b">
        <v>0</v>
      </c>
      <c r="M547" t="b">
        <v>0</v>
      </c>
      <c r="N547" t="s">
        <v>33</v>
      </c>
      <c r="O547" s="4">
        <f t="shared" si="40"/>
        <v>0.88803571428571426</v>
      </c>
      <c r="P547" s="6">
        <f t="shared" si="41"/>
        <v>61.007063197026021</v>
      </c>
      <c r="Q547" s="8" t="s">
        <v>2036</v>
      </c>
      <c r="R547" t="str">
        <f t="shared" si="42"/>
        <v>plays</v>
      </c>
      <c r="S547" s="13">
        <f t="shared" si="43"/>
        <v>43824.25</v>
      </c>
      <c r="T547" s="13">
        <f t="shared" si="4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12">
        <v>1537160400</v>
      </c>
      <c r="K548" s="12">
        <v>1537419600</v>
      </c>
      <c r="L548" t="b">
        <v>0</v>
      </c>
      <c r="M548" t="b">
        <v>1</v>
      </c>
      <c r="N548" t="s">
        <v>33</v>
      </c>
      <c r="O548" s="4">
        <f t="shared" si="40"/>
        <v>1.6357142857142857</v>
      </c>
      <c r="P548" s="6">
        <f t="shared" si="41"/>
        <v>78.068181818181813</v>
      </c>
      <c r="Q548" s="8" t="s">
        <v>2036</v>
      </c>
      <c r="R548" t="str">
        <f t="shared" si="42"/>
        <v>plays</v>
      </c>
      <c r="S548" s="13">
        <f t="shared" si="43"/>
        <v>43360.208333333328</v>
      </c>
      <c r="T548" s="13">
        <f t="shared" si="4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12">
        <v>1422165600</v>
      </c>
      <c r="K549" s="12">
        <v>1423202400</v>
      </c>
      <c r="L549" t="b">
        <v>0</v>
      </c>
      <c r="M549" t="b">
        <v>0</v>
      </c>
      <c r="N549" t="s">
        <v>53</v>
      </c>
      <c r="O549" s="4">
        <f t="shared" si="40"/>
        <v>9.69</v>
      </c>
      <c r="P549" s="6">
        <f t="shared" si="41"/>
        <v>80.75</v>
      </c>
      <c r="Q549" s="8" t="s">
        <v>2037</v>
      </c>
      <c r="R549" t="str">
        <f t="shared" si="42"/>
        <v>drama</v>
      </c>
      <c r="S549" s="13">
        <f t="shared" si="43"/>
        <v>42029.25</v>
      </c>
      <c r="T549" s="13">
        <f t="shared" si="4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12">
        <v>1459486800</v>
      </c>
      <c r="K550" s="12">
        <v>1460610000</v>
      </c>
      <c r="L550" t="b">
        <v>0</v>
      </c>
      <c r="M550" t="b">
        <v>0</v>
      </c>
      <c r="N550" t="s">
        <v>33</v>
      </c>
      <c r="O550" s="4">
        <f t="shared" si="40"/>
        <v>2.7091376701966716</v>
      </c>
      <c r="P550" s="6">
        <f t="shared" si="41"/>
        <v>59.991289782244557</v>
      </c>
      <c r="Q550" s="8" t="s">
        <v>2036</v>
      </c>
      <c r="R550" t="str">
        <f t="shared" si="42"/>
        <v>plays</v>
      </c>
      <c r="S550" s="13">
        <f t="shared" si="43"/>
        <v>42461.208333333328</v>
      </c>
      <c r="T550" s="13">
        <f t="shared" si="4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12">
        <v>1369717200</v>
      </c>
      <c r="K551" s="12">
        <v>1370494800</v>
      </c>
      <c r="L551" t="b">
        <v>0</v>
      </c>
      <c r="M551" t="b">
        <v>0</v>
      </c>
      <c r="N551" t="s">
        <v>65</v>
      </c>
      <c r="O551" s="4">
        <f t="shared" si="40"/>
        <v>2.8421355932203389</v>
      </c>
      <c r="P551" s="6">
        <f t="shared" si="41"/>
        <v>110.03018372703411</v>
      </c>
      <c r="Q551" s="8" t="s">
        <v>2035</v>
      </c>
      <c r="R551" t="str">
        <f t="shared" si="42"/>
        <v>wearables</v>
      </c>
      <c r="S551" s="13">
        <f t="shared" si="43"/>
        <v>41422.208333333336</v>
      </c>
      <c r="T551" s="13">
        <f t="shared" si="4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12">
        <v>1330495200</v>
      </c>
      <c r="K552" s="12">
        <v>1332306000</v>
      </c>
      <c r="L552" t="b">
        <v>0</v>
      </c>
      <c r="M552" t="b">
        <v>0</v>
      </c>
      <c r="N552" t="s">
        <v>60</v>
      </c>
      <c r="O552" s="4">
        <f t="shared" si="40"/>
        <v>0.04</v>
      </c>
      <c r="P552" s="6">
        <f t="shared" si="41"/>
        <v>4</v>
      </c>
      <c r="Q552" s="8" t="s">
        <v>2034</v>
      </c>
      <c r="R552" t="str">
        <f t="shared" si="42"/>
        <v>indie rock</v>
      </c>
      <c r="S552" s="13">
        <f t="shared" si="43"/>
        <v>40968.25</v>
      </c>
      <c r="T552" s="13">
        <f t="shared" si="4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12">
        <v>1419055200</v>
      </c>
      <c r="K553" s="12">
        <v>1422511200</v>
      </c>
      <c r="L553" t="b">
        <v>0</v>
      </c>
      <c r="M553" t="b">
        <v>1</v>
      </c>
      <c r="N553" t="s">
        <v>28</v>
      </c>
      <c r="O553" s="4">
        <f t="shared" si="40"/>
        <v>0.58632981676846196</v>
      </c>
      <c r="P553" s="6">
        <f t="shared" si="41"/>
        <v>37.99856063332134</v>
      </c>
      <c r="Q553" s="8" t="s">
        <v>2035</v>
      </c>
      <c r="R553" t="str">
        <f t="shared" si="42"/>
        <v>web</v>
      </c>
      <c r="S553" s="13">
        <f t="shared" si="43"/>
        <v>41993.25</v>
      </c>
      <c r="T553" s="13">
        <f t="shared" si="4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12">
        <v>1480140000</v>
      </c>
      <c r="K554" s="12">
        <v>1480312800</v>
      </c>
      <c r="L554" t="b">
        <v>0</v>
      </c>
      <c r="M554" t="b">
        <v>0</v>
      </c>
      <c r="N554" t="s">
        <v>33</v>
      </c>
      <c r="O554" s="4">
        <f t="shared" si="40"/>
        <v>0.98511111111111116</v>
      </c>
      <c r="P554" s="6">
        <f t="shared" si="41"/>
        <v>96.369565217391298</v>
      </c>
      <c r="Q554" s="8" t="s">
        <v>2036</v>
      </c>
      <c r="R554" t="str">
        <f t="shared" si="42"/>
        <v>plays</v>
      </c>
      <c r="S554" s="13">
        <f t="shared" si="43"/>
        <v>42700.25</v>
      </c>
      <c r="T554" s="13">
        <f t="shared" si="4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12">
        <v>1293948000</v>
      </c>
      <c r="K555" s="12">
        <v>1294034400</v>
      </c>
      <c r="L555" t="b">
        <v>0</v>
      </c>
      <c r="M555" t="b">
        <v>0</v>
      </c>
      <c r="N555" t="s">
        <v>23</v>
      </c>
      <c r="O555" s="4">
        <f t="shared" si="40"/>
        <v>0.43975381008206332</v>
      </c>
      <c r="P555" s="6">
        <f t="shared" si="41"/>
        <v>72.978599221789878</v>
      </c>
      <c r="Q555" s="8" t="s">
        <v>2034</v>
      </c>
      <c r="R555" t="str">
        <f t="shared" si="42"/>
        <v>rock</v>
      </c>
      <c r="S555" s="13">
        <f t="shared" si="43"/>
        <v>40545.25</v>
      </c>
      <c r="T555" s="13">
        <f t="shared" si="4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12">
        <v>1482127200</v>
      </c>
      <c r="K556" s="12">
        <v>1482645600</v>
      </c>
      <c r="L556" t="b">
        <v>0</v>
      </c>
      <c r="M556" t="b">
        <v>0</v>
      </c>
      <c r="N556" t="s">
        <v>60</v>
      </c>
      <c r="O556" s="4">
        <f t="shared" si="40"/>
        <v>1.5166315789473683</v>
      </c>
      <c r="P556" s="6">
        <f t="shared" si="41"/>
        <v>26.007220216606498</v>
      </c>
      <c r="Q556" s="8" t="s">
        <v>2034</v>
      </c>
      <c r="R556" t="str">
        <f t="shared" si="42"/>
        <v>indie rock</v>
      </c>
      <c r="S556" s="13">
        <f t="shared" si="43"/>
        <v>42723.25</v>
      </c>
      <c r="T556" s="13">
        <f t="shared" si="4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12">
        <v>1396414800</v>
      </c>
      <c r="K557" s="12">
        <v>1399093200</v>
      </c>
      <c r="L557" t="b">
        <v>0</v>
      </c>
      <c r="M557" t="b">
        <v>0</v>
      </c>
      <c r="N557" t="s">
        <v>23</v>
      </c>
      <c r="O557" s="4">
        <f t="shared" si="40"/>
        <v>2.2363492063492063</v>
      </c>
      <c r="P557" s="6">
        <f t="shared" si="41"/>
        <v>104.36296296296297</v>
      </c>
      <c r="Q557" s="8" t="s">
        <v>2034</v>
      </c>
      <c r="R557" t="str">
        <f t="shared" si="42"/>
        <v>rock</v>
      </c>
      <c r="S557" s="13">
        <f t="shared" si="43"/>
        <v>41731.208333333336</v>
      </c>
      <c r="T557" s="13">
        <f t="shared" si="4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12">
        <v>1315285200</v>
      </c>
      <c r="K558" s="12">
        <v>1315890000</v>
      </c>
      <c r="L558" t="b">
        <v>0</v>
      </c>
      <c r="M558" t="b">
        <v>1</v>
      </c>
      <c r="N558" t="s">
        <v>206</v>
      </c>
      <c r="O558" s="4">
        <f t="shared" si="40"/>
        <v>2.3975</v>
      </c>
      <c r="P558" s="6">
        <f t="shared" si="41"/>
        <v>102.18852459016394</v>
      </c>
      <c r="Q558" s="8" t="s">
        <v>2038</v>
      </c>
      <c r="R558" t="str">
        <f t="shared" si="42"/>
        <v>translations</v>
      </c>
      <c r="S558" s="13">
        <f t="shared" si="43"/>
        <v>40792.208333333336</v>
      </c>
      <c r="T558" s="13">
        <f t="shared" si="4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12">
        <v>1443762000</v>
      </c>
      <c r="K559" s="12">
        <v>1444021200</v>
      </c>
      <c r="L559" t="b">
        <v>0</v>
      </c>
      <c r="M559" t="b">
        <v>1</v>
      </c>
      <c r="N559" t="s">
        <v>474</v>
      </c>
      <c r="O559" s="4">
        <f t="shared" si="40"/>
        <v>1.9933333333333334</v>
      </c>
      <c r="P559" s="6">
        <f t="shared" si="41"/>
        <v>54.117647058823529</v>
      </c>
      <c r="Q559" s="8" t="s">
        <v>2037</v>
      </c>
      <c r="R559" t="str">
        <f t="shared" si="42"/>
        <v>science fiction</v>
      </c>
      <c r="S559" s="13">
        <f t="shared" si="43"/>
        <v>42279.208333333328</v>
      </c>
      <c r="T559" s="13">
        <f t="shared" si="4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12">
        <v>1456293600</v>
      </c>
      <c r="K560" s="12">
        <v>1460005200</v>
      </c>
      <c r="L560" t="b">
        <v>0</v>
      </c>
      <c r="M560" t="b">
        <v>0</v>
      </c>
      <c r="N560" t="s">
        <v>33</v>
      </c>
      <c r="O560" s="4">
        <f t="shared" si="40"/>
        <v>1.373448275862069</v>
      </c>
      <c r="P560" s="6">
        <f t="shared" si="41"/>
        <v>63.222222222222221</v>
      </c>
      <c r="Q560" s="8" t="s">
        <v>2036</v>
      </c>
      <c r="R560" t="str">
        <f t="shared" si="42"/>
        <v>plays</v>
      </c>
      <c r="S560" s="13">
        <f t="shared" si="43"/>
        <v>42424.25</v>
      </c>
      <c r="T560" s="13">
        <f t="shared" si="4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12">
        <v>1470114000</v>
      </c>
      <c r="K561" s="12">
        <v>1470718800</v>
      </c>
      <c r="L561" t="b">
        <v>0</v>
      </c>
      <c r="M561" t="b">
        <v>0</v>
      </c>
      <c r="N561" t="s">
        <v>33</v>
      </c>
      <c r="O561" s="4">
        <f t="shared" si="40"/>
        <v>1.009696106362773</v>
      </c>
      <c r="P561" s="6">
        <f t="shared" si="41"/>
        <v>104.03228962818004</v>
      </c>
      <c r="Q561" s="8" t="s">
        <v>2036</v>
      </c>
      <c r="R561" t="str">
        <f t="shared" si="42"/>
        <v>plays</v>
      </c>
      <c r="S561" s="13">
        <f t="shared" si="43"/>
        <v>42584.208333333328</v>
      </c>
      <c r="T561" s="13">
        <f t="shared" si="4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12">
        <v>1321596000</v>
      </c>
      <c r="K562" s="12">
        <v>1325052000</v>
      </c>
      <c r="L562" t="b">
        <v>0</v>
      </c>
      <c r="M562" t="b">
        <v>0</v>
      </c>
      <c r="N562" t="s">
        <v>71</v>
      </c>
      <c r="O562" s="4">
        <f t="shared" si="40"/>
        <v>7.9416000000000002</v>
      </c>
      <c r="P562" s="6">
        <f t="shared" si="41"/>
        <v>49.994334277620396</v>
      </c>
      <c r="Q562" s="8" t="s">
        <v>2037</v>
      </c>
      <c r="R562" t="str">
        <f t="shared" si="42"/>
        <v>animation</v>
      </c>
      <c r="S562" s="13">
        <f t="shared" si="43"/>
        <v>40865.25</v>
      </c>
      <c r="T562" s="13">
        <f t="shared" si="4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12">
        <v>1318827600</v>
      </c>
      <c r="K563" s="12">
        <v>1319000400</v>
      </c>
      <c r="L563" t="b">
        <v>0</v>
      </c>
      <c r="M563" t="b">
        <v>0</v>
      </c>
      <c r="N563" t="s">
        <v>33</v>
      </c>
      <c r="O563" s="4">
        <f t="shared" si="40"/>
        <v>3.6970000000000001</v>
      </c>
      <c r="P563" s="6">
        <f t="shared" si="41"/>
        <v>56.015151515151516</v>
      </c>
      <c r="Q563" s="8" t="s">
        <v>2036</v>
      </c>
      <c r="R563" t="str">
        <f t="shared" si="42"/>
        <v>plays</v>
      </c>
      <c r="S563" s="13">
        <f t="shared" si="43"/>
        <v>40833.208333333336</v>
      </c>
      <c r="T563" s="13">
        <f t="shared" si="4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12">
        <v>1552366800</v>
      </c>
      <c r="K564" s="12">
        <v>1552539600</v>
      </c>
      <c r="L564" t="b">
        <v>0</v>
      </c>
      <c r="M564" t="b">
        <v>0</v>
      </c>
      <c r="N564" t="s">
        <v>23</v>
      </c>
      <c r="O564" s="4">
        <f t="shared" si="40"/>
        <v>0.12818181818181817</v>
      </c>
      <c r="P564" s="6">
        <f t="shared" si="41"/>
        <v>48.807692307692307</v>
      </c>
      <c r="Q564" s="8" t="s">
        <v>2034</v>
      </c>
      <c r="R564" t="str">
        <f t="shared" si="42"/>
        <v>rock</v>
      </c>
      <c r="S564" s="13">
        <f t="shared" si="43"/>
        <v>43536.208333333328</v>
      </c>
      <c r="T564" s="13">
        <f t="shared" si="4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12">
        <v>1542088800</v>
      </c>
      <c r="K565" s="12">
        <v>1543816800</v>
      </c>
      <c r="L565" t="b">
        <v>0</v>
      </c>
      <c r="M565" t="b">
        <v>0</v>
      </c>
      <c r="N565" t="s">
        <v>42</v>
      </c>
      <c r="O565" s="4">
        <f t="shared" si="40"/>
        <v>1.3802702702702703</v>
      </c>
      <c r="P565" s="6">
        <f t="shared" si="41"/>
        <v>60.082352941176474</v>
      </c>
      <c r="Q565" s="8" t="s">
        <v>2037</v>
      </c>
      <c r="R565" t="str">
        <f t="shared" si="42"/>
        <v>documentary</v>
      </c>
      <c r="S565" s="13">
        <f t="shared" si="43"/>
        <v>43417.25</v>
      </c>
      <c r="T565" s="13">
        <f t="shared" si="4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12">
        <v>1426395600</v>
      </c>
      <c r="K566" s="12">
        <v>1427086800</v>
      </c>
      <c r="L566" t="b">
        <v>0</v>
      </c>
      <c r="M566" t="b">
        <v>0</v>
      </c>
      <c r="N566" t="s">
        <v>33</v>
      </c>
      <c r="O566" s="4">
        <f t="shared" si="40"/>
        <v>0.83813278008298753</v>
      </c>
      <c r="P566" s="6">
        <f t="shared" si="41"/>
        <v>78.990502793296088</v>
      </c>
      <c r="Q566" s="8" t="s">
        <v>2036</v>
      </c>
      <c r="R566" t="str">
        <f t="shared" si="42"/>
        <v>plays</v>
      </c>
      <c r="S566" s="13">
        <f t="shared" si="43"/>
        <v>42078.208333333328</v>
      </c>
      <c r="T566" s="13">
        <f t="shared" si="4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12">
        <v>1321336800</v>
      </c>
      <c r="K567" s="12">
        <v>1323064800</v>
      </c>
      <c r="L567" t="b">
        <v>0</v>
      </c>
      <c r="M567" t="b">
        <v>0</v>
      </c>
      <c r="N567" t="s">
        <v>33</v>
      </c>
      <c r="O567" s="4">
        <f t="shared" si="40"/>
        <v>2.0460063224446787</v>
      </c>
      <c r="P567" s="6">
        <f t="shared" si="41"/>
        <v>53.99499443826474</v>
      </c>
      <c r="Q567" s="8" t="s">
        <v>2036</v>
      </c>
      <c r="R567" t="str">
        <f t="shared" si="42"/>
        <v>plays</v>
      </c>
      <c r="S567" s="13">
        <f t="shared" si="43"/>
        <v>40862.25</v>
      </c>
      <c r="T567" s="13">
        <f t="shared" si="4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12">
        <v>1456293600</v>
      </c>
      <c r="K568" s="12">
        <v>1458277200</v>
      </c>
      <c r="L568" t="b">
        <v>0</v>
      </c>
      <c r="M568" t="b">
        <v>1</v>
      </c>
      <c r="N568" t="s">
        <v>50</v>
      </c>
      <c r="O568" s="4">
        <f t="shared" si="40"/>
        <v>0.44344086021505374</v>
      </c>
      <c r="P568" s="6">
        <f t="shared" si="41"/>
        <v>111.45945945945945</v>
      </c>
      <c r="Q568" s="8" t="s">
        <v>2034</v>
      </c>
      <c r="R568" t="str">
        <f t="shared" si="42"/>
        <v>electric music</v>
      </c>
      <c r="S568" s="13">
        <f t="shared" si="43"/>
        <v>42424.25</v>
      </c>
      <c r="T568" s="13">
        <f t="shared" si="4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12">
        <v>1404968400</v>
      </c>
      <c r="K569" s="12">
        <v>1405141200</v>
      </c>
      <c r="L569" t="b">
        <v>0</v>
      </c>
      <c r="M569" t="b">
        <v>0</v>
      </c>
      <c r="N569" t="s">
        <v>23</v>
      </c>
      <c r="O569" s="4">
        <f t="shared" si="40"/>
        <v>2.1860294117647059</v>
      </c>
      <c r="P569" s="6">
        <f t="shared" si="41"/>
        <v>60.922131147540981</v>
      </c>
      <c r="Q569" s="8" t="s">
        <v>2034</v>
      </c>
      <c r="R569" t="str">
        <f t="shared" si="42"/>
        <v>rock</v>
      </c>
      <c r="S569" s="13">
        <f t="shared" si="43"/>
        <v>41830.208333333336</v>
      </c>
      <c r="T569" s="13">
        <f t="shared" si="4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12">
        <v>1279170000</v>
      </c>
      <c r="K570" s="12">
        <v>1283058000</v>
      </c>
      <c r="L570" t="b">
        <v>0</v>
      </c>
      <c r="M570" t="b">
        <v>0</v>
      </c>
      <c r="N570" t="s">
        <v>33</v>
      </c>
      <c r="O570" s="4">
        <f t="shared" si="40"/>
        <v>1.8603314917127072</v>
      </c>
      <c r="P570" s="6">
        <f t="shared" si="41"/>
        <v>26.0015444015444</v>
      </c>
      <c r="Q570" s="8" t="s">
        <v>2036</v>
      </c>
      <c r="R570" t="str">
        <f t="shared" si="42"/>
        <v>plays</v>
      </c>
      <c r="S570" s="13">
        <f t="shared" si="43"/>
        <v>40374.208333333336</v>
      </c>
      <c r="T570" s="13">
        <f t="shared" si="4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12">
        <v>1294725600</v>
      </c>
      <c r="K571" s="12">
        <v>1295762400</v>
      </c>
      <c r="L571" t="b">
        <v>0</v>
      </c>
      <c r="M571" t="b">
        <v>0</v>
      </c>
      <c r="N571" t="s">
        <v>71</v>
      </c>
      <c r="O571" s="4">
        <f t="shared" si="40"/>
        <v>2.3733830845771142</v>
      </c>
      <c r="P571" s="6">
        <f t="shared" si="41"/>
        <v>80.993208828522924</v>
      </c>
      <c r="Q571" s="8" t="s">
        <v>2037</v>
      </c>
      <c r="R571" t="str">
        <f t="shared" si="42"/>
        <v>animation</v>
      </c>
      <c r="S571" s="13">
        <f t="shared" si="43"/>
        <v>40554.25</v>
      </c>
      <c r="T571" s="13">
        <f t="shared" si="4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12">
        <v>1419055200</v>
      </c>
      <c r="K572" s="12">
        <v>1419573600</v>
      </c>
      <c r="L572" t="b">
        <v>0</v>
      </c>
      <c r="M572" t="b">
        <v>1</v>
      </c>
      <c r="N572" t="s">
        <v>23</v>
      </c>
      <c r="O572" s="4">
        <f t="shared" si="40"/>
        <v>3.0565384615384614</v>
      </c>
      <c r="P572" s="6">
        <f t="shared" si="41"/>
        <v>34.995963302752294</v>
      </c>
      <c r="Q572" s="8" t="s">
        <v>2034</v>
      </c>
      <c r="R572" t="str">
        <f t="shared" si="42"/>
        <v>rock</v>
      </c>
      <c r="S572" s="13">
        <f t="shared" si="43"/>
        <v>41993.25</v>
      </c>
      <c r="T572" s="13">
        <f t="shared" si="4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12">
        <v>1434690000</v>
      </c>
      <c r="K573" s="12">
        <v>1438750800</v>
      </c>
      <c r="L573" t="b">
        <v>0</v>
      </c>
      <c r="M573" t="b">
        <v>0</v>
      </c>
      <c r="N573" t="s">
        <v>100</v>
      </c>
      <c r="O573" s="4">
        <f t="shared" si="40"/>
        <v>0.94142857142857139</v>
      </c>
      <c r="P573" s="6">
        <f t="shared" si="41"/>
        <v>94.142857142857139</v>
      </c>
      <c r="Q573" s="8" t="s">
        <v>2037</v>
      </c>
      <c r="R573" t="str">
        <f t="shared" si="42"/>
        <v>shorts</v>
      </c>
      <c r="S573" s="13">
        <f t="shared" si="43"/>
        <v>42174.208333333328</v>
      </c>
      <c r="T573" s="13">
        <f t="shared" si="4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12">
        <v>1443416400</v>
      </c>
      <c r="K574" s="12">
        <v>1444798800</v>
      </c>
      <c r="L574" t="b">
        <v>0</v>
      </c>
      <c r="M574" t="b">
        <v>1</v>
      </c>
      <c r="N574" t="s">
        <v>23</v>
      </c>
      <c r="O574" s="4">
        <f t="shared" si="40"/>
        <v>0.54400000000000004</v>
      </c>
      <c r="P574" s="6">
        <f t="shared" si="41"/>
        <v>52.085106382978722</v>
      </c>
      <c r="Q574" s="8" t="s">
        <v>2034</v>
      </c>
      <c r="R574" t="str">
        <f t="shared" si="42"/>
        <v>rock</v>
      </c>
      <c r="S574" s="13">
        <f t="shared" si="43"/>
        <v>42275.208333333328</v>
      </c>
      <c r="T574" s="13">
        <f t="shared" si="4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12">
        <v>1399006800</v>
      </c>
      <c r="K575" s="12">
        <v>1399179600</v>
      </c>
      <c r="L575" t="b">
        <v>0</v>
      </c>
      <c r="M575" t="b">
        <v>0</v>
      </c>
      <c r="N575" t="s">
        <v>1029</v>
      </c>
      <c r="O575" s="4">
        <f t="shared" si="40"/>
        <v>1.1188059701492536</v>
      </c>
      <c r="P575" s="6">
        <f t="shared" si="41"/>
        <v>24.986666666666668</v>
      </c>
      <c r="Q575" s="8" t="s">
        <v>2041</v>
      </c>
      <c r="R575" t="str">
        <f t="shared" si="42"/>
        <v>audio</v>
      </c>
      <c r="S575" s="13">
        <f t="shared" si="43"/>
        <v>41761.208333333336</v>
      </c>
      <c r="T575" s="13">
        <f t="shared" si="4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12">
        <v>1575698400</v>
      </c>
      <c r="K576" s="12">
        <v>1576562400</v>
      </c>
      <c r="L576" t="b">
        <v>0</v>
      </c>
      <c r="M576" t="b">
        <v>1</v>
      </c>
      <c r="N576" t="s">
        <v>17</v>
      </c>
      <c r="O576" s="4">
        <f t="shared" si="40"/>
        <v>3.6914814814814814</v>
      </c>
      <c r="P576" s="6">
        <f t="shared" si="41"/>
        <v>69.215277777777771</v>
      </c>
      <c r="Q576" s="8" t="s">
        <v>2033</v>
      </c>
      <c r="R576" t="str">
        <f t="shared" si="42"/>
        <v>food trucks</v>
      </c>
      <c r="S576" s="13">
        <f t="shared" si="43"/>
        <v>43806.25</v>
      </c>
      <c r="T576" s="13">
        <f t="shared" si="4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12">
        <v>1400562000</v>
      </c>
      <c r="K577" s="12">
        <v>1400821200</v>
      </c>
      <c r="L577" t="b">
        <v>0</v>
      </c>
      <c r="M577" t="b">
        <v>1</v>
      </c>
      <c r="N577" t="s">
        <v>33</v>
      </c>
      <c r="O577" s="4">
        <f t="shared" si="40"/>
        <v>0.62930372148859548</v>
      </c>
      <c r="P577" s="6">
        <f t="shared" si="41"/>
        <v>93.944444444444443</v>
      </c>
      <c r="Q577" s="8" t="s">
        <v>2036</v>
      </c>
      <c r="R577" t="str">
        <f t="shared" si="42"/>
        <v>plays</v>
      </c>
      <c r="S577" s="13">
        <f t="shared" si="43"/>
        <v>41779.208333333336</v>
      </c>
      <c r="T577" s="13">
        <f t="shared" si="4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12">
        <v>1509512400</v>
      </c>
      <c r="K578" s="12">
        <v>1510984800</v>
      </c>
      <c r="L578" t="b">
        <v>0</v>
      </c>
      <c r="M578" t="b">
        <v>0</v>
      </c>
      <c r="N578" t="s">
        <v>33</v>
      </c>
      <c r="O578" s="4">
        <f t="shared" si="40"/>
        <v>0.6492783505154639</v>
      </c>
      <c r="P578" s="6">
        <f t="shared" si="41"/>
        <v>98.40625</v>
      </c>
      <c r="Q578" s="8" t="s">
        <v>2036</v>
      </c>
      <c r="R578" t="str">
        <f t="shared" si="42"/>
        <v>plays</v>
      </c>
      <c r="S578" s="13">
        <f t="shared" si="43"/>
        <v>43040.208333333328</v>
      </c>
      <c r="T578" s="13">
        <f t="shared" si="4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12">
        <v>1299823200</v>
      </c>
      <c r="K579" s="12">
        <v>1302066000</v>
      </c>
      <c r="L579" t="b">
        <v>0</v>
      </c>
      <c r="M579" t="b">
        <v>0</v>
      </c>
      <c r="N579" t="s">
        <v>159</v>
      </c>
      <c r="O579" s="4">
        <f t="shared" ref="O579:O642" si="45">E579/D579</f>
        <v>0.18853658536585366</v>
      </c>
      <c r="P579" s="6">
        <f t="shared" ref="P579:P642" si="46">IFERROR(E579/G579, 0)</f>
        <v>41.783783783783782</v>
      </c>
      <c r="Q579" s="8" t="s">
        <v>2034</v>
      </c>
      <c r="R579" t="str">
        <f t="shared" ref="R579:R642" si="47">RIGHT(N579,(LEN(N579)-FIND("/",N579)))</f>
        <v>jazz</v>
      </c>
      <c r="S579" s="13">
        <f t="shared" ref="S579:S642" si="48">(((J579/60)/60)/24)+DATE(1970,1,1)</f>
        <v>40613.25</v>
      </c>
      <c r="T579" s="13">
        <f t="shared" ref="T579:T642" si="4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12">
        <v>1322719200</v>
      </c>
      <c r="K580" s="12">
        <v>1322978400</v>
      </c>
      <c r="L580" t="b">
        <v>0</v>
      </c>
      <c r="M580" t="b">
        <v>0</v>
      </c>
      <c r="N580" t="s">
        <v>474</v>
      </c>
      <c r="O580" s="4">
        <f t="shared" si="45"/>
        <v>0.1675440414507772</v>
      </c>
      <c r="P580" s="6">
        <f t="shared" si="46"/>
        <v>65.991836734693877</v>
      </c>
      <c r="Q580" s="8" t="s">
        <v>2037</v>
      </c>
      <c r="R580" t="str">
        <f t="shared" si="47"/>
        <v>science fiction</v>
      </c>
      <c r="S580" s="13">
        <f t="shared" si="48"/>
        <v>40878.25</v>
      </c>
      <c r="T580" s="13">
        <f t="shared" si="4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12">
        <v>1312693200</v>
      </c>
      <c r="K581" s="12">
        <v>1313730000</v>
      </c>
      <c r="L581" t="b">
        <v>0</v>
      </c>
      <c r="M581" t="b">
        <v>0</v>
      </c>
      <c r="N581" t="s">
        <v>159</v>
      </c>
      <c r="O581" s="4">
        <f t="shared" si="45"/>
        <v>1.0111290322580646</v>
      </c>
      <c r="P581" s="6">
        <f t="shared" si="46"/>
        <v>72.05747126436782</v>
      </c>
      <c r="Q581" s="8" t="s">
        <v>2034</v>
      </c>
      <c r="R581" t="str">
        <f t="shared" si="47"/>
        <v>jazz</v>
      </c>
      <c r="S581" s="13">
        <f t="shared" si="48"/>
        <v>40762.208333333336</v>
      </c>
      <c r="T581" s="13">
        <f t="shared" si="4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12">
        <v>1393394400</v>
      </c>
      <c r="K582" s="12">
        <v>1394085600</v>
      </c>
      <c r="L582" t="b">
        <v>0</v>
      </c>
      <c r="M582" t="b">
        <v>0</v>
      </c>
      <c r="N582" t="s">
        <v>33</v>
      </c>
      <c r="O582" s="4">
        <f t="shared" si="45"/>
        <v>3.4150228310502282</v>
      </c>
      <c r="P582" s="6">
        <f t="shared" si="46"/>
        <v>48.003209242618745</v>
      </c>
      <c r="Q582" s="8" t="s">
        <v>2036</v>
      </c>
      <c r="R582" t="str">
        <f t="shared" si="47"/>
        <v>plays</v>
      </c>
      <c r="S582" s="13">
        <f t="shared" si="48"/>
        <v>41696.25</v>
      </c>
      <c r="T582" s="13">
        <f t="shared" si="4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12">
        <v>1304053200</v>
      </c>
      <c r="K583" s="12">
        <v>1305349200</v>
      </c>
      <c r="L583" t="b">
        <v>0</v>
      </c>
      <c r="M583" t="b">
        <v>0</v>
      </c>
      <c r="N583" t="s">
        <v>28</v>
      </c>
      <c r="O583" s="4">
        <f t="shared" si="45"/>
        <v>0.64016666666666666</v>
      </c>
      <c r="P583" s="6">
        <f t="shared" si="46"/>
        <v>54.098591549295776</v>
      </c>
      <c r="Q583" s="8" t="s">
        <v>2035</v>
      </c>
      <c r="R583" t="str">
        <f t="shared" si="47"/>
        <v>web</v>
      </c>
      <c r="S583" s="13">
        <f t="shared" si="48"/>
        <v>40662.208333333336</v>
      </c>
      <c r="T583" s="13">
        <f t="shared" si="4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12">
        <v>1433912400</v>
      </c>
      <c r="K584" s="12">
        <v>1434344400</v>
      </c>
      <c r="L584" t="b">
        <v>0</v>
      </c>
      <c r="M584" t="b">
        <v>1</v>
      </c>
      <c r="N584" t="s">
        <v>89</v>
      </c>
      <c r="O584" s="4">
        <f t="shared" si="45"/>
        <v>0.5208045977011494</v>
      </c>
      <c r="P584" s="6">
        <f t="shared" si="46"/>
        <v>107.88095238095238</v>
      </c>
      <c r="Q584" s="8" t="s">
        <v>2039</v>
      </c>
      <c r="R584" t="str">
        <f t="shared" si="47"/>
        <v>video games</v>
      </c>
      <c r="S584" s="13">
        <f t="shared" si="48"/>
        <v>42165.208333333328</v>
      </c>
      <c r="T584" s="13">
        <f t="shared" si="4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12">
        <v>1329717600</v>
      </c>
      <c r="K585" s="12">
        <v>1331186400</v>
      </c>
      <c r="L585" t="b">
        <v>0</v>
      </c>
      <c r="M585" t="b">
        <v>0</v>
      </c>
      <c r="N585" t="s">
        <v>42</v>
      </c>
      <c r="O585" s="4">
        <f t="shared" si="45"/>
        <v>3.2240211640211642</v>
      </c>
      <c r="P585" s="6">
        <f t="shared" si="46"/>
        <v>67.034103410341032</v>
      </c>
      <c r="Q585" s="8" t="s">
        <v>2037</v>
      </c>
      <c r="R585" t="str">
        <f t="shared" si="47"/>
        <v>documentary</v>
      </c>
      <c r="S585" s="13">
        <f t="shared" si="48"/>
        <v>40959.25</v>
      </c>
      <c r="T585" s="13">
        <f t="shared" si="4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12">
        <v>1335330000</v>
      </c>
      <c r="K586" s="12">
        <v>1336539600</v>
      </c>
      <c r="L586" t="b">
        <v>0</v>
      </c>
      <c r="M586" t="b">
        <v>0</v>
      </c>
      <c r="N586" t="s">
        <v>28</v>
      </c>
      <c r="O586" s="4">
        <f t="shared" si="45"/>
        <v>1.1950810185185186</v>
      </c>
      <c r="P586" s="6">
        <f t="shared" si="46"/>
        <v>64.01425914445133</v>
      </c>
      <c r="Q586" s="8" t="s">
        <v>2035</v>
      </c>
      <c r="R586" t="str">
        <f t="shared" si="47"/>
        <v>web</v>
      </c>
      <c r="S586" s="13">
        <f t="shared" si="48"/>
        <v>41024.208333333336</v>
      </c>
      <c r="T586" s="13">
        <f t="shared" si="4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12">
        <v>1268888400</v>
      </c>
      <c r="K587" s="12">
        <v>1269752400</v>
      </c>
      <c r="L587" t="b">
        <v>0</v>
      </c>
      <c r="M587" t="b">
        <v>0</v>
      </c>
      <c r="N587" t="s">
        <v>206</v>
      </c>
      <c r="O587" s="4">
        <f t="shared" si="45"/>
        <v>1.4679775280898877</v>
      </c>
      <c r="P587" s="6">
        <f t="shared" si="46"/>
        <v>96.066176470588232</v>
      </c>
      <c r="Q587" s="8" t="s">
        <v>2038</v>
      </c>
      <c r="R587" t="str">
        <f t="shared" si="47"/>
        <v>translations</v>
      </c>
      <c r="S587" s="13">
        <f t="shared" si="48"/>
        <v>40255.208333333336</v>
      </c>
      <c r="T587" s="13">
        <f t="shared" si="4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12">
        <v>1289973600</v>
      </c>
      <c r="K588" s="12">
        <v>1291615200</v>
      </c>
      <c r="L588" t="b">
        <v>0</v>
      </c>
      <c r="M588" t="b">
        <v>0</v>
      </c>
      <c r="N588" t="s">
        <v>23</v>
      </c>
      <c r="O588" s="4">
        <f t="shared" si="45"/>
        <v>9.5057142857142853</v>
      </c>
      <c r="P588" s="6">
        <f t="shared" si="46"/>
        <v>51.184615384615384</v>
      </c>
      <c r="Q588" s="8" t="s">
        <v>2034</v>
      </c>
      <c r="R588" t="str">
        <f t="shared" si="47"/>
        <v>rock</v>
      </c>
      <c r="S588" s="13">
        <f t="shared" si="48"/>
        <v>40499.25</v>
      </c>
      <c r="T588" s="13">
        <f t="shared" si="4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12">
        <v>1547877600</v>
      </c>
      <c r="K589" s="12">
        <v>1552366800</v>
      </c>
      <c r="L589" t="b">
        <v>0</v>
      </c>
      <c r="M589" t="b">
        <v>1</v>
      </c>
      <c r="N589" t="s">
        <v>17</v>
      </c>
      <c r="O589" s="4">
        <f t="shared" si="45"/>
        <v>0.72893617021276591</v>
      </c>
      <c r="P589" s="6">
        <f t="shared" si="46"/>
        <v>43.92307692307692</v>
      </c>
      <c r="Q589" s="8" t="s">
        <v>2033</v>
      </c>
      <c r="R589" t="str">
        <f t="shared" si="47"/>
        <v>food trucks</v>
      </c>
      <c r="S589" s="13">
        <f t="shared" si="48"/>
        <v>43484.25</v>
      </c>
      <c r="T589" s="13">
        <f t="shared" si="4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12">
        <v>1269493200</v>
      </c>
      <c r="K590" s="12">
        <v>1272171600</v>
      </c>
      <c r="L590" t="b">
        <v>0</v>
      </c>
      <c r="M590" t="b">
        <v>0</v>
      </c>
      <c r="N590" t="s">
        <v>33</v>
      </c>
      <c r="O590" s="4">
        <f t="shared" si="45"/>
        <v>0.7900824873096447</v>
      </c>
      <c r="P590" s="6">
        <f t="shared" si="46"/>
        <v>91.021198830409361</v>
      </c>
      <c r="Q590" s="8" t="s">
        <v>2036</v>
      </c>
      <c r="R590" t="str">
        <f t="shared" si="47"/>
        <v>plays</v>
      </c>
      <c r="S590" s="13">
        <f t="shared" si="48"/>
        <v>40262.208333333336</v>
      </c>
      <c r="T590" s="13">
        <f t="shared" si="4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12">
        <v>1436072400</v>
      </c>
      <c r="K591" s="12">
        <v>1436677200</v>
      </c>
      <c r="L591" t="b">
        <v>0</v>
      </c>
      <c r="M591" t="b">
        <v>0</v>
      </c>
      <c r="N591" t="s">
        <v>42</v>
      </c>
      <c r="O591" s="4">
        <f t="shared" si="45"/>
        <v>0.64721518987341775</v>
      </c>
      <c r="P591" s="6">
        <f t="shared" si="46"/>
        <v>50.127450980392155</v>
      </c>
      <c r="Q591" s="8" t="s">
        <v>2037</v>
      </c>
      <c r="R591" t="str">
        <f t="shared" si="47"/>
        <v>documentary</v>
      </c>
      <c r="S591" s="13">
        <f t="shared" si="48"/>
        <v>42190.208333333328</v>
      </c>
      <c r="T591" s="13">
        <f t="shared" si="4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12">
        <v>1419141600</v>
      </c>
      <c r="K592" s="12">
        <v>1420092000</v>
      </c>
      <c r="L592" t="b">
        <v>0</v>
      </c>
      <c r="M592" t="b">
        <v>0</v>
      </c>
      <c r="N592" t="s">
        <v>133</v>
      </c>
      <c r="O592" s="4">
        <f t="shared" si="45"/>
        <v>0.82028169014084507</v>
      </c>
      <c r="P592" s="6">
        <f t="shared" si="46"/>
        <v>67.720930232558146</v>
      </c>
      <c r="Q592" s="8" t="s">
        <v>2038</v>
      </c>
      <c r="R592" t="str">
        <f t="shared" si="47"/>
        <v>radio &amp; podcasts</v>
      </c>
      <c r="S592" s="13">
        <f t="shared" si="48"/>
        <v>41994.25</v>
      </c>
      <c r="T592" s="13">
        <f t="shared" si="4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12">
        <v>1279083600</v>
      </c>
      <c r="K593" s="12">
        <v>1279947600</v>
      </c>
      <c r="L593" t="b">
        <v>0</v>
      </c>
      <c r="M593" t="b">
        <v>0</v>
      </c>
      <c r="N593" t="s">
        <v>89</v>
      </c>
      <c r="O593" s="4">
        <f t="shared" si="45"/>
        <v>10.376666666666667</v>
      </c>
      <c r="P593" s="6">
        <f t="shared" si="46"/>
        <v>61.03921568627451</v>
      </c>
      <c r="Q593" s="8" t="s">
        <v>2039</v>
      </c>
      <c r="R593" t="str">
        <f t="shared" si="47"/>
        <v>video games</v>
      </c>
      <c r="S593" s="13">
        <f t="shared" si="48"/>
        <v>40373.208333333336</v>
      </c>
      <c r="T593" s="13">
        <f t="shared" si="4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12">
        <v>1401426000</v>
      </c>
      <c r="K594" s="12">
        <v>1402203600</v>
      </c>
      <c r="L594" t="b">
        <v>0</v>
      </c>
      <c r="M594" t="b">
        <v>0</v>
      </c>
      <c r="N594" t="s">
        <v>33</v>
      </c>
      <c r="O594" s="4">
        <f t="shared" si="45"/>
        <v>0.12910076530612244</v>
      </c>
      <c r="P594" s="6">
        <f t="shared" si="46"/>
        <v>80.011857707509876</v>
      </c>
      <c r="Q594" s="8" t="s">
        <v>2036</v>
      </c>
      <c r="R594" t="str">
        <f t="shared" si="47"/>
        <v>plays</v>
      </c>
      <c r="S594" s="13">
        <f t="shared" si="48"/>
        <v>41789.208333333336</v>
      </c>
      <c r="T594" s="13">
        <f t="shared" si="4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12">
        <v>1395810000</v>
      </c>
      <c r="K595" s="12">
        <v>1396933200</v>
      </c>
      <c r="L595" t="b">
        <v>0</v>
      </c>
      <c r="M595" t="b">
        <v>0</v>
      </c>
      <c r="N595" t="s">
        <v>71</v>
      </c>
      <c r="O595" s="4">
        <f t="shared" si="45"/>
        <v>1.5484210526315789</v>
      </c>
      <c r="P595" s="6">
        <f t="shared" si="46"/>
        <v>47.001497753369947</v>
      </c>
      <c r="Q595" s="8" t="s">
        <v>2037</v>
      </c>
      <c r="R595" t="str">
        <f t="shared" si="47"/>
        <v>animation</v>
      </c>
      <c r="S595" s="13">
        <f t="shared" si="48"/>
        <v>41724.208333333336</v>
      </c>
      <c r="T595" s="13">
        <f t="shared" si="4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12">
        <v>1467003600</v>
      </c>
      <c r="K596" s="12">
        <v>1467262800</v>
      </c>
      <c r="L596" t="b">
        <v>0</v>
      </c>
      <c r="M596" t="b">
        <v>1</v>
      </c>
      <c r="N596" t="s">
        <v>33</v>
      </c>
      <c r="O596" s="4">
        <f t="shared" si="45"/>
        <v>7.0991735537190084E-2</v>
      </c>
      <c r="P596" s="6">
        <f t="shared" si="46"/>
        <v>71.127388535031841</v>
      </c>
      <c r="Q596" s="8" t="s">
        <v>2036</v>
      </c>
      <c r="R596" t="str">
        <f t="shared" si="47"/>
        <v>plays</v>
      </c>
      <c r="S596" s="13">
        <f t="shared" si="48"/>
        <v>42548.208333333328</v>
      </c>
      <c r="T596" s="13">
        <f t="shared" si="4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12">
        <v>1268715600</v>
      </c>
      <c r="K597" s="12">
        <v>1270530000</v>
      </c>
      <c r="L597" t="b">
        <v>0</v>
      </c>
      <c r="M597" t="b">
        <v>1</v>
      </c>
      <c r="N597" t="s">
        <v>33</v>
      </c>
      <c r="O597" s="4">
        <f t="shared" si="45"/>
        <v>2.0852773826458035</v>
      </c>
      <c r="P597" s="6">
        <f t="shared" si="46"/>
        <v>89.99079189686924</v>
      </c>
      <c r="Q597" s="8" t="s">
        <v>2036</v>
      </c>
      <c r="R597" t="str">
        <f t="shared" si="47"/>
        <v>plays</v>
      </c>
      <c r="S597" s="13">
        <f t="shared" si="48"/>
        <v>40253.208333333336</v>
      </c>
      <c r="T597" s="13">
        <f t="shared" si="4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12">
        <v>1457157600</v>
      </c>
      <c r="K598" s="12">
        <v>1457762400</v>
      </c>
      <c r="L598" t="b">
        <v>0</v>
      </c>
      <c r="M598" t="b">
        <v>1</v>
      </c>
      <c r="N598" t="s">
        <v>53</v>
      </c>
      <c r="O598" s="4">
        <f t="shared" si="45"/>
        <v>0.99683544303797467</v>
      </c>
      <c r="P598" s="6">
        <f t="shared" si="46"/>
        <v>43.032786885245905</v>
      </c>
      <c r="Q598" s="8" t="s">
        <v>2037</v>
      </c>
      <c r="R598" t="str">
        <f t="shared" si="47"/>
        <v>drama</v>
      </c>
      <c r="S598" s="13">
        <f t="shared" si="48"/>
        <v>42434.25</v>
      </c>
      <c r="T598" s="13">
        <f t="shared" si="4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12">
        <v>1573970400</v>
      </c>
      <c r="K599" s="12">
        <v>1575525600</v>
      </c>
      <c r="L599" t="b">
        <v>0</v>
      </c>
      <c r="M599" t="b">
        <v>0</v>
      </c>
      <c r="N599" t="s">
        <v>33</v>
      </c>
      <c r="O599" s="4">
        <f t="shared" si="45"/>
        <v>2.0159756097560977</v>
      </c>
      <c r="P599" s="6">
        <f t="shared" si="46"/>
        <v>67.997714808043881</v>
      </c>
      <c r="Q599" s="8" t="s">
        <v>2036</v>
      </c>
      <c r="R599" t="str">
        <f t="shared" si="47"/>
        <v>plays</v>
      </c>
      <c r="S599" s="13">
        <f t="shared" si="48"/>
        <v>43786.25</v>
      </c>
      <c r="T599" s="13">
        <f t="shared" si="4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12">
        <v>1276578000</v>
      </c>
      <c r="K600" s="12">
        <v>1279083600</v>
      </c>
      <c r="L600" t="b">
        <v>0</v>
      </c>
      <c r="M600" t="b">
        <v>0</v>
      </c>
      <c r="N600" t="s">
        <v>23</v>
      </c>
      <c r="O600" s="4">
        <f t="shared" si="45"/>
        <v>1.6209032258064515</v>
      </c>
      <c r="P600" s="6">
        <f t="shared" si="46"/>
        <v>73.004566210045667</v>
      </c>
      <c r="Q600" s="8" t="s">
        <v>2034</v>
      </c>
      <c r="R600" t="str">
        <f t="shared" si="47"/>
        <v>rock</v>
      </c>
      <c r="S600" s="13">
        <f t="shared" si="48"/>
        <v>40344.208333333336</v>
      </c>
      <c r="T600" s="13">
        <f t="shared" si="4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12">
        <v>1423720800</v>
      </c>
      <c r="K601" s="12">
        <v>1424412000</v>
      </c>
      <c r="L601" t="b">
        <v>0</v>
      </c>
      <c r="M601" t="b">
        <v>0</v>
      </c>
      <c r="N601" t="s">
        <v>42</v>
      </c>
      <c r="O601" s="4">
        <f t="shared" si="45"/>
        <v>3.6436208125445471E-2</v>
      </c>
      <c r="P601" s="6">
        <f t="shared" si="46"/>
        <v>62.341463414634148</v>
      </c>
      <c r="Q601" s="8" t="s">
        <v>2037</v>
      </c>
      <c r="R601" t="str">
        <f t="shared" si="47"/>
        <v>documentary</v>
      </c>
      <c r="S601" s="13">
        <f t="shared" si="48"/>
        <v>42047.25</v>
      </c>
      <c r="T601" s="13">
        <f t="shared" si="4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12">
        <v>1375160400</v>
      </c>
      <c r="K602" s="12">
        <v>1376197200</v>
      </c>
      <c r="L602" t="b">
        <v>0</v>
      </c>
      <c r="M602" t="b">
        <v>0</v>
      </c>
      <c r="N602" t="s">
        <v>17</v>
      </c>
      <c r="O602" s="4">
        <f t="shared" si="45"/>
        <v>0.05</v>
      </c>
      <c r="P602" s="6">
        <f t="shared" si="46"/>
        <v>5</v>
      </c>
      <c r="Q602" s="8" t="s">
        <v>2033</v>
      </c>
      <c r="R602" t="str">
        <f t="shared" si="47"/>
        <v>food trucks</v>
      </c>
      <c r="S602" s="13">
        <f t="shared" si="48"/>
        <v>41485.208333333336</v>
      </c>
      <c r="T602" s="13">
        <f t="shared" si="4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12">
        <v>1401426000</v>
      </c>
      <c r="K603" s="12">
        <v>1402894800</v>
      </c>
      <c r="L603" t="b">
        <v>1</v>
      </c>
      <c r="M603" t="b">
        <v>0</v>
      </c>
      <c r="N603" t="s">
        <v>65</v>
      </c>
      <c r="O603" s="4">
        <f t="shared" si="45"/>
        <v>2.0663492063492064</v>
      </c>
      <c r="P603" s="6">
        <f t="shared" si="46"/>
        <v>67.103092783505161</v>
      </c>
      <c r="Q603" s="8" t="s">
        <v>2035</v>
      </c>
      <c r="R603" t="str">
        <f t="shared" si="47"/>
        <v>wearables</v>
      </c>
      <c r="S603" s="13">
        <f t="shared" si="48"/>
        <v>41789.208333333336</v>
      </c>
      <c r="T603" s="13">
        <f t="shared" si="4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12">
        <v>1433480400</v>
      </c>
      <c r="K604" s="12">
        <v>1434430800</v>
      </c>
      <c r="L604" t="b">
        <v>0</v>
      </c>
      <c r="M604" t="b">
        <v>0</v>
      </c>
      <c r="N604" t="s">
        <v>33</v>
      </c>
      <c r="O604" s="4">
        <f t="shared" si="45"/>
        <v>1.2823628691983122</v>
      </c>
      <c r="P604" s="6">
        <f t="shared" si="46"/>
        <v>79.978947368421046</v>
      </c>
      <c r="Q604" s="8" t="s">
        <v>2036</v>
      </c>
      <c r="R604" t="str">
        <f t="shared" si="47"/>
        <v>plays</v>
      </c>
      <c r="S604" s="13">
        <f t="shared" si="48"/>
        <v>42160.208333333328</v>
      </c>
      <c r="T604" s="13">
        <f t="shared" si="4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12">
        <v>1555563600</v>
      </c>
      <c r="K605" s="12">
        <v>1557896400</v>
      </c>
      <c r="L605" t="b">
        <v>0</v>
      </c>
      <c r="M605" t="b">
        <v>0</v>
      </c>
      <c r="N605" t="s">
        <v>33</v>
      </c>
      <c r="O605" s="4">
        <f t="shared" si="45"/>
        <v>1.1966037735849056</v>
      </c>
      <c r="P605" s="6">
        <f t="shared" si="46"/>
        <v>62.176470588235297</v>
      </c>
      <c r="Q605" s="8" t="s">
        <v>2036</v>
      </c>
      <c r="R605" t="str">
        <f t="shared" si="47"/>
        <v>plays</v>
      </c>
      <c r="S605" s="13">
        <f t="shared" si="48"/>
        <v>43573.208333333328</v>
      </c>
      <c r="T605" s="13">
        <f t="shared" si="4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12">
        <v>1295676000</v>
      </c>
      <c r="K606" s="12">
        <v>1297490400</v>
      </c>
      <c r="L606" t="b">
        <v>0</v>
      </c>
      <c r="M606" t="b">
        <v>0</v>
      </c>
      <c r="N606" t="s">
        <v>33</v>
      </c>
      <c r="O606" s="4">
        <f t="shared" si="45"/>
        <v>1.7073055242390078</v>
      </c>
      <c r="P606" s="6">
        <f t="shared" si="46"/>
        <v>53.005950297514879</v>
      </c>
      <c r="Q606" s="8" t="s">
        <v>2036</v>
      </c>
      <c r="R606" t="str">
        <f t="shared" si="47"/>
        <v>plays</v>
      </c>
      <c r="S606" s="13">
        <f t="shared" si="48"/>
        <v>40565.25</v>
      </c>
      <c r="T606" s="13">
        <f t="shared" si="4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12">
        <v>1443848400</v>
      </c>
      <c r="K607" s="12">
        <v>1447394400</v>
      </c>
      <c r="L607" t="b">
        <v>0</v>
      </c>
      <c r="M607" t="b">
        <v>0</v>
      </c>
      <c r="N607" t="s">
        <v>68</v>
      </c>
      <c r="O607" s="4">
        <f t="shared" si="45"/>
        <v>1.8721212121212121</v>
      </c>
      <c r="P607" s="6">
        <f t="shared" si="46"/>
        <v>57.738317757009348</v>
      </c>
      <c r="Q607" s="8" t="s">
        <v>2038</v>
      </c>
      <c r="R607" t="str">
        <f t="shared" si="47"/>
        <v>nonfiction</v>
      </c>
      <c r="S607" s="13">
        <f t="shared" si="48"/>
        <v>42280.208333333328</v>
      </c>
      <c r="T607" s="13">
        <f t="shared" si="4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12">
        <v>1457330400</v>
      </c>
      <c r="K608" s="12">
        <v>1458277200</v>
      </c>
      <c r="L608" t="b">
        <v>0</v>
      </c>
      <c r="M608" t="b">
        <v>0</v>
      </c>
      <c r="N608" t="s">
        <v>23</v>
      </c>
      <c r="O608" s="4">
        <f t="shared" si="45"/>
        <v>1.8838235294117647</v>
      </c>
      <c r="P608" s="6">
        <f t="shared" si="46"/>
        <v>40.03125</v>
      </c>
      <c r="Q608" s="8" t="s">
        <v>2034</v>
      </c>
      <c r="R608" t="str">
        <f t="shared" si="47"/>
        <v>rock</v>
      </c>
      <c r="S608" s="13">
        <f t="shared" si="48"/>
        <v>42436.25</v>
      </c>
      <c r="T608" s="13">
        <f t="shared" si="4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12">
        <v>1395550800</v>
      </c>
      <c r="K609" s="12">
        <v>1395723600</v>
      </c>
      <c r="L609" t="b">
        <v>0</v>
      </c>
      <c r="M609" t="b">
        <v>0</v>
      </c>
      <c r="N609" t="s">
        <v>17</v>
      </c>
      <c r="O609" s="4">
        <f t="shared" si="45"/>
        <v>1.3129869186046512</v>
      </c>
      <c r="P609" s="6">
        <f t="shared" si="46"/>
        <v>81.016591928251117</v>
      </c>
      <c r="Q609" s="8" t="s">
        <v>2033</v>
      </c>
      <c r="R609" t="str">
        <f t="shared" si="47"/>
        <v>food trucks</v>
      </c>
      <c r="S609" s="13">
        <f t="shared" si="48"/>
        <v>41721.208333333336</v>
      </c>
      <c r="T609" s="13">
        <f t="shared" si="4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12">
        <v>1551852000</v>
      </c>
      <c r="K610" s="12">
        <v>1552197600</v>
      </c>
      <c r="L610" t="b">
        <v>0</v>
      </c>
      <c r="M610" t="b">
        <v>1</v>
      </c>
      <c r="N610" t="s">
        <v>159</v>
      </c>
      <c r="O610" s="4">
        <f t="shared" si="45"/>
        <v>2.8397435897435899</v>
      </c>
      <c r="P610" s="6">
        <f t="shared" si="46"/>
        <v>35.047468354430379</v>
      </c>
      <c r="Q610" s="8" t="s">
        <v>2034</v>
      </c>
      <c r="R610" t="str">
        <f t="shared" si="47"/>
        <v>jazz</v>
      </c>
      <c r="S610" s="13">
        <f t="shared" si="48"/>
        <v>43530.25</v>
      </c>
      <c r="T610" s="13">
        <f t="shared" si="4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12">
        <v>1547618400</v>
      </c>
      <c r="K611" s="12">
        <v>1549087200</v>
      </c>
      <c r="L611" t="b">
        <v>0</v>
      </c>
      <c r="M611" t="b">
        <v>0</v>
      </c>
      <c r="N611" t="s">
        <v>474</v>
      </c>
      <c r="O611" s="4">
        <f t="shared" si="45"/>
        <v>1.2041999999999999</v>
      </c>
      <c r="P611" s="6">
        <f t="shared" si="46"/>
        <v>102.92307692307692</v>
      </c>
      <c r="Q611" s="8" t="s">
        <v>2037</v>
      </c>
      <c r="R611" t="str">
        <f t="shared" si="47"/>
        <v>science fiction</v>
      </c>
      <c r="S611" s="13">
        <f t="shared" si="48"/>
        <v>43481.25</v>
      </c>
      <c r="T611" s="13">
        <f t="shared" si="4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12">
        <v>1355637600</v>
      </c>
      <c r="K612" s="12">
        <v>1356847200</v>
      </c>
      <c r="L612" t="b">
        <v>0</v>
      </c>
      <c r="M612" t="b">
        <v>0</v>
      </c>
      <c r="N612" t="s">
        <v>33</v>
      </c>
      <c r="O612" s="4">
        <f t="shared" si="45"/>
        <v>4.1905607476635511</v>
      </c>
      <c r="P612" s="6">
        <f t="shared" si="46"/>
        <v>27.998126756166094</v>
      </c>
      <c r="Q612" s="8" t="s">
        <v>2036</v>
      </c>
      <c r="R612" t="str">
        <f t="shared" si="47"/>
        <v>plays</v>
      </c>
      <c r="S612" s="13">
        <f t="shared" si="48"/>
        <v>41259.25</v>
      </c>
      <c r="T612" s="13">
        <f t="shared" si="4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12">
        <v>1374728400</v>
      </c>
      <c r="K613" s="12">
        <v>1375765200</v>
      </c>
      <c r="L613" t="b">
        <v>0</v>
      </c>
      <c r="M613" t="b">
        <v>0</v>
      </c>
      <c r="N613" t="s">
        <v>33</v>
      </c>
      <c r="O613" s="4">
        <f t="shared" si="45"/>
        <v>0.13853658536585367</v>
      </c>
      <c r="P613" s="6">
        <f t="shared" si="46"/>
        <v>75.733333333333334</v>
      </c>
      <c r="Q613" s="8" t="s">
        <v>2036</v>
      </c>
      <c r="R613" t="str">
        <f t="shared" si="47"/>
        <v>plays</v>
      </c>
      <c r="S613" s="13">
        <f t="shared" si="48"/>
        <v>41480.208333333336</v>
      </c>
      <c r="T613" s="13">
        <f t="shared" si="4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12">
        <v>1287810000</v>
      </c>
      <c r="K614" s="12">
        <v>1289800800</v>
      </c>
      <c r="L614" t="b">
        <v>0</v>
      </c>
      <c r="M614" t="b">
        <v>0</v>
      </c>
      <c r="N614" t="s">
        <v>50</v>
      </c>
      <c r="O614" s="4">
        <f t="shared" si="45"/>
        <v>1.3943548387096774</v>
      </c>
      <c r="P614" s="6">
        <f t="shared" si="46"/>
        <v>45.026041666666664</v>
      </c>
      <c r="Q614" s="8" t="s">
        <v>2034</v>
      </c>
      <c r="R614" t="str">
        <f t="shared" si="47"/>
        <v>electric music</v>
      </c>
      <c r="S614" s="13">
        <f t="shared" si="48"/>
        <v>40474.208333333336</v>
      </c>
      <c r="T614" s="13">
        <f t="shared" si="4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12">
        <v>1503723600</v>
      </c>
      <c r="K615" s="12">
        <v>1504501200</v>
      </c>
      <c r="L615" t="b">
        <v>0</v>
      </c>
      <c r="M615" t="b">
        <v>0</v>
      </c>
      <c r="N615" t="s">
        <v>33</v>
      </c>
      <c r="O615" s="4">
        <f t="shared" si="45"/>
        <v>1.74</v>
      </c>
      <c r="P615" s="6">
        <f t="shared" si="46"/>
        <v>73.615384615384613</v>
      </c>
      <c r="Q615" s="8" t="s">
        <v>2036</v>
      </c>
      <c r="R615" t="str">
        <f t="shared" si="47"/>
        <v>plays</v>
      </c>
      <c r="S615" s="13">
        <f t="shared" si="48"/>
        <v>42973.208333333328</v>
      </c>
      <c r="T615" s="13">
        <f t="shared" si="4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12">
        <v>1484114400</v>
      </c>
      <c r="K616" s="12">
        <v>1485669600</v>
      </c>
      <c r="L616" t="b">
        <v>0</v>
      </c>
      <c r="M616" t="b">
        <v>0</v>
      </c>
      <c r="N616" t="s">
        <v>33</v>
      </c>
      <c r="O616" s="4">
        <f t="shared" si="45"/>
        <v>1.5549056603773586</v>
      </c>
      <c r="P616" s="6">
        <f t="shared" si="46"/>
        <v>56.991701244813278</v>
      </c>
      <c r="Q616" s="8" t="s">
        <v>2036</v>
      </c>
      <c r="R616" t="str">
        <f t="shared" si="47"/>
        <v>plays</v>
      </c>
      <c r="S616" s="13">
        <f t="shared" si="48"/>
        <v>42746.25</v>
      </c>
      <c r="T616" s="13">
        <f t="shared" si="4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12">
        <v>1461906000</v>
      </c>
      <c r="K617" s="12">
        <v>1462770000</v>
      </c>
      <c r="L617" t="b">
        <v>0</v>
      </c>
      <c r="M617" t="b">
        <v>0</v>
      </c>
      <c r="N617" t="s">
        <v>33</v>
      </c>
      <c r="O617" s="4">
        <f t="shared" si="45"/>
        <v>1.7044705882352942</v>
      </c>
      <c r="P617" s="6">
        <f t="shared" si="46"/>
        <v>85.223529411764702</v>
      </c>
      <c r="Q617" s="8" t="s">
        <v>2036</v>
      </c>
      <c r="R617" t="str">
        <f t="shared" si="47"/>
        <v>plays</v>
      </c>
      <c r="S617" s="13">
        <f t="shared" si="48"/>
        <v>42489.208333333328</v>
      </c>
      <c r="T617" s="13">
        <f t="shared" si="4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12">
        <v>1379653200</v>
      </c>
      <c r="K618" s="12">
        <v>1379739600</v>
      </c>
      <c r="L618" t="b">
        <v>0</v>
      </c>
      <c r="M618" t="b">
        <v>1</v>
      </c>
      <c r="N618" t="s">
        <v>60</v>
      </c>
      <c r="O618" s="4">
        <f t="shared" si="45"/>
        <v>1.8951562500000001</v>
      </c>
      <c r="P618" s="6">
        <f t="shared" si="46"/>
        <v>50.962184873949582</v>
      </c>
      <c r="Q618" s="8" t="s">
        <v>2034</v>
      </c>
      <c r="R618" t="str">
        <f t="shared" si="47"/>
        <v>indie rock</v>
      </c>
      <c r="S618" s="13">
        <f t="shared" si="48"/>
        <v>41537.208333333336</v>
      </c>
      <c r="T618" s="13">
        <f t="shared" si="4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12">
        <v>1401858000</v>
      </c>
      <c r="K619" s="12">
        <v>1402722000</v>
      </c>
      <c r="L619" t="b">
        <v>0</v>
      </c>
      <c r="M619" t="b">
        <v>0</v>
      </c>
      <c r="N619" t="s">
        <v>33</v>
      </c>
      <c r="O619" s="4">
        <f t="shared" si="45"/>
        <v>2.4971428571428573</v>
      </c>
      <c r="P619" s="6">
        <f t="shared" si="46"/>
        <v>63.563636363636363</v>
      </c>
      <c r="Q619" s="8" t="s">
        <v>2036</v>
      </c>
      <c r="R619" t="str">
        <f t="shared" si="47"/>
        <v>plays</v>
      </c>
      <c r="S619" s="13">
        <f t="shared" si="48"/>
        <v>41794.208333333336</v>
      </c>
      <c r="T619" s="13">
        <f t="shared" si="4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12">
        <v>1367470800</v>
      </c>
      <c r="K620" s="12">
        <v>1369285200</v>
      </c>
      <c r="L620" t="b">
        <v>0</v>
      </c>
      <c r="M620" t="b">
        <v>0</v>
      </c>
      <c r="N620" t="s">
        <v>68</v>
      </c>
      <c r="O620" s="4">
        <f t="shared" si="45"/>
        <v>0.48860523665659616</v>
      </c>
      <c r="P620" s="6">
        <f t="shared" si="46"/>
        <v>80.999165275459092</v>
      </c>
      <c r="Q620" s="8" t="s">
        <v>2038</v>
      </c>
      <c r="R620" t="str">
        <f t="shared" si="47"/>
        <v>nonfiction</v>
      </c>
      <c r="S620" s="13">
        <f t="shared" si="48"/>
        <v>41396.208333333336</v>
      </c>
      <c r="T620" s="13">
        <f t="shared" si="4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12">
        <v>1304658000</v>
      </c>
      <c r="K621" s="12">
        <v>1304744400</v>
      </c>
      <c r="L621" t="b">
        <v>1</v>
      </c>
      <c r="M621" t="b">
        <v>1</v>
      </c>
      <c r="N621" t="s">
        <v>33</v>
      </c>
      <c r="O621" s="4">
        <f t="shared" si="45"/>
        <v>0.28461970393057684</v>
      </c>
      <c r="P621" s="6">
        <f t="shared" si="46"/>
        <v>86.044753086419746</v>
      </c>
      <c r="Q621" s="8" t="s">
        <v>2036</v>
      </c>
      <c r="R621" t="str">
        <f t="shared" si="47"/>
        <v>plays</v>
      </c>
      <c r="S621" s="13">
        <f t="shared" si="48"/>
        <v>40669.208333333336</v>
      </c>
      <c r="T621" s="13">
        <f t="shared" si="4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12">
        <v>1467954000</v>
      </c>
      <c r="K622" s="12">
        <v>1468299600</v>
      </c>
      <c r="L622" t="b">
        <v>0</v>
      </c>
      <c r="M622" t="b">
        <v>0</v>
      </c>
      <c r="N622" t="s">
        <v>122</v>
      </c>
      <c r="O622" s="4">
        <f t="shared" si="45"/>
        <v>2.6802325581395348</v>
      </c>
      <c r="P622" s="6">
        <f t="shared" si="46"/>
        <v>90.0390625</v>
      </c>
      <c r="Q622" s="8" t="s">
        <v>2040</v>
      </c>
      <c r="R622" t="str">
        <f t="shared" si="47"/>
        <v>photography books</v>
      </c>
      <c r="S622" s="13">
        <f t="shared" si="48"/>
        <v>42559.208333333328</v>
      </c>
      <c r="T622" s="13">
        <f t="shared" si="4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12">
        <v>1473742800</v>
      </c>
      <c r="K623" s="12">
        <v>1474174800</v>
      </c>
      <c r="L623" t="b">
        <v>0</v>
      </c>
      <c r="M623" t="b">
        <v>0</v>
      </c>
      <c r="N623" t="s">
        <v>33</v>
      </c>
      <c r="O623" s="4">
        <f t="shared" si="45"/>
        <v>6.1980078125000002</v>
      </c>
      <c r="P623" s="6">
        <f t="shared" si="46"/>
        <v>74.006063432835816</v>
      </c>
      <c r="Q623" s="8" t="s">
        <v>2036</v>
      </c>
      <c r="R623" t="str">
        <f t="shared" si="47"/>
        <v>plays</v>
      </c>
      <c r="S623" s="13">
        <f t="shared" si="48"/>
        <v>42626.208333333328</v>
      </c>
      <c r="T623" s="13">
        <f t="shared" si="4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12">
        <v>1523768400</v>
      </c>
      <c r="K624" s="12">
        <v>1526014800</v>
      </c>
      <c r="L624" t="b">
        <v>0</v>
      </c>
      <c r="M624" t="b">
        <v>0</v>
      </c>
      <c r="N624" t="s">
        <v>60</v>
      </c>
      <c r="O624" s="4">
        <f t="shared" si="45"/>
        <v>3.1301587301587303E-2</v>
      </c>
      <c r="P624" s="6">
        <f t="shared" si="46"/>
        <v>92.4375</v>
      </c>
      <c r="Q624" s="8" t="s">
        <v>2034</v>
      </c>
      <c r="R624" t="str">
        <f t="shared" si="47"/>
        <v>indie rock</v>
      </c>
      <c r="S624" s="13">
        <f t="shared" si="48"/>
        <v>43205.208333333328</v>
      </c>
      <c r="T624" s="13">
        <f t="shared" si="4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12">
        <v>1437022800</v>
      </c>
      <c r="K625" s="12">
        <v>1437454800</v>
      </c>
      <c r="L625" t="b">
        <v>0</v>
      </c>
      <c r="M625" t="b">
        <v>0</v>
      </c>
      <c r="N625" t="s">
        <v>33</v>
      </c>
      <c r="O625" s="4">
        <f t="shared" si="45"/>
        <v>1.5992152704135738</v>
      </c>
      <c r="P625" s="6">
        <f t="shared" si="46"/>
        <v>55.999257333828446</v>
      </c>
      <c r="Q625" s="8" t="s">
        <v>2036</v>
      </c>
      <c r="R625" t="str">
        <f t="shared" si="47"/>
        <v>plays</v>
      </c>
      <c r="S625" s="13">
        <f t="shared" si="48"/>
        <v>42201.208333333328</v>
      </c>
      <c r="T625" s="13">
        <f t="shared" si="4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12">
        <v>1422165600</v>
      </c>
      <c r="K626" s="12">
        <v>1422684000</v>
      </c>
      <c r="L626" t="b">
        <v>0</v>
      </c>
      <c r="M626" t="b">
        <v>0</v>
      </c>
      <c r="N626" t="s">
        <v>122</v>
      </c>
      <c r="O626" s="4">
        <f t="shared" si="45"/>
        <v>2.793921568627451</v>
      </c>
      <c r="P626" s="6">
        <f t="shared" si="46"/>
        <v>32.983796296296298</v>
      </c>
      <c r="Q626" s="8" t="s">
        <v>2040</v>
      </c>
      <c r="R626" t="str">
        <f t="shared" si="47"/>
        <v>photography books</v>
      </c>
      <c r="S626" s="13">
        <f t="shared" si="48"/>
        <v>42029.25</v>
      </c>
      <c r="T626" s="13">
        <f t="shared" si="4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12">
        <v>1580104800</v>
      </c>
      <c r="K627" s="12">
        <v>1581314400</v>
      </c>
      <c r="L627" t="b">
        <v>0</v>
      </c>
      <c r="M627" t="b">
        <v>0</v>
      </c>
      <c r="N627" t="s">
        <v>33</v>
      </c>
      <c r="O627" s="4">
        <f t="shared" si="45"/>
        <v>0.77373333333333338</v>
      </c>
      <c r="P627" s="6">
        <f t="shared" si="46"/>
        <v>93.596774193548384</v>
      </c>
      <c r="Q627" s="8" t="s">
        <v>2036</v>
      </c>
      <c r="R627" t="str">
        <f t="shared" si="47"/>
        <v>plays</v>
      </c>
      <c r="S627" s="13">
        <f t="shared" si="48"/>
        <v>43857.25</v>
      </c>
      <c r="T627" s="13">
        <f t="shared" si="4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12">
        <v>1285650000</v>
      </c>
      <c r="K628" s="12">
        <v>1286427600</v>
      </c>
      <c r="L628" t="b">
        <v>0</v>
      </c>
      <c r="M628" t="b">
        <v>1</v>
      </c>
      <c r="N628" t="s">
        <v>33</v>
      </c>
      <c r="O628" s="4">
        <f t="shared" si="45"/>
        <v>2.0632812500000002</v>
      </c>
      <c r="P628" s="6">
        <f t="shared" si="46"/>
        <v>69.867724867724874</v>
      </c>
      <c r="Q628" s="8" t="s">
        <v>2036</v>
      </c>
      <c r="R628" t="str">
        <f t="shared" si="47"/>
        <v>plays</v>
      </c>
      <c r="S628" s="13">
        <f t="shared" si="48"/>
        <v>40449.208333333336</v>
      </c>
      <c r="T628" s="13">
        <f t="shared" si="4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12">
        <v>1276664400</v>
      </c>
      <c r="K629" s="12">
        <v>1278738000</v>
      </c>
      <c r="L629" t="b">
        <v>1</v>
      </c>
      <c r="M629" t="b">
        <v>0</v>
      </c>
      <c r="N629" t="s">
        <v>17</v>
      </c>
      <c r="O629" s="4">
        <f t="shared" si="45"/>
        <v>6.9424999999999999</v>
      </c>
      <c r="P629" s="6">
        <f t="shared" si="46"/>
        <v>72.129870129870127</v>
      </c>
      <c r="Q629" s="8" t="s">
        <v>2033</v>
      </c>
      <c r="R629" t="str">
        <f t="shared" si="47"/>
        <v>food trucks</v>
      </c>
      <c r="S629" s="13">
        <f t="shared" si="48"/>
        <v>40345.208333333336</v>
      </c>
      <c r="T629" s="13">
        <f t="shared" si="4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12">
        <v>1286168400</v>
      </c>
      <c r="K630" s="12">
        <v>1286427600</v>
      </c>
      <c r="L630" t="b">
        <v>0</v>
      </c>
      <c r="M630" t="b">
        <v>0</v>
      </c>
      <c r="N630" t="s">
        <v>60</v>
      </c>
      <c r="O630" s="4">
        <f t="shared" si="45"/>
        <v>1.5178947368421052</v>
      </c>
      <c r="P630" s="6">
        <f t="shared" si="46"/>
        <v>30.041666666666668</v>
      </c>
      <c r="Q630" s="8" t="s">
        <v>2034</v>
      </c>
      <c r="R630" t="str">
        <f t="shared" si="47"/>
        <v>indie rock</v>
      </c>
      <c r="S630" s="13">
        <f t="shared" si="48"/>
        <v>40455.208333333336</v>
      </c>
      <c r="T630" s="13">
        <f t="shared" si="4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12">
        <v>1467781200</v>
      </c>
      <c r="K631" s="12">
        <v>1467954000</v>
      </c>
      <c r="L631" t="b">
        <v>0</v>
      </c>
      <c r="M631" t="b">
        <v>1</v>
      </c>
      <c r="N631" t="s">
        <v>33</v>
      </c>
      <c r="O631" s="4">
        <f t="shared" si="45"/>
        <v>0.64582072176949945</v>
      </c>
      <c r="P631" s="6">
        <f t="shared" si="46"/>
        <v>73.968000000000004</v>
      </c>
      <c r="Q631" s="8" t="s">
        <v>2036</v>
      </c>
      <c r="R631" t="str">
        <f t="shared" si="47"/>
        <v>plays</v>
      </c>
      <c r="S631" s="13">
        <f t="shared" si="48"/>
        <v>42557.208333333328</v>
      </c>
      <c r="T631" s="13">
        <f t="shared" si="4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12">
        <v>1556686800</v>
      </c>
      <c r="K632" s="12">
        <v>1557637200</v>
      </c>
      <c r="L632" t="b">
        <v>0</v>
      </c>
      <c r="M632" t="b">
        <v>1</v>
      </c>
      <c r="N632" t="s">
        <v>33</v>
      </c>
      <c r="O632" s="4">
        <f t="shared" si="45"/>
        <v>0.62873684210526315</v>
      </c>
      <c r="P632" s="6">
        <f t="shared" si="46"/>
        <v>68.65517241379311</v>
      </c>
      <c r="Q632" s="8" t="s">
        <v>2036</v>
      </c>
      <c r="R632" t="str">
        <f t="shared" si="47"/>
        <v>plays</v>
      </c>
      <c r="S632" s="13">
        <f t="shared" si="48"/>
        <v>43586.208333333328</v>
      </c>
      <c r="T632" s="13">
        <f t="shared" si="4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12">
        <v>1553576400</v>
      </c>
      <c r="K633" s="12">
        <v>1553922000</v>
      </c>
      <c r="L633" t="b">
        <v>0</v>
      </c>
      <c r="M633" t="b">
        <v>0</v>
      </c>
      <c r="N633" t="s">
        <v>33</v>
      </c>
      <c r="O633" s="4">
        <f t="shared" si="45"/>
        <v>3.1039864864864866</v>
      </c>
      <c r="P633" s="6">
        <f t="shared" si="46"/>
        <v>59.992164544564154</v>
      </c>
      <c r="Q633" s="8" t="s">
        <v>2036</v>
      </c>
      <c r="R633" t="str">
        <f t="shared" si="47"/>
        <v>plays</v>
      </c>
      <c r="S633" s="13">
        <f t="shared" si="48"/>
        <v>43550.208333333328</v>
      </c>
      <c r="T633" s="13">
        <f t="shared" si="4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12">
        <v>1414904400</v>
      </c>
      <c r="K634" s="12">
        <v>1416463200</v>
      </c>
      <c r="L634" t="b">
        <v>0</v>
      </c>
      <c r="M634" t="b">
        <v>0</v>
      </c>
      <c r="N634" t="s">
        <v>33</v>
      </c>
      <c r="O634" s="4">
        <f t="shared" si="45"/>
        <v>0.42859916782246882</v>
      </c>
      <c r="P634" s="6">
        <f t="shared" si="46"/>
        <v>111.15827338129496</v>
      </c>
      <c r="Q634" s="8" t="s">
        <v>2036</v>
      </c>
      <c r="R634" t="str">
        <f t="shared" si="47"/>
        <v>plays</v>
      </c>
      <c r="S634" s="13">
        <f t="shared" si="48"/>
        <v>41945.208333333336</v>
      </c>
      <c r="T634" s="13">
        <f t="shared" si="4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12">
        <v>1446876000</v>
      </c>
      <c r="K635" s="12">
        <v>1447221600</v>
      </c>
      <c r="L635" t="b">
        <v>0</v>
      </c>
      <c r="M635" t="b">
        <v>0</v>
      </c>
      <c r="N635" t="s">
        <v>71</v>
      </c>
      <c r="O635" s="4">
        <f t="shared" si="45"/>
        <v>0.83119402985074631</v>
      </c>
      <c r="P635" s="6">
        <f t="shared" si="46"/>
        <v>53.038095238095238</v>
      </c>
      <c r="Q635" s="8" t="s">
        <v>2037</v>
      </c>
      <c r="R635" t="str">
        <f t="shared" si="47"/>
        <v>animation</v>
      </c>
      <c r="S635" s="13">
        <f t="shared" si="48"/>
        <v>42315.25</v>
      </c>
      <c r="T635" s="13">
        <f t="shared" si="4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12">
        <v>1490418000</v>
      </c>
      <c r="K636" s="12">
        <v>1491627600</v>
      </c>
      <c r="L636" t="b">
        <v>0</v>
      </c>
      <c r="M636" t="b">
        <v>0</v>
      </c>
      <c r="N636" t="s">
        <v>269</v>
      </c>
      <c r="O636" s="4">
        <f t="shared" si="45"/>
        <v>0.78531302876480547</v>
      </c>
      <c r="P636" s="6">
        <f t="shared" si="46"/>
        <v>55.985524728588658</v>
      </c>
      <c r="Q636" s="8" t="s">
        <v>2037</v>
      </c>
      <c r="R636" t="str">
        <f t="shared" si="47"/>
        <v>television</v>
      </c>
      <c r="S636" s="13">
        <f t="shared" si="48"/>
        <v>42819.208333333328</v>
      </c>
      <c r="T636" s="13">
        <f t="shared" si="4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12">
        <v>1360389600</v>
      </c>
      <c r="K637" s="12">
        <v>1363150800</v>
      </c>
      <c r="L637" t="b">
        <v>0</v>
      </c>
      <c r="M637" t="b">
        <v>0</v>
      </c>
      <c r="N637" t="s">
        <v>269</v>
      </c>
      <c r="O637" s="4">
        <f t="shared" si="45"/>
        <v>1.1409352517985611</v>
      </c>
      <c r="P637" s="6">
        <f t="shared" si="46"/>
        <v>69.986760812003524</v>
      </c>
      <c r="Q637" s="8" t="s">
        <v>2037</v>
      </c>
      <c r="R637" t="str">
        <f t="shared" si="47"/>
        <v>television</v>
      </c>
      <c r="S637" s="13">
        <f t="shared" si="48"/>
        <v>41314.25</v>
      </c>
      <c r="T637" s="13">
        <f t="shared" si="4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12">
        <v>1326866400</v>
      </c>
      <c r="K638" s="12">
        <v>1330754400</v>
      </c>
      <c r="L638" t="b">
        <v>0</v>
      </c>
      <c r="M638" t="b">
        <v>1</v>
      </c>
      <c r="N638" t="s">
        <v>71</v>
      </c>
      <c r="O638" s="4">
        <f t="shared" si="45"/>
        <v>0.64537683358624176</v>
      </c>
      <c r="P638" s="6">
        <f t="shared" si="46"/>
        <v>48.998079877112133</v>
      </c>
      <c r="Q638" s="8" t="s">
        <v>2037</v>
      </c>
      <c r="R638" t="str">
        <f t="shared" si="47"/>
        <v>animation</v>
      </c>
      <c r="S638" s="13">
        <f t="shared" si="48"/>
        <v>40926.25</v>
      </c>
      <c r="T638" s="13">
        <f t="shared" si="4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12">
        <v>1479103200</v>
      </c>
      <c r="K639" s="12">
        <v>1479794400</v>
      </c>
      <c r="L639" t="b">
        <v>0</v>
      </c>
      <c r="M639" t="b">
        <v>0</v>
      </c>
      <c r="N639" t="s">
        <v>33</v>
      </c>
      <c r="O639" s="4">
        <f t="shared" si="45"/>
        <v>0.79411764705882348</v>
      </c>
      <c r="P639" s="6">
        <f t="shared" si="46"/>
        <v>103.84615384615384</v>
      </c>
      <c r="Q639" s="8" t="s">
        <v>2036</v>
      </c>
      <c r="R639" t="str">
        <f t="shared" si="47"/>
        <v>plays</v>
      </c>
      <c r="S639" s="13">
        <f t="shared" si="48"/>
        <v>42688.25</v>
      </c>
      <c r="T639" s="13">
        <f t="shared" si="4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12">
        <v>1280206800</v>
      </c>
      <c r="K640" s="12">
        <v>1281243600</v>
      </c>
      <c r="L640" t="b">
        <v>0</v>
      </c>
      <c r="M640" t="b">
        <v>1</v>
      </c>
      <c r="N640" t="s">
        <v>33</v>
      </c>
      <c r="O640" s="4">
        <f t="shared" si="45"/>
        <v>0.11419117647058824</v>
      </c>
      <c r="P640" s="6">
        <f t="shared" si="46"/>
        <v>99.127659574468083</v>
      </c>
      <c r="Q640" s="8" t="s">
        <v>2036</v>
      </c>
      <c r="R640" t="str">
        <f t="shared" si="47"/>
        <v>plays</v>
      </c>
      <c r="S640" s="13">
        <f t="shared" si="48"/>
        <v>40386.208333333336</v>
      </c>
      <c r="T640" s="13">
        <f t="shared" si="4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12">
        <v>1532754000</v>
      </c>
      <c r="K641" s="12">
        <v>1532754000</v>
      </c>
      <c r="L641" t="b">
        <v>0</v>
      </c>
      <c r="M641" t="b">
        <v>1</v>
      </c>
      <c r="N641" t="s">
        <v>53</v>
      </c>
      <c r="O641" s="4">
        <f t="shared" si="45"/>
        <v>0.56186046511627907</v>
      </c>
      <c r="P641" s="6">
        <f t="shared" si="46"/>
        <v>107.37777777777778</v>
      </c>
      <c r="Q641" s="8" t="s">
        <v>2037</v>
      </c>
      <c r="R641" t="str">
        <f t="shared" si="47"/>
        <v>drama</v>
      </c>
      <c r="S641" s="13">
        <f t="shared" si="48"/>
        <v>43309.208333333328</v>
      </c>
      <c r="T641" s="13">
        <f t="shared" si="4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12">
        <v>1453096800</v>
      </c>
      <c r="K642" s="12">
        <v>1453356000</v>
      </c>
      <c r="L642" t="b">
        <v>0</v>
      </c>
      <c r="M642" t="b">
        <v>0</v>
      </c>
      <c r="N642" t="s">
        <v>33</v>
      </c>
      <c r="O642" s="4">
        <f t="shared" si="45"/>
        <v>0.16501669449081802</v>
      </c>
      <c r="P642" s="6">
        <f t="shared" si="46"/>
        <v>76.922178988326849</v>
      </c>
      <c r="Q642" s="8" t="s">
        <v>2036</v>
      </c>
      <c r="R642" t="str">
        <f t="shared" si="47"/>
        <v>plays</v>
      </c>
      <c r="S642" s="13">
        <f t="shared" si="48"/>
        <v>42387.25</v>
      </c>
      <c r="T642" s="13">
        <f t="shared" si="4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12">
        <v>1487570400</v>
      </c>
      <c r="K643" s="12">
        <v>1489986000</v>
      </c>
      <c r="L643" t="b">
        <v>0</v>
      </c>
      <c r="M643" t="b">
        <v>0</v>
      </c>
      <c r="N643" t="s">
        <v>33</v>
      </c>
      <c r="O643" s="4">
        <f t="shared" ref="O643:O706" si="50">E643/D643</f>
        <v>1.1996808510638297</v>
      </c>
      <c r="P643" s="6">
        <f t="shared" ref="P643:P706" si="51">IFERROR(E643/G643, 0)</f>
        <v>58.128865979381445</v>
      </c>
      <c r="Q643" s="8" t="s">
        <v>2036</v>
      </c>
      <c r="R643" t="str">
        <f t="shared" ref="R643:R706" si="52">RIGHT(N643,(LEN(N643)-FIND("/",N643)))</f>
        <v>plays</v>
      </c>
      <c r="S643" s="13">
        <f t="shared" ref="S643:S706" si="53">(((J643/60)/60)/24)+DATE(1970,1,1)</f>
        <v>42786.25</v>
      </c>
      <c r="T643" s="13">
        <f t="shared" ref="T643:T706" si="54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12">
        <v>1545026400</v>
      </c>
      <c r="K644" s="12">
        <v>1545804000</v>
      </c>
      <c r="L644" t="b">
        <v>0</v>
      </c>
      <c r="M644" t="b">
        <v>0</v>
      </c>
      <c r="N644" t="s">
        <v>65</v>
      </c>
      <c r="O644" s="4">
        <f t="shared" si="50"/>
        <v>1.4545652173913044</v>
      </c>
      <c r="P644" s="6">
        <f t="shared" si="51"/>
        <v>103.73643410852713</v>
      </c>
      <c r="Q644" s="8" t="s">
        <v>2035</v>
      </c>
      <c r="R644" t="str">
        <f t="shared" si="52"/>
        <v>wearables</v>
      </c>
      <c r="S644" s="13">
        <f t="shared" si="53"/>
        <v>43451.25</v>
      </c>
      <c r="T644" s="13">
        <f t="shared" si="5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12">
        <v>1488348000</v>
      </c>
      <c r="K645" s="12">
        <v>1489899600</v>
      </c>
      <c r="L645" t="b">
        <v>0</v>
      </c>
      <c r="M645" t="b">
        <v>0</v>
      </c>
      <c r="N645" t="s">
        <v>33</v>
      </c>
      <c r="O645" s="4">
        <f t="shared" si="50"/>
        <v>2.2138255033557046</v>
      </c>
      <c r="P645" s="6">
        <f t="shared" si="51"/>
        <v>87.962666666666664</v>
      </c>
      <c r="Q645" s="8" t="s">
        <v>2036</v>
      </c>
      <c r="R645" t="str">
        <f t="shared" si="52"/>
        <v>plays</v>
      </c>
      <c r="S645" s="13">
        <f t="shared" si="53"/>
        <v>42795.25</v>
      </c>
      <c r="T645" s="13">
        <f t="shared" si="5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12">
        <v>1545112800</v>
      </c>
      <c r="K646" s="12">
        <v>1546495200</v>
      </c>
      <c r="L646" t="b">
        <v>0</v>
      </c>
      <c r="M646" t="b">
        <v>0</v>
      </c>
      <c r="N646" t="s">
        <v>33</v>
      </c>
      <c r="O646" s="4">
        <f t="shared" si="50"/>
        <v>0.48396694214876035</v>
      </c>
      <c r="P646" s="6">
        <f t="shared" si="51"/>
        <v>28</v>
      </c>
      <c r="Q646" s="8" t="s">
        <v>2036</v>
      </c>
      <c r="R646" t="str">
        <f t="shared" si="52"/>
        <v>plays</v>
      </c>
      <c r="S646" s="13">
        <f t="shared" si="53"/>
        <v>43452.25</v>
      </c>
      <c r="T646" s="13">
        <f t="shared" si="5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12">
        <v>1537938000</v>
      </c>
      <c r="K647" s="12">
        <v>1539752400</v>
      </c>
      <c r="L647" t="b">
        <v>0</v>
      </c>
      <c r="M647" t="b">
        <v>1</v>
      </c>
      <c r="N647" t="s">
        <v>23</v>
      </c>
      <c r="O647" s="4">
        <f t="shared" si="50"/>
        <v>0.92911504424778757</v>
      </c>
      <c r="P647" s="6">
        <f t="shared" si="51"/>
        <v>37.999361294443261</v>
      </c>
      <c r="Q647" s="8" t="s">
        <v>2034</v>
      </c>
      <c r="R647" t="str">
        <f t="shared" si="52"/>
        <v>rock</v>
      </c>
      <c r="S647" s="13">
        <f t="shared" si="53"/>
        <v>43369.208333333328</v>
      </c>
      <c r="T647" s="13">
        <f t="shared" si="5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12">
        <v>1363150800</v>
      </c>
      <c r="K648" s="12">
        <v>1364101200</v>
      </c>
      <c r="L648" t="b">
        <v>0</v>
      </c>
      <c r="M648" t="b">
        <v>0</v>
      </c>
      <c r="N648" t="s">
        <v>89</v>
      </c>
      <c r="O648" s="4">
        <f t="shared" si="50"/>
        <v>0.88599797365754818</v>
      </c>
      <c r="P648" s="6">
        <f t="shared" si="51"/>
        <v>29.999313893653515</v>
      </c>
      <c r="Q648" s="8" t="s">
        <v>2039</v>
      </c>
      <c r="R648" t="str">
        <f t="shared" si="52"/>
        <v>video games</v>
      </c>
      <c r="S648" s="13">
        <f t="shared" si="53"/>
        <v>41346.208333333336</v>
      </c>
      <c r="T648" s="13">
        <f t="shared" si="5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12">
        <v>1523250000</v>
      </c>
      <c r="K649" s="12">
        <v>1525323600</v>
      </c>
      <c r="L649" t="b">
        <v>0</v>
      </c>
      <c r="M649" t="b">
        <v>0</v>
      </c>
      <c r="N649" t="s">
        <v>206</v>
      </c>
      <c r="O649" s="4">
        <f t="shared" si="50"/>
        <v>0.41399999999999998</v>
      </c>
      <c r="P649" s="6">
        <f t="shared" si="51"/>
        <v>103.5</v>
      </c>
      <c r="Q649" s="8" t="s">
        <v>2038</v>
      </c>
      <c r="R649" t="str">
        <f t="shared" si="52"/>
        <v>translations</v>
      </c>
      <c r="S649" s="13">
        <f t="shared" si="53"/>
        <v>43199.208333333328</v>
      </c>
      <c r="T649" s="13">
        <f t="shared" si="5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12">
        <v>1499317200</v>
      </c>
      <c r="K650" s="12">
        <v>1500872400</v>
      </c>
      <c r="L650" t="b">
        <v>1</v>
      </c>
      <c r="M650" t="b">
        <v>0</v>
      </c>
      <c r="N650" t="s">
        <v>17</v>
      </c>
      <c r="O650" s="4">
        <f t="shared" si="50"/>
        <v>0.63056795131845844</v>
      </c>
      <c r="P650" s="6">
        <f t="shared" si="51"/>
        <v>85.994467496542185</v>
      </c>
      <c r="Q650" s="8" t="s">
        <v>2033</v>
      </c>
      <c r="R650" t="str">
        <f t="shared" si="52"/>
        <v>food trucks</v>
      </c>
      <c r="S650" s="13">
        <f t="shared" si="53"/>
        <v>42922.208333333328</v>
      </c>
      <c r="T650" s="13">
        <f t="shared" si="5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12">
        <v>1287550800</v>
      </c>
      <c r="K651" s="12">
        <v>1288501200</v>
      </c>
      <c r="L651" t="b">
        <v>1</v>
      </c>
      <c r="M651" t="b">
        <v>1</v>
      </c>
      <c r="N651" t="s">
        <v>33</v>
      </c>
      <c r="O651" s="4">
        <f t="shared" si="50"/>
        <v>0.48482333607230893</v>
      </c>
      <c r="P651" s="6">
        <f t="shared" si="51"/>
        <v>98.011627906976742</v>
      </c>
      <c r="Q651" s="8" t="s">
        <v>2036</v>
      </c>
      <c r="R651" t="str">
        <f t="shared" si="52"/>
        <v>plays</v>
      </c>
      <c r="S651" s="13">
        <f t="shared" si="53"/>
        <v>40471.208333333336</v>
      </c>
      <c r="T651" s="13">
        <f t="shared" si="5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12">
        <v>1404795600</v>
      </c>
      <c r="K652" s="12">
        <v>1407128400</v>
      </c>
      <c r="L652" t="b">
        <v>0</v>
      </c>
      <c r="M652" t="b">
        <v>0</v>
      </c>
      <c r="N652" t="s">
        <v>159</v>
      </c>
      <c r="O652" s="4">
        <f t="shared" si="50"/>
        <v>0.02</v>
      </c>
      <c r="P652" s="6">
        <f t="shared" si="51"/>
        <v>2</v>
      </c>
      <c r="Q652" s="8" t="s">
        <v>2034</v>
      </c>
      <c r="R652" t="str">
        <f t="shared" si="52"/>
        <v>jazz</v>
      </c>
      <c r="S652" s="13">
        <f t="shared" si="53"/>
        <v>41828.208333333336</v>
      </c>
      <c r="T652" s="13">
        <f t="shared" si="5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12">
        <v>1393048800</v>
      </c>
      <c r="K653" s="12">
        <v>1394344800</v>
      </c>
      <c r="L653" t="b">
        <v>0</v>
      </c>
      <c r="M653" t="b">
        <v>0</v>
      </c>
      <c r="N653" t="s">
        <v>100</v>
      </c>
      <c r="O653" s="4">
        <f t="shared" si="50"/>
        <v>0.88479410269445857</v>
      </c>
      <c r="P653" s="6">
        <f t="shared" si="51"/>
        <v>44.994570837642193</v>
      </c>
      <c r="Q653" s="8" t="s">
        <v>2037</v>
      </c>
      <c r="R653" t="str">
        <f t="shared" si="52"/>
        <v>shorts</v>
      </c>
      <c r="S653" s="13">
        <f t="shared" si="53"/>
        <v>41692.25</v>
      </c>
      <c r="T653" s="13">
        <f t="shared" si="5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12">
        <v>1470373200</v>
      </c>
      <c r="K654" s="12">
        <v>1474088400</v>
      </c>
      <c r="L654" t="b">
        <v>0</v>
      </c>
      <c r="M654" t="b">
        <v>0</v>
      </c>
      <c r="N654" t="s">
        <v>28</v>
      </c>
      <c r="O654" s="4">
        <f t="shared" si="50"/>
        <v>1.2684</v>
      </c>
      <c r="P654" s="6">
        <f t="shared" si="51"/>
        <v>31.012224938875306</v>
      </c>
      <c r="Q654" s="8" t="s">
        <v>2035</v>
      </c>
      <c r="R654" t="str">
        <f t="shared" si="52"/>
        <v>web</v>
      </c>
      <c r="S654" s="13">
        <f t="shared" si="53"/>
        <v>42587.208333333328</v>
      </c>
      <c r="T654" s="13">
        <f t="shared" si="5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12">
        <v>1460091600</v>
      </c>
      <c r="K655" s="12">
        <v>1460264400</v>
      </c>
      <c r="L655" t="b">
        <v>0</v>
      </c>
      <c r="M655" t="b">
        <v>0</v>
      </c>
      <c r="N655" t="s">
        <v>28</v>
      </c>
      <c r="O655" s="4">
        <f t="shared" si="50"/>
        <v>23.388333333333332</v>
      </c>
      <c r="P655" s="6">
        <f t="shared" si="51"/>
        <v>59.970085470085472</v>
      </c>
      <c r="Q655" s="8" t="s">
        <v>2035</v>
      </c>
      <c r="R655" t="str">
        <f t="shared" si="52"/>
        <v>web</v>
      </c>
      <c r="S655" s="13">
        <f t="shared" si="53"/>
        <v>42468.208333333328</v>
      </c>
      <c r="T655" s="13">
        <f t="shared" si="5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12">
        <v>1440392400</v>
      </c>
      <c r="K656" s="12">
        <v>1440824400</v>
      </c>
      <c r="L656" t="b">
        <v>0</v>
      </c>
      <c r="M656" t="b">
        <v>0</v>
      </c>
      <c r="N656" t="s">
        <v>148</v>
      </c>
      <c r="O656" s="4">
        <f t="shared" si="50"/>
        <v>5.0838857142857146</v>
      </c>
      <c r="P656" s="6">
        <f t="shared" si="51"/>
        <v>58.9973474801061</v>
      </c>
      <c r="Q656" s="8" t="s">
        <v>2034</v>
      </c>
      <c r="R656" t="str">
        <f t="shared" si="52"/>
        <v>metal</v>
      </c>
      <c r="S656" s="13">
        <f t="shared" si="53"/>
        <v>42240.208333333328</v>
      </c>
      <c r="T656" s="13">
        <f t="shared" si="5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12">
        <v>1488434400</v>
      </c>
      <c r="K657" s="12">
        <v>1489554000</v>
      </c>
      <c r="L657" t="b">
        <v>1</v>
      </c>
      <c r="M657" t="b">
        <v>0</v>
      </c>
      <c r="N657" t="s">
        <v>122</v>
      </c>
      <c r="O657" s="4">
        <f t="shared" si="50"/>
        <v>1.9147826086956521</v>
      </c>
      <c r="P657" s="6">
        <f t="shared" si="51"/>
        <v>50.045454545454547</v>
      </c>
      <c r="Q657" s="8" t="s">
        <v>2040</v>
      </c>
      <c r="R657" t="str">
        <f t="shared" si="52"/>
        <v>photography books</v>
      </c>
      <c r="S657" s="13">
        <f t="shared" si="53"/>
        <v>42796.25</v>
      </c>
      <c r="T657" s="13">
        <f t="shared" si="5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12">
        <v>1514440800</v>
      </c>
      <c r="K658" s="12">
        <v>1514872800</v>
      </c>
      <c r="L658" t="b">
        <v>0</v>
      </c>
      <c r="M658" t="b">
        <v>0</v>
      </c>
      <c r="N658" t="s">
        <v>17</v>
      </c>
      <c r="O658" s="4">
        <f t="shared" si="50"/>
        <v>0.42127533783783783</v>
      </c>
      <c r="P658" s="6">
        <f t="shared" si="51"/>
        <v>98.966269841269835</v>
      </c>
      <c r="Q658" s="8" t="s">
        <v>2033</v>
      </c>
      <c r="R658" t="str">
        <f t="shared" si="52"/>
        <v>food trucks</v>
      </c>
      <c r="S658" s="13">
        <f t="shared" si="53"/>
        <v>43097.25</v>
      </c>
      <c r="T658" s="13">
        <f t="shared" si="5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12">
        <v>1514354400</v>
      </c>
      <c r="K659" s="12">
        <v>1515736800</v>
      </c>
      <c r="L659" t="b">
        <v>0</v>
      </c>
      <c r="M659" t="b">
        <v>0</v>
      </c>
      <c r="N659" t="s">
        <v>474</v>
      </c>
      <c r="O659" s="4">
        <f t="shared" si="50"/>
        <v>8.2400000000000001E-2</v>
      </c>
      <c r="P659" s="6">
        <f t="shared" si="51"/>
        <v>58.857142857142854</v>
      </c>
      <c r="Q659" s="8" t="s">
        <v>2037</v>
      </c>
      <c r="R659" t="str">
        <f t="shared" si="52"/>
        <v>science fiction</v>
      </c>
      <c r="S659" s="13">
        <f t="shared" si="53"/>
        <v>43096.25</v>
      </c>
      <c r="T659" s="13">
        <f t="shared" si="5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12">
        <v>1440910800</v>
      </c>
      <c r="K660" s="12">
        <v>1442898000</v>
      </c>
      <c r="L660" t="b">
        <v>0</v>
      </c>
      <c r="M660" t="b">
        <v>0</v>
      </c>
      <c r="N660" t="s">
        <v>23</v>
      </c>
      <c r="O660" s="4">
        <f t="shared" si="50"/>
        <v>0.60064638783269964</v>
      </c>
      <c r="P660" s="6">
        <f t="shared" si="51"/>
        <v>81.010256410256417</v>
      </c>
      <c r="Q660" s="8" t="s">
        <v>2034</v>
      </c>
      <c r="R660" t="str">
        <f t="shared" si="52"/>
        <v>rock</v>
      </c>
      <c r="S660" s="13">
        <f t="shared" si="53"/>
        <v>42246.208333333328</v>
      </c>
      <c r="T660" s="13">
        <f t="shared" si="5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12">
        <v>1296108000</v>
      </c>
      <c r="K661" s="12">
        <v>1296194400</v>
      </c>
      <c r="L661" t="b">
        <v>0</v>
      </c>
      <c r="M661" t="b">
        <v>0</v>
      </c>
      <c r="N661" t="s">
        <v>42</v>
      </c>
      <c r="O661" s="4">
        <f t="shared" si="50"/>
        <v>0.47232808616404309</v>
      </c>
      <c r="P661" s="6">
        <f t="shared" si="51"/>
        <v>76.013333333333335</v>
      </c>
      <c r="Q661" s="8" t="s">
        <v>2037</v>
      </c>
      <c r="R661" t="str">
        <f t="shared" si="52"/>
        <v>documentary</v>
      </c>
      <c r="S661" s="13">
        <f t="shared" si="53"/>
        <v>40570.25</v>
      </c>
      <c r="T661" s="13">
        <f t="shared" si="5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12">
        <v>1440133200</v>
      </c>
      <c r="K662" s="12">
        <v>1440910800</v>
      </c>
      <c r="L662" t="b">
        <v>1</v>
      </c>
      <c r="M662" t="b">
        <v>0</v>
      </c>
      <c r="N662" t="s">
        <v>33</v>
      </c>
      <c r="O662" s="4">
        <f t="shared" si="50"/>
        <v>0.81736263736263737</v>
      </c>
      <c r="P662" s="6">
        <f t="shared" si="51"/>
        <v>96.597402597402592</v>
      </c>
      <c r="Q662" s="8" t="s">
        <v>2036</v>
      </c>
      <c r="R662" t="str">
        <f t="shared" si="52"/>
        <v>plays</v>
      </c>
      <c r="S662" s="13">
        <f t="shared" si="53"/>
        <v>42237.208333333328</v>
      </c>
      <c r="T662" s="13">
        <f t="shared" si="5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12">
        <v>1332910800</v>
      </c>
      <c r="K663" s="12">
        <v>1335502800</v>
      </c>
      <c r="L663" t="b">
        <v>0</v>
      </c>
      <c r="M663" t="b">
        <v>0</v>
      </c>
      <c r="N663" t="s">
        <v>159</v>
      </c>
      <c r="O663" s="4">
        <f t="shared" si="50"/>
        <v>0.54187265917603</v>
      </c>
      <c r="P663" s="6">
        <f t="shared" si="51"/>
        <v>76.957446808510639</v>
      </c>
      <c r="Q663" s="8" t="s">
        <v>2034</v>
      </c>
      <c r="R663" t="str">
        <f t="shared" si="52"/>
        <v>jazz</v>
      </c>
      <c r="S663" s="13">
        <f t="shared" si="53"/>
        <v>40996.208333333336</v>
      </c>
      <c r="T663" s="13">
        <f t="shared" si="5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12">
        <v>1544335200</v>
      </c>
      <c r="K664" s="12">
        <v>1544680800</v>
      </c>
      <c r="L664" t="b">
        <v>0</v>
      </c>
      <c r="M664" t="b">
        <v>0</v>
      </c>
      <c r="N664" t="s">
        <v>33</v>
      </c>
      <c r="O664" s="4">
        <f t="shared" si="50"/>
        <v>0.97868131868131869</v>
      </c>
      <c r="P664" s="6">
        <f t="shared" si="51"/>
        <v>67.984732824427482</v>
      </c>
      <c r="Q664" s="8" t="s">
        <v>2036</v>
      </c>
      <c r="R664" t="str">
        <f t="shared" si="52"/>
        <v>plays</v>
      </c>
      <c r="S664" s="13">
        <f t="shared" si="53"/>
        <v>43443.25</v>
      </c>
      <c r="T664" s="13">
        <f t="shared" si="5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12">
        <v>1286427600</v>
      </c>
      <c r="K665" s="12">
        <v>1288414800</v>
      </c>
      <c r="L665" t="b">
        <v>0</v>
      </c>
      <c r="M665" t="b">
        <v>0</v>
      </c>
      <c r="N665" t="s">
        <v>33</v>
      </c>
      <c r="O665" s="4">
        <f t="shared" si="50"/>
        <v>0.77239999999999998</v>
      </c>
      <c r="P665" s="6">
        <f t="shared" si="51"/>
        <v>88.781609195402297</v>
      </c>
      <c r="Q665" s="8" t="s">
        <v>2036</v>
      </c>
      <c r="R665" t="str">
        <f t="shared" si="52"/>
        <v>plays</v>
      </c>
      <c r="S665" s="13">
        <f t="shared" si="53"/>
        <v>40458.208333333336</v>
      </c>
      <c r="T665" s="13">
        <f t="shared" si="5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12">
        <v>1329717600</v>
      </c>
      <c r="K666" s="12">
        <v>1330581600</v>
      </c>
      <c r="L666" t="b">
        <v>0</v>
      </c>
      <c r="M666" t="b">
        <v>0</v>
      </c>
      <c r="N666" t="s">
        <v>159</v>
      </c>
      <c r="O666" s="4">
        <f t="shared" si="50"/>
        <v>0.33464735516372796</v>
      </c>
      <c r="P666" s="6">
        <f t="shared" si="51"/>
        <v>24.99623706491063</v>
      </c>
      <c r="Q666" s="8" t="s">
        <v>2034</v>
      </c>
      <c r="R666" t="str">
        <f t="shared" si="52"/>
        <v>jazz</v>
      </c>
      <c r="S666" s="13">
        <f t="shared" si="53"/>
        <v>40959.25</v>
      </c>
      <c r="T666" s="13">
        <f t="shared" si="5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12">
        <v>1310187600</v>
      </c>
      <c r="K667" s="12">
        <v>1311397200</v>
      </c>
      <c r="L667" t="b">
        <v>0</v>
      </c>
      <c r="M667" t="b">
        <v>1</v>
      </c>
      <c r="N667" t="s">
        <v>42</v>
      </c>
      <c r="O667" s="4">
        <f t="shared" si="50"/>
        <v>2.3958823529411766</v>
      </c>
      <c r="P667" s="6">
        <f t="shared" si="51"/>
        <v>44.922794117647058</v>
      </c>
      <c r="Q667" s="8" t="s">
        <v>2037</v>
      </c>
      <c r="R667" t="str">
        <f t="shared" si="52"/>
        <v>documentary</v>
      </c>
      <c r="S667" s="13">
        <f t="shared" si="53"/>
        <v>40733.208333333336</v>
      </c>
      <c r="T667" s="13">
        <f t="shared" si="5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12">
        <v>1377838800</v>
      </c>
      <c r="K668" s="12">
        <v>1378357200</v>
      </c>
      <c r="L668" t="b">
        <v>0</v>
      </c>
      <c r="M668" t="b">
        <v>1</v>
      </c>
      <c r="N668" t="s">
        <v>33</v>
      </c>
      <c r="O668" s="4">
        <f t="shared" si="50"/>
        <v>0.64032258064516134</v>
      </c>
      <c r="P668" s="6">
        <f t="shared" si="51"/>
        <v>79.400000000000006</v>
      </c>
      <c r="Q668" s="8" t="s">
        <v>2036</v>
      </c>
      <c r="R668" t="str">
        <f t="shared" si="52"/>
        <v>plays</v>
      </c>
      <c r="S668" s="13">
        <f t="shared" si="53"/>
        <v>41516.208333333336</v>
      </c>
      <c r="T668" s="13">
        <f t="shared" si="5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12">
        <v>1410325200</v>
      </c>
      <c r="K669" s="12">
        <v>1411102800</v>
      </c>
      <c r="L669" t="b">
        <v>0</v>
      </c>
      <c r="M669" t="b">
        <v>0</v>
      </c>
      <c r="N669" t="s">
        <v>1029</v>
      </c>
      <c r="O669" s="4">
        <f t="shared" si="50"/>
        <v>1.7615942028985507</v>
      </c>
      <c r="P669" s="6">
        <f t="shared" si="51"/>
        <v>29.009546539379475</v>
      </c>
      <c r="Q669" s="8" t="s">
        <v>2041</v>
      </c>
      <c r="R669" t="str">
        <f t="shared" si="52"/>
        <v>audio</v>
      </c>
      <c r="S669" s="13">
        <f t="shared" si="53"/>
        <v>41892.208333333336</v>
      </c>
      <c r="T669" s="13">
        <f t="shared" si="5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12">
        <v>1343797200</v>
      </c>
      <c r="K670" s="12">
        <v>1344834000</v>
      </c>
      <c r="L670" t="b">
        <v>0</v>
      </c>
      <c r="M670" t="b">
        <v>0</v>
      </c>
      <c r="N670" t="s">
        <v>33</v>
      </c>
      <c r="O670" s="4">
        <f t="shared" si="50"/>
        <v>0.20338181818181819</v>
      </c>
      <c r="P670" s="6">
        <f t="shared" si="51"/>
        <v>73.59210526315789</v>
      </c>
      <c r="Q670" s="8" t="s">
        <v>2036</v>
      </c>
      <c r="R670" t="str">
        <f t="shared" si="52"/>
        <v>plays</v>
      </c>
      <c r="S670" s="13">
        <f t="shared" si="53"/>
        <v>41122.208333333336</v>
      </c>
      <c r="T670" s="13">
        <f t="shared" si="5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12">
        <v>1498453200</v>
      </c>
      <c r="K671" s="12">
        <v>1499230800</v>
      </c>
      <c r="L671" t="b">
        <v>0</v>
      </c>
      <c r="M671" t="b">
        <v>0</v>
      </c>
      <c r="N671" t="s">
        <v>33</v>
      </c>
      <c r="O671" s="4">
        <f t="shared" si="50"/>
        <v>3.5864754098360656</v>
      </c>
      <c r="P671" s="6">
        <f t="shared" si="51"/>
        <v>107.97038864898211</v>
      </c>
      <c r="Q671" s="8" t="s">
        <v>2036</v>
      </c>
      <c r="R671" t="str">
        <f t="shared" si="52"/>
        <v>plays</v>
      </c>
      <c r="S671" s="13">
        <f t="shared" si="53"/>
        <v>42912.208333333328</v>
      </c>
      <c r="T671" s="13">
        <f t="shared" si="5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12">
        <v>1456380000</v>
      </c>
      <c r="K672" s="12">
        <v>1457416800</v>
      </c>
      <c r="L672" t="b">
        <v>0</v>
      </c>
      <c r="M672" t="b">
        <v>0</v>
      </c>
      <c r="N672" t="s">
        <v>60</v>
      </c>
      <c r="O672" s="4">
        <f t="shared" si="50"/>
        <v>4.6885802469135802</v>
      </c>
      <c r="P672" s="6">
        <f t="shared" si="51"/>
        <v>68.987284287011803</v>
      </c>
      <c r="Q672" s="8" t="s">
        <v>2034</v>
      </c>
      <c r="R672" t="str">
        <f t="shared" si="52"/>
        <v>indie rock</v>
      </c>
      <c r="S672" s="13">
        <f t="shared" si="53"/>
        <v>42425.25</v>
      </c>
      <c r="T672" s="13">
        <f t="shared" si="5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12">
        <v>1280552400</v>
      </c>
      <c r="K673" s="12">
        <v>1280898000</v>
      </c>
      <c r="L673" t="b">
        <v>0</v>
      </c>
      <c r="M673" t="b">
        <v>1</v>
      </c>
      <c r="N673" t="s">
        <v>33</v>
      </c>
      <c r="O673" s="4">
        <f t="shared" si="50"/>
        <v>1.220563524590164</v>
      </c>
      <c r="P673" s="6">
        <f t="shared" si="51"/>
        <v>111.02236719478098</v>
      </c>
      <c r="Q673" s="8" t="s">
        <v>2036</v>
      </c>
      <c r="R673" t="str">
        <f t="shared" si="52"/>
        <v>plays</v>
      </c>
      <c r="S673" s="13">
        <f t="shared" si="53"/>
        <v>40390.208333333336</v>
      </c>
      <c r="T673" s="13">
        <f t="shared" si="5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12">
        <v>1521608400</v>
      </c>
      <c r="K674" s="12">
        <v>1522472400</v>
      </c>
      <c r="L674" t="b">
        <v>0</v>
      </c>
      <c r="M674" t="b">
        <v>0</v>
      </c>
      <c r="N674" t="s">
        <v>33</v>
      </c>
      <c r="O674" s="4">
        <f t="shared" si="50"/>
        <v>0.55931783729156137</v>
      </c>
      <c r="P674" s="6">
        <f t="shared" si="51"/>
        <v>24.997515808491418</v>
      </c>
      <c r="Q674" s="8" t="s">
        <v>2036</v>
      </c>
      <c r="R674" t="str">
        <f t="shared" si="52"/>
        <v>plays</v>
      </c>
      <c r="S674" s="13">
        <f t="shared" si="53"/>
        <v>43180.208333333328</v>
      </c>
      <c r="T674" s="13">
        <f t="shared" si="5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12">
        <v>1460696400</v>
      </c>
      <c r="K675" s="12">
        <v>1462510800</v>
      </c>
      <c r="L675" t="b">
        <v>0</v>
      </c>
      <c r="M675" t="b">
        <v>0</v>
      </c>
      <c r="N675" t="s">
        <v>60</v>
      </c>
      <c r="O675" s="4">
        <f t="shared" si="50"/>
        <v>0.43660714285714286</v>
      </c>
      <c r="P675" s="6">
        <f t="shared" si="51"/>
        <v>42.155172413793103</v>
      </c>
      <c r="Q675" s="8" t="s">
        <v>2034</v>
      </c>
      <c r="R675" t="str">
        <f t="shared" si="52"/>
        <v>indie rock</v>
      </c>
      <c r="S675" s="13">
        <f t="shared" si="53"/>
        <v>42475.208333333328</v>
      </c>
      <c r="T675" s="13">
        <f t="shared" si="5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12">
        <v>1313730000</v>
      </c>
      <c r="K676" s="12">
        <v>1317790800</v>
      </c>
      <c r="L676" t="b">
        <v>0</v>
      </c>
      <c r="M676" t="b">
        <v>0</v>
      </c>
      <c r="N676" t="s">
        <v>122</v>
      </c>
      <c r="O676" s="4">
        <f t="shared" si="50"/>
        <v>0.33538371411833628</v>
      </c>
      <c r="P676" s="6">
        <f t="shared" si="51"/>
        <v>47.003284072249592</v>
      </c>
      <c r="Q676" s="8" t="s">
        <v>2040</v>
      </c>
      <c r="R676" t="str">
        <f t="shared" si="52"/>
        <v>photography books</v>
      </c>
      <c r="S676" s="13">
        <f t="shared" si="53"/>
        <v>40774.208333333336</v>
      </c>
      <c r="T676" s="13">
        <f t="shared" si="5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12">
        <v>1568178000</v>
      </c>
      <c r="K677" s="12">
        <v>1568782800</v>
      </c>
      <c r="L677" t="b">
        <v>0</v>
      </c>
      <c r="M677" t="b">
        <v>0</v>
      </c>
      <c r="N677" t="s">
        <v>1029</v>
      </c>
      <c r="O677" s="4">
        <f t="shared" si="50"/>
        <v>1.2297938144329896</v>
      </c>
      <c r="P677" s="6">
        <f t="shared" si="51"/>
        <v>36.0392749244713</v>
      </c>
      <c r="Q677" s="8" t="s">
        <v>2041</v>
      </c>
      <c r="R677" t="str">
        <f t="shared" si="52"/>
        <v>audio</v>
      </c>
      <c r="S677" s="13">
        <f t="shared" si="53"/>
        <v>43719.208333333328</v>
      </c>
      <c r="T677" s="13">
        <f t="shared" si="5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12">
        <v>1348635600</v>
      </c>
      <c r="K678" s="12">
        <v>1349413200</v>
      </c>
      <c r="L678" t="b">
        <v>0</v>
      </c>
      <c r="M678" t="b">
        <v>0</v>
      </c>
      <c r="N678" t="s">
        <v>122</v>
      </c>
      <c r="O678" s="4">
        <f t="shared" si="50"/>
        <v>1.8974959871589085</v>
      </c>
      <c r="P678" s="6">
        <f t="shared" si="51"/>
        <v>101.03760683760684</v>
      </c>
      <c r="Q678" s="8" t="s">
        <v>2040</v>
      </c>
      <c r="R678" t="str">
        <f t="shared" si="52"/>
        <v>photography books</v>
      </c>
      <c r="S678" s="13">
        <f t="shared" si="53"/>
        <v>41178.208333333336</v>
      </c>
      <c r="T678" s="13">
        <f t="shared" si="5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12">
        <v>1468126800</v>
      </c>
      <c r="K679" s="12">
        <v>1472446800</v>
      </c>
      <c r="L679" t="b">
        <v>0</v>
      </c>
      <c r="M679" t="b">
        <v>0</v>
      </c>
      <c r="N679" t="s">
        <v>119</v>
      </c>
      <c r="O679" s="4">
        <f t="shared" si="50"/>
        <v>0.83622641509433959</v>
      </c>
      <c r="P679" s="6">
        <f t="shared" si="51"/>
        <v>39.927927927927925</v>
      </c>
      <c r="Q679" s="8" t="s">
        <v>2038</v>
      </c>
      <c r="R679" t="str">
        <f t="shared" si="52"/>
        <v>fiction</v>
      </c>
      <c r="S679" s="13">
        <f t="shared" si="53"/>
        <v>42561.208333333328</v>
      </c>
      <c r="T679" s="13">
        <f t="shared" si="5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12">
        <v>1547877600</v>
      </c>
      <c r="K680" s="12">
        <v>1548050400</v>
      </c>
      <c r="L680" t="b">
        <v>0</v>
      </c>
      <c r="M680" t="b">
        <v>0</v>
      </c>
      <c r="N680" t="s">
        <v>53</v>
      </c>
      <c r="O680" s="4">
        <f t="shared" si="50"/>
        <v>0.17968844221105529</v>
      </c>
      <c r="P680" s="6">
        <f t="shared" si="51"/>
        <v>83.158139534883716</v>
      </c>
      <c r="Q680" s="8" t="s">
        <v>2037</v>
      </c>
      <c r="R680" t="str">
        <f t="shared" si="52"/>
        <v>drama</v>
      </c>
      <c r="S680" s="13">
        <f t="shared" si="53"/>
        <v>43484.25</v>
      </c>
      <c r="T680" s="13">
        <f t="shared" si="5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12">
        <v>1571374800</v>
      </c>
      <c r="K681" s="12">
        <v>1571806800</v>
      </c>
      <c r="L681" t="b">
        <v>0</v>
      </c>
      <c r="M681" t="b">
        <v>1</v>
      </c>
      <c r="N681" t="s">
        <v>17</v>
      </c>
      <c r="O681" s="4">
        <f t="shared" si="50"/>
        <v>10.365</v>
      </c>
      <c r="P681" s="6">
        <f t="shared" si="51"/>
        <v>39.97520661157025</v>
      </c>
      <c r="Q681" s="8" t="s">
        <v>2033</v>
      </c>
      <c r="R681" t="str">
        <f t="shared" si="52"/>
        <v>food trucks</v>
      </c>
      <c r="S681" s="13">
        <f t="shared" si="53"/>
        <v>43756.208333333328</v>
      </c>
      <c r="T681" s="13">
        <f t="shared" si="5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12">
        <v>1576303200</v>
      </c>
      <c r="K682" s="12">
        <v>1576476000</v>
      </c>
      <c r="L682" t="b">
        <v>0</v>
      </c>
      <c r="M682" t="b">
        <v>1</v>
      </c>
      <c r="N682" t="s">
        <v>292</v>
      </c>
      <c r="O682" s="4">
        <f t="shared" si="50"/>
        <v>0.97405219780219776</v>
      </c>
      <c r="P682" s="6">
        <f t="shared" si="51"/>
        <v>47.993908629441627</v>
      </c>
      <c r="Q682" s="8" t="s">
        <v>2039</v>
      </c>
      <c r="R682" t="str">
        <f t="shared" si="52"/>
        <v>mobile games</v>
      </c>
      <c r="S682" s="13">
        <f t="shared" si="53"/>
        <v>43813.25</v>
      </c>
      <c r="T682" s="13">
        <f t="shared" si="5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12">
        <v>1324447200</v>
      </c>
      <c r="K683" s="12">
        <v>1324965600</v>
      </c>
      <c r="L683" t="b">
        <v>0</v>
      </c>
      <c r="M683" t="b">
        <v>0</v>
      </c>
      <c r="N683" t="s">
        <v>33</v>
      </c>
      <c r="O683" s="4">
        <f t="shared" si="50"/>
        <v>0.86386203150461705</v>
      </c>
      <c r="P683" s="6">
        <f t="shared" si="51"/>
        <v>95.978877489438744</v>
      </c>
      <c r="Q683" s="8" t="s">
        <v>2036</v>
      </c>
      <c r="R683" t="str">
        <f t="shared" si="52"/>
        <v>plays</v>
      </c>
      <c r="S683" s="13">
        <f t="shared" si="53"/>
        <v>40898.25</v>
      </c>
      <c r="T683" s="13">
        <f t="shared" si="5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12">
        <v>1386741600</v>
      </c>
      <c r="K684" s="12">
        <v>1387519200</v>
      </c>
      <c r="L684" t="b">
        <v>0</v>
      </c>
      <c r="M684" t="b">
        <v>0</v>
      </c>
      <c r="N684" t="s">
        <v>33</v>
      </c>
      <c r="O684" s="4">
        <f t="shared" si="50"/>
        <v>1.5016666666666667</v>
      </c>
      <c r="P684" s="6">
        <f t="shared" si="51"/>
        <v>78.728155339805824</v>
      </c>
      <c r="Q684" s="8" t="s">
        <v>2036</v>
      </c>
      <c r="R684" t="str">
        <f t="shared" si="52"/>
        <v>plays</v>
      </c>
      <c r="S684" s="13">
        <f t="shared" si="53"/>
        <v>41619.25</v>
      </c>
      <c r="T684" s="13">
        <f t="shared" si="5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12">
        <v>1537074000</v>
      </c>
      <c r="K685" s="12">
        <v>1537246800</v>
      </c>
      <c r="L685" t="b">
        <v>0</v>
      </c>
      <c r="M685" t="b">
        <v>0</v>
      </c>
      <c r="N685" t="s">
        <v>33</v>
      </c>
      <c r="O685" s="4">
        <f t="shared" si="50"/>
        <v>3.5843478260869563</v>
      </c>
      <c r="P685" s="6">
        <f t="shared" si="51"/>
        <v>56.081632653061227</v>
      </c>
      <c r="Q685" s="8" t="s">
        <v>2036</v>
      </c>
      <c r="R685" t="str">
        <f t="shared" si="52"/>
        <v>plays</v>
      </c>
      <c r="S685" s="13">
        <f t="shared" si="53"/>
        <v>43359.208333333328</v>
      </c>
      <c r="T685" s="13">
        <f t="shared" si="5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12">
        <v>1277787600</v>
      </c>
      <c r="K686" s="12">
        <v>1279515600</v>
      </c>
      <c r="L686" t="b">
        <v>0</v>
      </c>
      <c r="M686" t="b">
        <v>0</v>
      </c>
      <c r="N686" t="s">
        <v>68</v>
      </c>
      <c r="O686" s="4">
        <f t="shared" si="50"/>
        <v>5.4285714285714288</v>
      </c>
      <c r="P686" s="6">
        <f t="shared" si="51"/>
        <v>69.090909090909093</v>
      </c>
      <c r="Q686" s="8" t="s">
        <v>2038</v>
      </c>
      <c r="R686" t="str">
        <f t="shared" si="52"/>
        <v>nonfiction</v>
      </c>
      <c r="S686" s="13">
        <f t="shared" si="53"/>
        <v>40358.208333333336</v>
      </c>
      <c r="T686" s="13">
        <f t="shared" si="5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12">
        <v>1440306000</v>
      </c>
      <c r="K687" s="12">
        <v>1442379600</v>
      </c>
      <c r="L687" t="b">
        <v>0</v>
      </c>
      <c r="M687" t="b">
        <v>0</v>
      </c>
      <c r="N687" t="s">
        <v>33</v>
      </c>
      <c r="O687" s="4">
        <f t="shared" si="50"/>
        <v>0.67500714285714281</v>
      </c>
      <c r="P687" s="6">
        <f t="shared" si="51"/>
        <v>102.05291576673866</v>
      </c>
      <c r="Q687" s="8" t="s">
        <v>2036</v>
      </c>
      <c r="R687" t="str">
        <f t="shared" si="52"/>
        <v>plays</v>
      </c>
      <c r="S687" s="13">
        <f t="shared" si="53"/>
        <v>42239.208333333328</v>
      </c>
      <c r="T687" s="13">
        <f t="shared" si="5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12">
        <v>1522126800</v>
      </c>
      <c r="K688" s="12">
        <v>1523077200</v>
      </c>
      <c r="L688" t="b">
        <v>0</v>
      </c>
      <c r="M688" t="b">
        <v>0</v>
      </c>
      <c r="N688" t="s">
        <v>65</v>
      </c>
      <c r="O688" s="4">
        <f t="shared" si="50"/>
        <v>1.9174666666666667</v>
      </c>
      <c r="P688" s="6">
        <f t="shared" si="51"/>
        <v>107.32089552238806</v>
      </c>
      <c r="Q688" s="8" t="s">
        <v>2035</v>
      </c>
      <c r="R688" t="str">
        <f t="shared" si="52"/>
        <v>wearables</v>
      </c>
      <c r="S688" s="13">
        <f t="shared" si="53"/>
        <v>43186.208333333328</v>
      </c>
      <c r="T688" s="13">
        <f t="shared" si="5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12">
        <v>1489298400</v>
      </c>
      <c r="K689" s="12">
        <v>1489554000</v>
      </c>
      <c r="L689" t="b">
        <v>0</v>
      </c>
      <c r="M689" t="b">
        <v>0</v>
      </c>
      <c r="N689" t="s">
        <v>33</v>
      </c>
      <c r="O689" s="4">
        <f t="shared" si="50"/>
        <v>9.32</v>
      </c>
      <c r="P689" s="6">
        <f t="shared" si="51"/>
        <v>51.970260223048328</v>
      </c>
      <c r="Q689" s="8" t="s">
        <v>2036</v>
      </c>
      <c r="R689" t="str">
        <f t="shared" si="52"/>
        <v>plays</v>
      </c>
      <c r="S689" s="13">
        <f t="shared" si="53"/>
        <v>42806.25</v>
      </c>
      <c r="T689" s="13">
        <f t="shared" si="5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12">
        <v>1547100000</v>
      </c>
      <c r="K690" s="12">
        <v>1548482400</v>
      </c>
      <c r="L690" t="b">
        <v>0</v>
      </c>
      <c r="M690" t="b">
        <v>1</v>
      </c>
      <c r="N690" t="s">
        <v>269</v>
      </c>
      <c r="O690" s="4">
        <f t="shared" si="50"/>
        <v>4.2927586206896553</v>
      </c>
      <c r="P690" s="6">
        <f t="shared" si="51"/>
        <v>71.137142857142862</v>
      </c>
      <c r="Q690" s="8" t="s">
        <v>2037</v>
      </c>
      <c r="R690" t="str">
        <f t="shared" si="52"/>
        <v>television</v>
      </c>
      <c r="S690" s="13">
        <f t="shared" si="53"/>
        <v>43475.25</v>
      </c>
      <c r="T690" s="13">
        <f t="shared" si="5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12">
        <v>1383022800</v>
      </c>
      <c r="K691" s="12">
        <v>1384063200</v>
      </c>
      <c r="L691" t="b">
        <v>0</v>
      </c>
      <c r="M691" t="b">
        <v>0</v>
      </c>
      <c r="N691" t="s">
        <v>28</v>
      </c>
      <c r="O691" s="4">
        <f t="shared" si="50"/>
        <v>1.0065753424657535</v>
      </c>
      <c r="P691" s="6">
        <f t="shared" si="51"/>
        <v>106.49275362318841</v>
      </c>
      <c r="Q691" s="8" t="s">
        <v>2035</v>
      </c>
      <c r="R691" t="str">
        <f t="shared" si="52"/>
        <v>web</v>
      </c>
      <c r="S691" s="13">
        <f t="shared" si="53"/>
        <v>41576.208333333336</v>
      </c>
      <c r="T691" s="13">
        <f t="shared" si="5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12">
        <v>1322373600</v>
      </c>
      <c r="K692" s="12">
        <v>1322892000</v>
      </c>
      <c r="L692" t="b">
        <v>0</v>
      </c>
      <c r="M692" t="b">
        <v>1</v>
      </c>
      <c r="N692" t="s">
        <v>42</v>
      </c>
      <c r="O692" s="4">
        <f t="shared" si="50"/>
        <v>2.266111111111111</v>
      </c>
      <c r="P692" s="6">
        <f t="shared" si="51"/>
        <v>42.93684210526316</v>
      </c>
      <c r="Q692" s="8" t="s">
        <v>2037</v>
      </c>
      <c r="R692" t="str">
        <f t="shared" si="52"/>
        <v>documentary</v>
      </c>
      <c r="S692" s="13">
        <f t="shared" si="53"/>
        <v>40874.25</v>
      </c>
      <c r="T692" s="13">
        <f t="shared" si="5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12">
        <v>1349240400</v>
      </c>
      <c r="K693" s="12">
        <v>1350709200</v>
      </c>
      <c r="L693" t="b">
        <v>1</v>
      </c>
      <c r="M693" t="b">
        <v>1</v>
      </c>
      <c r="N693" t="s">
        <v>42</v>
      </c>
      <c r="O693" s="4">
        <f t="shared" si="50"/>
        <v>1.4238</v>
      </c>
      <c r="P693" s="6">
        <f t="shared" si="51"/>
        <v>30.037974683544302</v>
      </c>
      <c r="Q693" s="8" t="s">
        <v>2037</v>
      </c>
      <c r="R693" t="str">
        <f t="shared" si="52"/>
        <v>documentary</v>
      </c>
      <c r="S693" s="13">
        <f t="shared" si="53"/>
        <v>41185.208333333336</v>
      </c>
      <c r="T693" s="13">
        <f t="shared" si="5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12">
        <v>1562648400</v>
      </c>
      <c r="K694" s="12">
        <v>1564203600</v>
      </c>
      <c r="L694" t="b">
        <v>0</v>
      </c>
      <c r="M694" t="b">
        <v>0</v>
      </c>
      <c r="N694" t="s">
        <v>23</v>
      </c>
      <c r="O694" s="4">
        <f t="shared" si="50"/>
        <v>0.90633333333333332</v>
      </c>
      <c r="P694" s="6">
        <f t="shared" si="51"/>
        <v>70.623376623376629</v>
      </c>
      <c r="Q694" s="8" t="s">
        <v>2034</v>
      </c>
      <c r="R694" t="str">
        <f t="shared" si="52"/>
        <v>rock</v>
      </c>
      <c r="S694" s="13">
        <f t="shared" si="53"/>
        <v>43655.208333333328</v>
      </c>
      <c r="T694" s="13">
        <f t="shared" si="5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12">
        <v>1508216400</v>
      </c>
      <c r="K695" s="12">
        <v>1509685200</v>
      </c>
      <c r="L695" t="b">
        <v>0</v>
      </c>
      <c r="M695" t="b">
        <v>0</v>
      </c>
      <c r="N695" t="s">
        <v>33</v>
      </c>
      <c r="O695" s="4">
        <f t="shared" si="50"/>
        <v>0.63966740576496672</v>
      </c>
      <c r="P695" s="6">
        <f t="shared" si="51"/>
        <v>66.016018306636155</v>
      </c>
      <c r="Q695" s="8" t="s">
        <v>2036</v>
      </c>
      <c r="R695" t="str">
        <f t="shared" si="52"/>
        <v>plays</v>
      </c>
      <c r="S695" s="13">
        <f t="shared" si="53"/>
        <v>43025.208333333328</v>
      </c>
      <c r="T695" s="13">
        <f t="shared" si="5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12">
        <v>1511762400</v>
      </c>
      <c r="K696" s="12">
        <v>1514959200</v>
      </c>
      <c r="L696" t="b">
        <v>0</v>
      </c>
      <c r="M696" t="b">
        <v>0</v>
      </c>
      <c r="N696" t="s">
        <v>33</v>
      </c>
      <c r="O696" s="4">
        <f t="shared" si="50"/>
        <v>0.84131868131868137</v>
      </c>
      <c r="P696" s="6">
        <f t="shared" si="51"/>
        <v>96.911392405063296</v>
      </c>
      <c r="Q696" s="8" t="s">
        <v>2036</v>
      </c>
      <c r="R696" t="str">
        <f t="shared" si="52"/>
        <v>plays</v>
      </c>
      <c r="S696" s="13">
        <f t="shared" si="53"/>
        <v>43066.25</v>
      </c>
      <c r="T696" s="13">
        <f t="shared" si="5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12">
        <v>1447480800</v>
      </c>
      <c r="K697" s="12">
        <v>1448863200</v>
      </c>
      <c r="L697" t="b">
        <v>1</v>
      </c>
      <c r="M697" t="b">
        <v>0</v>
      </c>
      <c r="N697" t="s">
        <v>23</v>
      </c>
      <c r="O697" s="4">
        <f t="shared" si="50"/>
        <v>1.3393478260869565</v>
      </c>
      <c r="P697" s="6">
        <f t="shared" si="51"/>
        <v>62.867346938775512</v>
      </c>
      <c r="Q697" s="8" t="s">
        <v>2034</v>
      </c>
      <c r="R697" t="str">
        <f t="shared" si="52"/>
        <v>rock</v>
      </c>
      <c r="S697" s="13">
        <f t="shared" si="53"/>
        <v>42322.25</v>
      </c>
      <c r="T697" s="13">
        <f t="shared" si="5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12">
        <v>1429506000</v>
      </c>
      <c r="K698" s="12">
        <v>1429592400</v>
      </c>
      <c r="L698" t="b">
        <v>0</v>
      </c>
      <c r="M698" t="b">
        <v>1</v>
      </c>
      <c r="N698" t="s">
        <v>33</v>
      </c>
      <c r="O698" s="4">
        <f t="shared" si="50"/>
        <v>0.59042047531992692</v>
      </c>
      <c r="P698" s="6">
        <f t="shared" si="51"/>
        <v>108.98537682789652</v>
      </c>
      <c r="Q698" s="8" t="s">
        <v>2036</v>
      </c>
      <c r="R698" t="str">
        <f t="shared" si="52"/>
        <v>plays</v>
      </c>
      <c r="S698" s="13">
        <f t="shared" si="53"/>
        <v>42114.208333333328</v>
      </c>
      <c r="T698" s="13">
        <f t="shared" si="5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12">
        <v>1522472400</v>
      </c>
      <c r="K699" s="12">
        <v>1522645200</v>
      </c>
      <c r="L699" t="b">
        <v>0</v>
      </c>
      <c r="M699" t="b">
        <v>0</v>
      </c>
      <c r="N699" t="s">
        <v>50</v>
      </c>
      <c r="O699" s="4">
        <f t="shared" si="50"/>
        <v>1.5280062063615205</v>
      </c>
      <c r="P699" s="6">
        <f t="shared" si="51"/>
        <v>26.999314599040439</v>
      </c>
      <c r="Q699" s="8" t="s">
        <v>2034</v>
      </c>
      <c r="R699" t="str">
        <f t="shared" si="52"/>
        <v>electric music</v>
      </c>
      <c r="S699" s="13">
        <f t="shared" si="53"/>
        <v>43190.208333333328</v>
      </c>
      <c r="T699" s="13">
        <f t="shared" si="5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12">
        <v>1322114400</v>
      </c>
      <c r="K700" s="12">
        <v>1323324000</v>
      </c>
      <c r="L700" t="b">
        <v>0</v>
      </c>
      <c r="M700" t="b">
        <v>0</v>
      </c>
      <c r="N700" t="s">
        <v>65</v>
      </c>
      <c r="O700" s="4">
        <f t="shared" si="50"/>
        <v>4.466912114014252</v>
      </c>
      <c r="P700" s="6">
        <f t="shared" si="51"/>
        <v>65.004147943311438</v>
      </c>
      <c r="Q700" s="8" t="s">
        <v>2035</v>
      </c>
      <c r="R700" t="str">
        <f t="shared" si="52"/>
        <v>wearables</v>
      </c>
      <c r="S700" s="13">
        <f t="shared" si="53"/>
        <v>40871.25</v>
      </c>
      <c r="T700" s="13">
        <f t="shared" si="5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12">
        <v>1561438800</v>
      </c>
      <c r="K701" s="12">
        <v>1561525200</v>
      </c>
      <c r="L701" t="b">
        <v>0</v>
      </c>
      <c r="M701" t="b">
        <v>0</v>
      </c>
      <c r="N701" t="s">
        <v>53</v>
      </c>
      <c r="O701" s="4">
        <f t="shared" si="50"/>
        <v>0.8439189189189189</v>
      </c>
      <c r="P701" s="6">
        <f t="shared" si="51"/>
        <v>111.51785714285714</v>
      </c>
      <c r="Q701" s="8" t="s">
        <v>2037</v>
      </c>
      <c r="R701" t="str">
        <f t="shared" si="52"/>
        <v>drama</v>
      </c>
      <c r="S701" s="13">
        <f t="shared" si="53"/>
        <v>43641.208333333328</v>
      </c>
      <c r="T701" s="13">
        <f t="shared" si="5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12">
        <v>1264399200</v>
      </c>
      <c r="K702" s="12">
        <v>1265695200</v>
      </c>
      <c r="L702" t="b">
        <v>0</v>
      </c>
      <c r="M702" t="b">
        <v>0</v>
      </c>
      <c r="N702" t="s">
        <v>65</v>
      </c>
      <c r="O702" s="4">
        <f t="shared" si="50"/>
        <v>0.03</v>
      </c>
      <c r="P702" s="6">
        <f t="shared" si="51"/>
        <v>3</v>
      </c>
      <c r="Q702" s="8" t="s">
        <v>2035</v>
      </c>
      <c r="R702" t="str">
        <f t="shared" si="52"/>
        <v>wearables</v>
      </c>
      <c r="S702" s="13">
        <f t="shared" si="53"/>
        <v>40203.25</v>
      </c>
      <c r="T702" s="13">
        <f t="shared" si="5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12">
        <v>1301202000</v>
      </c>
      <c r="K703" s="12">
        <v>1301806800</v>
      </c>
      <c r="L703" t="b">
        <v>1</v>
      </c>
      <c r="M703" t="b">
        <v>0</v>
      </c>
      <c r="N703" t="s">
        <v>33</v>
      </c>
      <c r="O703" s="4">
        <f t="shared" si="50"/>
        <v>1.7502692307692307</v>
      </c>
      <c r="P703" s="6">
        <f t="shared" si="51"/>
        <v>110.99268292682927</v>
      </c>
      <c r="Q703" s="8" t="s">
        <v>2036</v>
      </c>
      <c r="R703" t="str">
        <f t="shared" si="52"/>
        <v>plays</v>
      </c>
      <c r="S703" s="13">
        <f t="shared" si="53"/>
        <v>40629.208333333336</v>
      </c>
      <c r="T703" s="13">
        <f t="shared" si="5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12">
        <v>1374469200</v>
      </c>
      <c r="K704" s="12">
        <v>1374901200</v>
      </c>
      <c r="L704" t="b">
        <v>0</v>
      </c>
      <c r="M704" t="b">
        <v>0</v>
      </c>
      <c r="N704" t="s">
        <v>65</v>
      </c>
      <c r="O704" s="4">
        <f t="shared" si="50"/>
        <v>0.54137931034482756</v>
      </c>
      <c r="P704" s="6">
        <f t="shared" si="51"/>
        <v>56.746987951807228</v>
      </c>
      <c r="Q704" s="8" t="s">
        <v>2035</v>
      </c>
      <c r="R704" t="str">
        <f t="shared" si="52"/>
        <v>wearables</v>
      </c>
      <c r="S704" s="13">
        <f t="shared" si="53"/>
        <v>41477.208333333336</v>
      </c>
      <c r="T704" s="13">
        <f t="shared" si="5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12">
        <v>1334984400</v>
      </c>
      <c r="K705" s="12">
        <v>1336453200</v>
      </c>
      <c r="L705" t="b">
        <v>1</v>
      </c>
      <c r="M705" t="b">
        <v>1</v>
      </c>
      <c r="N705" t="s">
        <v>206</v>
      </c>
      <c r="O705" s="4">
        <f t="shared" si="50"/>
        <v>3.1187381703470032</v>
      </c>
      <c r="P705" s="6">
        <f t="shared" si="51"/>
        <v>97.020608439646708</v>
      </c>
      <c r="Q705" s="8" t="s">
        <v>2038</v>
      </c>
      <c r="R705" t="str">
        <f t="shared" si="52"/>
        <v>translations</v>
      </c>
      <c r="S705" s="13">
        <f t="shared" si="53"/>
        <v>41020.208333333336</v>
      </c>
      <c r="T705" s="13">
        <f t="shared" si="5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12">
        <v>1467608400</v>
      </c>
      <c r="K706" s="12">
        <v>1468904400</v>
      </c>
      <c r="L706" t="b">
        <v>0</v>
      </c>
      <c r="M706" t="b">
        <v>0</v>
      </c>
      <c r="N706" t="s">
        <v>71</v>
      </c>
      <c r="O706" s="4">
        <f t="shared" si="50"/>
        <v>1.2278160919540231</v>
      </c>
      <c r="P706" s="6">
        <f t="shared" si="51"/>
        <v>92.08620689655173</v>
      </c>
      <c r="Q706" s="8" t="s">
        <v>2037</v>
      </c>
      <c r="R706" t="str">
        <f t="shared" si="52"/>
        <v>animation</v>
      </c>
      <c r="S706" s="13">
        <f t="shared" si="53"/>
        <v>42555.208333333328</v>
      </c>
      <c r="T706" s="13">
        <f t="shared" si="5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12">
        <v>1386741600</v>
      </c>
      <c r="K707" s="12">
        <v>1387087200</v>
      </c>
      <c r="L707" t="b">
        <v>0</v>
      </c>
      <c r="M707" t="b">
        <v>0</v>
      </c>
      <c r="N707" t="s">
        <v>68</v>
      </c>
      <c r="O707" s="4">
        <f t="shared" ref="O707:O770" si="55">E707/D707</f>
        <v>0.99026517383618151</v>
      </c>
      <c r="P707" s="6">
        <f t="shared" ref="P707:P770" si="56">IFERROR(E707/G707, 0)</f>
        <v>82.986666666666665</v>
      </c>
      <c r="Q707" s="8" t="s">
        <v>2038</v>
      </c>
      <c r="R707" t="str">
        <f t="shared" ref="R707:R770" si="57">RIGHT(N707,(LEN(N707)-FIND("/",N707)))</f>
        <v>nonfiction</v>
      </c>
      <c r="S707" s="13">
        <f t="shared" ref="S707:S770" si="58">(((J707/60)/60)/24)+DATE(1970,1,1)</f>
        <v>41619.25</v>
      </c>
      <c r="T707" s="13">
        <f t="shared" ref="T707:T770" si="59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12">
        <v>1546754400</v>
      </c>
      <c r="K708" s="12">
        <v>1547445600</v>
      </c>
      <c r="L708" t="b">
        <v>0</v>
      </c>
      <c r="M708" t="b">
        <v>1</v>
      </c>
      <c r="N708" t="s">
        <v>28</v>
      </c>
      <c r="O708" s="4">
        <f t="shared" si="55"/>
        <v>1.278468634686347</v>
      </c>
      <c r="P708" s="6">
        <f t="shared" si="56"/>
        <v>103.03791821561339</v>
      </c>
      <c r="Q708" s="8" t="s">
        <v>2035</v>
      </c>
      <c r="R708" t="str">
        <f t="shared" si="57"/>
        <v>web</v>
      </c>
      <c r="S708" s="13">
        <f t="shared" si="58"/>
        <v>43471.25</v>
      </c>
      <c r="T708" s="13">
        <f t="shared" si="5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12">
        <v>1544248800</v>
      </c>
      <c r="K709" s="12">
        <v>1547359200</v>
      </c>
      <c r="L709" t="b">
        <v>0</v>
      </c>
      <c r="M709" t="b">
        <v>0</v>
      </c>
      <c r="N709" t="s">
        <v>53</v>
      </c>
      <c r="O709" s="4">
        <f t="shared" si="55"/>
        <v>1.5861643835616439</v>
      </c>
      <c r="P709" s="6">
        <f t="shared" si="56"/>
        <v>68.922619047619051</v>
      </c>
      <c r="Q709" s="8" t="s">
        <v>2037</v>
      </c>
      <c r="R709" t="str">
        <f t="shared" si="57"/>
        <v>drama</v>
      </c>
      <c r="S709" s="13">
        <f t="shared" si="58"/>
        <v>43442.25</v>
      </c>
      <c r="T709" s="13">
        <f t="shared" si="5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12">
        <v>1495429200</v>
      </c>
      <c r="K710" s="12">
        <v>1496293200</v>
      </c>
      <c r="L710" t="b">
        <v>0</v>
      </c>
      <c r="M710" t="b">
        <v>0</v>
      </c>
      <c r="N710" t="s">
        <v>33</v>
      </c>
      <c r="O710" s="4">
        <f t="shared" si="55"/>
        <v>7.0705882352941174</v>
      </c>
      <c r="P710" s="6">
        <f t="shared" si="56"/>
        <v>87.737226277372258</v>
      </c>
      <c r="Q710" s="8" t="s">
        <v>2036</v>
      </c>
      <c r="R710" t="str">
        <f t="shared" si="57"/>
        <v>plays</v>
      </c>
      <c r="S710" s="13">
        <f t="shared" si="58"/>
        <v>42877.208333333328</v>
      </c>
      <c r="T710" s="13">
        <f t="shared" si="5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12">
        <v>1334811600</v>
      </c>
      <c r="K711" s="12">
        <v>1335416400</v>
      </c>
      <c r="L711" t="b">
        <v>0</v>
      </c>
      <c r="M711" t="b">
        <v>0</v>
      </c>
      <c r="N711" t="s">
        <v>33</v>
      </c>
      <c r="O711" s="4">
        <f t="shared" si="55"/>
        <v>1.4238775510204082</v>
      </c>
      <c r="P711" s="6">
        <f t="shared" si="56"/>
        <v>75.021505376344081</v>
      </c>
      <c r="Q711" s="8" t="s">
        <v>2036</v>
      </c>
      <c r="R711" t="str">
        <f t="shared" si="57"/>
        <v>plays</v>
      </c>
      <c r="S711" s="13">
        <f t="shared" si="58"/>
        <v>41018.208333333336</v>
      </c>
      <c r="T711" s="13">
        <f t="shared" si="5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12">
        <v>1531544400</v>
      </c>
      <c r="K712" s="12">
        <v>1532149200</v>
      </c>
      <c r="L712" t="b">
        <v>0</v>
      </c>
      <c r="M712" t="b">
        <v>1</v>
      </c>
      <c r="N712" t="s">
        <v>33</v>
      </c>
      <c r="O712" s="4">
        <f t="shared" si="55"/>
        <v>1.4786046511627906</v>
      </c>
      <c r="P712" s="6">
        <f t="shared" si="56"/>
        <v>50.863999999999997</v>
      </c>
      <c r="Q712" s="8" t="s">
        <v>2036</v>
      </c>
      <c r="R712" t="str">
        <f t="shared" si="57"/>
        <v>plays</v>
      </c>
      <c r="S712" s="13">
        <f t="shared" si="58"/>
        <v>43295.208333333328</v>
      </c>
      <c r="T712" s="13">
        <f t="shared" si="5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12">
        <v>1453615200</v>
      </c>
      <c r="K713" s="12">
        <v>1453788000</v>
      </c>
      <c r="L713" t="b">
        <v>1</v>
      </c>
      <c r="M713" t="b">
        <v>1</v>
      </c>
      <c r="N713" t="s">
        <v>33</v>
      </c>
      <c r="O713" s="4">
        <f t="shared" si="55"/>
        <v>0.20322580645161289</v>
      </c>
      <c r="P713" s="6">
        <f t="shared" si="56"/>
        <v>90</v>
      </c>
      <c r="Q713" s="8" t="s">
        <v>2036</v>
      </c>
      <c r="R713" t="str">
        <f t="shared" si="57"/>
        <v>plays</v>
      </c>
      <c r="S713" s="13">
        <f t="shared" si="58"/>
        <v>42393.25</v>
      </c>
      <c r="T713" s="13">
        <f t="shared" si="5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12">
        <v>1467954000</v>
      </c>
      <c r="K714" s="12">
        <v>1471496400</v>
      </c>
      <c r="L714" t="b">
        <v>0</v>
      </c>
      <c r="M714" t="b">
        <v>0</v>
      </c>
      <c r="N714" t="s">
        <v>33</v>
      </c>
      <c r="O714" s="4">
        <f t="shared" si="55"/>
        <v>18.40625</v>
      </c>
      <c r="P714" s="6">
        <f t="shared" si="56"/>
        <v>72.896039603960389</v>
      </c>
      <c r="Q714" s="8" t="s">
        <v>2036</v>
      </c>
      <c r="R714" t="str">
        <f t="shared" si="57"/>
        <v>plays</v>
      </c>
      <c r="S714" s="13">
        <f t="shared" si="58"/>
        <v>42559.208333333328</v>
      </c>
      <c r="T714" s="13">
        <f t="shared" si="5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12">
        <v>1471842000</v>
      </c>
      <c r="K715" s="12">
        <v>1472878800</v>
      </c>
      <c r="L715" t="b">
        <v>0</v>
      </c>
      <c r="M715" t="b">
        <v>0</v>
      </c>
      <c r="N715" t="s">
        <v>133</v>
      </c>
      <c r="O715" s="4">
        <f t="shared" si="55"/>
        <v>1.6194202898550725</v>
      </c>
      <c r="P715" s="6">
        <f t="shared" si="56"/>
        <v>108.48543689320388</v>
      </c>
      <c r="Q715" s="8" t="s">
        <v>2038</v>
      </c>
      <c r="R715" t="str">
        <f t="shared" si="57"/>
        <v>radio &amp; podcasts</v>
      </c>
      <c r="S715" s="13">
        <f t="shared" si="58"/>
        <v>42604.208333333328</v>
      </c>
      <c r="T715" s="13">
        <f t="shared" si="5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12">
        <v>1408424400</v>
      </c>
      <c r="K716" s="12">
        <v>1408510800</v>
      </c>
      <c r="L716" t="b">
        <v>0</v>
      </c>
      <c r="M716" t="b">
        <v>0</v>
      </c>
      <c r="N716" t="s">
        <v>23</v>
      </c>
      <c r="O716" s="4">
        <f t="shared" si="55"/>
        <v>4.7282077922077921</v>
      </c>
      <c r="P716" s="6">
        <f t="shared" si="56"/>
        <v>101.98095238095237</v>
      </c>
      <c r="Q716" s="8" t="s">
        <v>2034</v>
      </c>
      <c r="R716" t="str">
        <f t="shared" si="57"/>
        <v>rock</v>
      </c>
      <c r="S716" s="13">
        <f t="shared" si="58"/>
        <v>41870.208333333336</v>
      </c>
      <c r="T716" s="13">
        <f t="shared" si="5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12">
        <v>1281157200</v>
      </c>
      <c r="K717" s="12">
        <v>1281589200</v>
      </c>
      <c r="L717" t="b">
        <v>0</v>
      </c>
      <c r="M717" t="b">
        <v>0</v>
      </c>
      <c r="N717" t="s">
        <v>292</v>
      </c>
      <c r="O717" s="4">
        <f t="shared" si="55"/>
        <v>0.24466101694915254</v>
      </c>
      <c r="P717" s="6">
        <f t="shared" si="56"/>
        <v>44.009146341463413</v>
      </c>
      <c r="Q717" s="8" t="s">
        <v>2039</v>
      </c>
      <c r="R717" t="str">
        <f t="shared" si="57"/>
        <v>mobile games</v>
      </c>
      <c r="S717" s="13">
        <f t="shared" si="58"/>
        <v>40397.208333333336</v>
      </c>
      <c r="T717" s="13">
        <f t="shared" si="5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12">
        <v>1373432400</v>
      </c>
      <c r="K718" s="12">
        <v>1375851600</v>
      </c>
      <c r="L718" t="b">
        <v>0</v>
      </c>
      <c r="M718" t="b">
        <v>1</v>
      </c>
      <c r="N718" t="s">
        <v>33</v>
      </c>
      <c r="O718" s="4">
        <f t="shared" si="55"/>
        <v>5.1764999999999999</v>
      </c>
      <c r="P718" s="6">
        <f t="shared" si="56"/>
        <v>65.942675159235662</v>
      </c>
      <c r="Q718" s="8" t="s">
        <v>2036</v>
      </c>
      <c r="R718" t="str">
        <f t="shared" si="57"/>
        <v>plays</v>
      </c>
      <c r="S718" s="13">
        <f t="shared" si="58"/>
        <v>41465.208333333336</v>
      </c>
      <c r="T718" s="13">
        <f t="shared" si="5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12">
        <v>1313989200</v>
      </c>
      <c r="K719" s="12">
        <v>1315803600</v>
      </c>
      <c r="L719" t="b">
        <v>0</v>
      </c>
      <c r="M719" t="b">
        <v>0</v>
      </c>
      <c r="N719" t="s">
        <v>42</v>
      </c>
      <c r="O719" s="4">
        <f t="shared" si="55"/>
        <v>2.4764285714285714</v>
      </c>
      <c r="P719" s="6">
        <f t="shared" si="56"/>
        <v>24.987387387387386</v>
      </c>
      <c r="Q719" s="8" t="s">
        <v>2037</v>
      </c>
      <c r="R719" t="str">
        <f t="shared" si="57"/>
        <v>documentary</v>
      </c>
      <c r="S719" s="13">
        <f t="shared" si="58"/>
        <v>40777.208333333336</v>
      </c>
      <c r="T719" s="13">
        <f t="shared" si="5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12">
        <v>1371445200</v>
      </c>
      <c r="K720" s="12">
        <v>1373691600</v>
      </c>
      <c r="L720" t="b">
        <v>0</v>
      </c>
      <c r="M720" t="b">
        <v>0</v>
      </c>
      <c r="N720" t="s">
        <v>65</v>
      </c>
      <c r="O720" s="4">
        <f t="shared" si="55"/>
        <v>1.0020481927710843</v>
      </c>
      <c r="P720" s="6">
        <f t="shared" si="56"/>
        <v>28.003367003367003</v>
      </c>
      <c r="Q720" s="8" t="s">
        <v>2035</v>
      </c>
      <c r="R720" t="str">
        <f t="shared" si="57"/>
        <v>wearables</v>
      </c>
      <c r="S720" s="13">
        <f t="shared" si="58"/>
        <v>41442.208333333336</v>
      </c>
      <c r="T720" s="13">
        <f t="shared" si="5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12">
        <v>1338267600</v>
      </c>
      <c r="K721" s="12">
        <v>1339218000</v>
      </c>
      <c r="L721" t="b">
        <v>0</v>
      </c>
      <c r="M721" t="b">
        <v>0</v>
      </c>
      <c r="N721" t="s">
        <v>119</v>
      </c>
      <c r="O721" s="4">
        <f t="shared" si="55"/>
        <v>1.53</v>
      </c>
      <c r="P721" s="6">
        <f t="shared" si="56"/>
        <v>85.829268292682926</v>
      </c>
      <c r="Q721" s="8" t="s">
        <v>2038</v>
      </c>
      <c r="R721" t="str">
        <f t="shared" si="57"/>
        <v>fiction</v>
      </c>
      <c r="S721" s="13">
        <f t="shared" si="58"/>
        <v>41058.208333333336</v>
      </c>
      <c r="T721" s="13">
        <f t="shared" si="5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12">
        <v>1519192800</v>
      </c>
      <c r="K722" s="12">
        <v>1520402400</v>
      </c>
      <c r="L722" t="b">
        <v>0</v>
      </c>
      <c r="M722" t="b">
        <v>1</v>
      </c>
      <c r="N722" t="s">
        <v>33</v>
      </c>
      <c r="O722" s="4">
        <f t="shared" si="55"/>
        <v>0.37091954022988505</v>
      </c>
      <c r="P722" s="6">
        <f t="shared" si="56"/>
        <v>84.921052631578945</v>
      </c>
      <c r="Q722" s="8" t="s">
        <v>2036</v>
      </c>
      <c r="R722" t="str">
        <f t="shared" si="57"/>
        <v>plays</v>
      </c>
      <c r="S722" s="13">
        <f t="shared" si="58"/>
        <v>43152.25</v>
      </c>
      <c r="T722" s="13">
        <f t="shared" si="5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12">
        <v>1522818000</v>
      </c>
      <c r="K723" s="12">
        <v>1523336400</v>
      </c>
      <c r="L723" t="b">
        <v>0</v>
      </c>
      <c r="M723" t="b">
        <v>0</v>
      </c>
      <c r="N723" t="s">
        <v>23</v>
      </c>
      <c r="O723" s="4">
        <f t="shared" si="55"/>
        <v>4.3923948220064728E-2</v>
      </c>
      <c r="P723" s="6">
        <f t="shared" si="56"/>
        <v>90.483333333333334</v>
      </c>
      <c r="Q723" s="8" t="s">
        <v>2034</v>
      </c>
      <c r="R723" t="str">
        <f t="shared" si="57"/>
        <v>rock</v>
      </c>
      <c r="S723" s="13">
        <f t="shared" si="58"/>
        <v>43194.208333333328</v>
      </c>
      <c r="T723" s="13">
        <f t="shared" si="5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12">
        <v>1509948000</v>
      </c>
      <c r="K724" s="12">
        <v>1512280800</v>
      </c>
      <c r="L724" t="b">
        <v>0</v>
      </c>
      <c r="M724" t="b">
        <v>0</v>
      </c>
      <c r="N724" t="s">
        <v>42</v>
      </c>
      <c r="O724" s="4">
        <f t="shared" si="55"/>
        <v>1.5650721649484536</v>
      </c>
      <c r="P724" s="6">
        <f t="shared" si="56"/>
        <v>25.00197628458498</v>
      </c>
      <c r="Q724" s="8" t="s">
        <v>2037</v>
      </c>
      <c r="R724" t="str">
        <f t="shared" si="57"/>
        <v>documentary</v>
      </c>
      <c r="S724" s="13">
        <f t="shared" si="58"/>
        <v>43045.25</v>
      </c>
      <c r="T724" s="13">
        <f t="shared" si="5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12">
        <v>1456898400</v>
      </c>
      <c r="K725" s="12">
        <v>1458709200</v>
      </c>
      <c r="L725" t="b">
        <v>0</v>
      </c>
      <c r="M725" t="b">
        <v>0</v>
      </c>
      <c r="N725" t="s">
        <v>33</v>
      </c>
      <c r="O725" s="4">
        <f t="shared" si="55"/>
        <v>2.704081632653061</v>
      </c>
      <c r="P725" s="6">
        <f t="shared" si="56"/>
        <v>92.013888888888886</v>
      </c>
      <c r="Q725" s="8" t="s">
        <v>2036</v>
      </c>
      <c r="R725" t="str">
        <f t="shared" si="57"/>
        <v>plays</v>
      </c>
      <c r="S725" s="13">
        <f t="shared" si="58"/>
        <v>42431.25</v>
      </c>
      <c r="T725" s="13">
        <f t="shared" si="5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12">
        <v>1413954000</v>
      </c>
      <c r="K726" s="12">
        <v>1414126800</v>
      </c>
      <c r="L726" t="b">
        <v>0</v>
      </c>
      <c r="M726" t="b">
        <v>1</v>
      </c>
      <c r="N726" t="s">
        <v>33</v>
      </c>
      <c r="O726" s="4">
        <f t="shared" si="55"/>
        <v>1.3405952380952382</v>
      </c>
      <c r="P726" s="6">
        <f t="shared" si="56"/>
        <v>93.066115702479337</v>
      </c>
      <c r="Q726" s="8" t="s">
        <v>2036</v>
      </c>
      <c r="R726" t="str">
        <f t="shared" si="57"/>
        <v>plays</v>
      </c>
      <c r="S726" s="13">
        <f t="shared" si="58"/>
        <v>41934.208333333336</v>
      </c>
      <c r="T726" s="13">
        <f t="shared" si="5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12">
        <v>1416031200</v>
      </c>
      <c r="K727" s="12">
        <v>1416204000</v>
      </c>
      <c r="L727" t="b">
        <v>0</v>
      </c>
      <c r="M727" t="b">
        <v>0</v>
      </c>
      <c r="N727" t="s">
        <v>292</v>
      </c>
      <c r="O727" s="4">
        <f t="shared" si="55"/>
        <v>0.50398033126293995</v>
      </c>
      <c r="P727" s="6">
        <f t="shared" si="56"/>
        <v>61.008145363408524</v>
      </c>
      <c r="Q727" s="8" t="s">
        <v>2039</v>
      </c>
      <c r="R727" t="str">
        <f t="shared" si="57"/>
        <v>mobile games</v>
      </c>
      <c r="S727" s="13">
        <f t="shared" si="58"/>
        <v>41958.25</v>
      </c>
      <c r="T727" s="13">
        <f t="shared" si="5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12">
        <v>1287982800</v>
      </c>
      <c r="K728" s="12">
        <v>1288501200</v>
      </c>
      <c r="L728" t="b">
        <v>0</v>
      </c>
      <c r="M728" t="b">
        <v>1</v>
      </c>
      <c r="N728" t="s">
        <v>33</v>
      </c>
      <c r="O728" s="4">
        <f t="shared" si="55"/>
        <v>0.88815837937384901</v>
      </c>
      <c r="P728" s="6">
        <f t="shared" si="56"/>
        <v>92.036259541984734</v>
      </c>
      <c r="Q728" s="8" t="s">
        <v>2036</v>
      </c>
      <c r="R728" t="str">
        <f t="shared" si="57"/>
        <v>plays</v>
      </c>
      <c r="S728" s="13">
        <f t="shared" si="58"/>
        <v>40476.208333333336</v>
      </c>
      <c r="T728" s="13">
        <f t="shared" si="5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12">
        <v>1547964000</v>
      </c>
      <c r="K729" s="12">
        <v>1552971600</v>
      </c>
      <c r="L729" t="b">
        <v>0</v>
      </c>
      <c r="M729" t="b">
        <v>0</v>
      </c>
      <c r="N729" t="s">
        <v>28</v>
      </c>
      <c r="O729" s="4">
        <f t="shared" si="55"/>
        <v>1.65</v>
      </c>
      <c r="P729" s="6">
        <f t="shared" si="56"/>
        <v>81.132596685082873</v>
      </c>
      <c r="Q729" s="8" t="s">
        <v>2035</v>
      </c>
      <c r="R729" t="str">
        <f t="shared" si="57"/>
        <v>web</v>
      </c>
      <c r="S729" s="13">
        <f t="shared" si="58"/>
        <v>43485.25</v>
      </c>
      <c r="T729" s="13">
        <f t="shared" si="5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12">
        <v>1464152400</v>
      </c>
      <c r="K730" s="12">
        <v>1465102800</v>
      </c>
      <c r="L730" t="b">
        <v>0</v>
      </c>
      <c r="M730" t="b">
        <v>0</v>
      </c>
      <c r="N730" t="s">
        <v>33</v>
      </c>
      <c r="O730" s="4">
        <f t="shared" si="55"/>
        <v>0.17499999999999999</v>
      </c>
      <c r="P730" s="6">
        <f t="shared" si="56"/>
        <v>73.5</v>
      </c>
      <c r="Q730" s="8" t="s">
        <v>2036</v>
      </c>
      <c r="R730" t="str">
        <f t="shared" si="57"/>
        <v>plays</v>
      </c>
      <c r="S730" s="13">
        <f t="shared" si="58"/>
        <v>42515.208333333328</v>
      </c>
      <c r="T730" s="13">
        <f t="shared" si="5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12">
        <v>1359957600</v>
      </c>
      <c r="K731" s="12">
        <v>1360130400</v>
      </c>
      <c r="L731" t="b">
        <v>0</v>
      </c>
      <c r="M731" t="b">
        <v>0</v>
      </c>
      <c r="N731" t="s">
        <v>53</v>
      </c>
      <c r="O731" s="4">
        <f t="shared" si="55"/>
        <v>1.8566071428571429</v>
      </c>
      <c r="P731" s="6">
        <f t="shared" si="56"/>
        <v>85.221311475409834</v>
      </c>
      <c r="Q731" s="8" t="s">
        <v>2037</v>
      </c>
      <c r="R731" t="str">
        <f t="shared" si="57"/>
        <v>drama</v>
      </c>
      <c r="S731" s="13">
        <f t="shared" si="58"/>
        <v>41309.25</v>
      </c>
      <c r="T731" s="13">
        <f t="shared" si="5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12">
        <v>1432357200</v>
      </c>
      <c r="K732" s="12">
        <v>1432875600</v>
      </c>
      <c r="L732" t="b">
        <v>0</v>
      </c>
      <c r="M732" t="b">
        <v>0</v>
      </c>
      <c r="N732" t="s">
        <v>65</v>
      </c>
      <c r="O732" s="4">
        <f t="shared" si="55"/>
        <v>4.1266319444444441</v>
      </c>
      <c r="P732" s="6">
        <f t="shared" si="56"/>
        <v>110.96825396825396</v>
      </c>
      <c r="Q732" s="8" t="s">
        <v>2035</v>
      </c>
      <c r="R732" t="str">
        <f t="shared" si="57"/>
        <v>wearables</v>
      </c>
      <c r="S732" s="13">
        <f t="shared" si="58"/>
        <v>42147.208333333328</v>
      </c>
      <c r="T732" s="13">
        <f t="shared" si="5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12">
        <v>1500786000</v>
      </c>
      <c r="K733" s="12">
        <v>1500872400</v>
      </c>
      <c r="L733" t="b">
        <v>0</v>
      </c>
      <c r="M733" t="b">
        <v>0</v>
      </c>
      <c r="N733" t="s">
        <v>28</v>
      </c>
      <c r="O733" s="4">
        <f t="shared" si="55"/>
        <v>0.90249999999999997</v>
      </c>
      <c r="P733" s="6">
        <f t="shared" si="56"/>
        <v>32.968036529680369</v>
      </c>
      <c r="Q733" s="8" t="s">
        <v>2035</v>
      </c>
      <c r="R733" t="str">
        <f t="shared" si="57"/>
        <v>web</v>
      </c>
      <c r="S733" s="13">
        <f t="shared" si="58"/>
        <v>42939.208333333328</v>
      </c>
      <c r="T733" s="13">
        <f t="shared" si="5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12">
        <v>1490158800</v>
      </c>
      <c r="K734" s="12">
        <v>1492146000</v>
      </c>
      <c r="L734" t="b">
        <v>0</v>
      </c>
      <c r="M734" t="b">
        <v>1</v>
      </c>
      <c r="N734" t="s">
        <v>23</v>
      </c>
      <c r="O734" s="4">
        <f t="shared" si="55"/>
        <v>0.91984615384615387</v>
      </c>
      <c r="P734" s="6">
        <f t="shared" si="56"/>
        <v>96.005352363960753</v>
      </c>
      <c r="Q734" s="8" t="s">
        <v>2034</v>
      </c>
      <c r="R734" t="str">
        <f t="shared" si="57"/>
        <v>rock</v>
      </c>
      <c r="S734" s="13">
        <f t="shared" si="58"/>
        <v>42816.208333333328</v>
      </c>
      <c r="T734" s="13">
        <f t="shared" si="5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12">
        <v>1406178000</v>
      </c>
      <c r="K735" s="12">
        <v>1407301200</v>
      </c>
      <c r="L735" t="b">
        <v>0</v>
      </c>
      <c r="M735" t="b">
        <v>0</v>
      </c>
      <c r="N735" t="s">
        <v>148</v>
      </c>
      <c r="O735" s="4">
        <f t="shared" si="55"/>
        <v>5.2700632911392402</v>
      </c>
      <c r="P735" s="6">
        <f t="shared" si="56"/>
        <v>84.96632653061225</v>
      </c>
      <c r="Q735" s="8" t="s">
        <v>2034</v>
      </c>
      <c r="R735" t="str">
        <f t="shared" si="57"/>
        <v>metal</v>
      </c>
      <c r="S735" s="13">
        <f t="shared" si="58"/>
        <v>41844.208333333336</v>
      </c>
      <c r="T735" s="13">
        <f t="shared" si="5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12">
        <v>1485583200</v>
      </c>
      <c r="K736" s="12">
        <v>1486620000</v>
      </c>
      <c r="L736" t="b">
        <v>0</v>
      </c>
      <c r="M736" t="b">
        <v>1</v>
      </c>
      <c r="N736" t="s">
        <v>33</v>
      </c>
      <c r="O736" s="4">
        <f t="shared" si="55"/>
        <v>3.1914285714285713</v>
      </c>
      <c r="P736" s="6">
        <f t="shared" si="56"/>
        <v>25.007462686567163</v>
      </c>
      <c r="Q736" s="8" t="s">
        <v>2036</v>
      </c>
      <c r="R736" t="str">
        <f t="shared" si="57"/>
        <v>plays</v>
      </c>
      <c r="S736" s="13">
        <f t="shared" si="58"/>
        <v>42763.25</v>
      </c>
      <c r="T736" s="13">
        <f t="shared" si="5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12">
        <v>1459314000</v>
      </c>
      <c r="K737" s="12">
        <v>1459918800</v>
      </c>
      <c r="L737" t="b">
        <v>0</v>
      </c>
      <c r="M737" t="b">
        <v>0</v>
      </c>
      <c r="N737" t="s">
        <v>122</v>
      </c>
      <c r="O737" s="4">
        <f t="shared" si="55"/>
        <v>3.5418867924528303</v>
      </c>
      <c r="P737" s="6">
        <f t="shared" si="56"/>
        <v>65.998995479658461</v>
      </c>
      <c r="Q737" s="8" t="s">
        <v>2040</v>
      </c>
      <c r="R737" t="str">
        <f t="shared" si="57"/>
        <v>photography books</v>
      </c>
      <c r="S737" s="13">
        <f t="shared" si="58"/>
        <v>42459.208333333328</v>
      </c>
      <c r="T737" s="13">
        <f t="shared" si="5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12">
        <v>1424412000</v>
      </c>
      <c r="K738" s="12">
        <v>1424757600</v>
      </c>
      <c r="L738" t="b">
        <v>0</v>
      </c>
      <c r="M738" t="b">
        <v>0</v>
      </c>
      <c r="N738" t="s">
        <v>68</v>
      </c>
      <c r="O738" s="4">
        <f t="shared" si="55"/>
        <v>0.32896103896103895</v>
      </c>
      <c r="P738" s="6">
        <f t="shared" si="56"/>
        <v>87.34482758620689</v>
      </c>
      <c r="Q738" s="8" t="s">
        <v>2038</v>
      </c>
      <c r="R738" t="str">
        <f t="shared" si="57"/>
        <v>nonfiction</v>
      </c>
      <c r="S738" s="13">
        <f t="shared" si="58"/>
        <v>42055.25</v>
      </c>
      <c r="T738" s="13">
        <f t="shared" si="5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12">
        <v>1478844000</v>
      </c>
      <c r="K739" s="12">
        <v>1479880800</v>
      </c>
      <c r="L739" t="b">
        <v>0</v>
      </c>
      <c r="M739" t="b">
        <v>0</v>
      </c>
      <c r="N739" t="s">
        <v>60</v>
      </c>
      <c r="O739" s="4">
        <f t="shared" si="55"/>
        <v>1.358918918918919</v>
      </c>
      <c r="P739" s="6">
        <f t="shared" si="56"/>
        <v>27.933333333333334</v>
      </c>
      <c r="Q739" s="8" t="s">
        <v>2034</v>
      </c>
      <c r="R739" t="str">
        <f t="shared" si="57"/>
        <v>indie rock</v>
      </c>
      <c r="S739" s="13">
        <f t="shared" si="58"/>
        <v>42685.25</v>
      </c>
      <c r="T739" s="13">
        <f t="shared" si="5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12">
        <v>1416117600</v>
      </c>
      <c r="K740" s="12">
        <v>1418018400</v>
      </c>
      <c r="L740" t="b">
        <v>0</v>
      </c>
      <c r="M740" t="b">
        <v>1</v>
      </c>
      <c r="N740" t="s">
        <v>33</v>
      </c>
      <c r="O740" s="4">
        <f t="shared" si="55"/>
        <v>2.0843373493975904E-2</v>
      </c>
      <c r="P740" s="6">
        <f t="shared" si="56"/>
        <v>103.8</v>
      </c>
      <c r="Q740" s="8" t="s">
        <v>2036</v>
      </c>
      <c r="R740" t="str">
        <f t="shared" si="57"/>
        <v>plays</v>
      </c>
      <c r="S740" s="13">
        <f t="shared" si="58"/>
        <v>41959.25</v>
      </c>
      <c r="T740" s="13">
        <f t="shared" si="5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12">
        <v>1340946000</v>
      </c>
      <c r="K741" s="12">
        <v>1341032400</v>
      </c>
      <c r="L741" t="b">
        <v>0</v>
      </c>
      <c r="M741" t="b">
        <v>0</v>
      </c>
      <c r="N741" t="s">
        <v>60</v>
      </c>
      <c r="O741" s="4">
        <f t="shared" si="55"/>
        <v>0.61</v>
      </c>
      <c r="P741" s="6">
        <f t="shared" si="56"/>
        <v>31.937172774869111</v>
      </c>
      <c r="Q741" s="8" t="s">
        <v>2034</v>
      </c>
      <c r="R741" t="str">
        <f t="shared" si="57"/>
        <v>indie rock</v>
      </c>
      <c r="S741" s="13">
        <f t="shared" si="58"/>
        <v>41089.208333333336</v>
      </c>
      <c r="T741" s="13">
        <f t="shared" si="5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12">
        <v>1486101600</v>
      </c>
      <c r="K742" s="12">
        <v>1486360800</v>
      </c>
      <c r="L742" t="b">
        <v>0</v>
      </c>
      <c r="M742" t="b">
        <v>0</v>
      </c>
      <c r="N742" t="s">
        <v>33</v>
      </c>
      <c r="O742" s="4">
        <f t="shared" si="55"/>
        <v>0.30037735849056602</v>
      </c>
      <c r="P742" s="6">
        <f t="shared" si="56"/>
        <v>99.5</v>
      </c>
      <c r="Q742" s="8" t="s">
        <v>2036</v>
      </c>
      <c r="R742" t="str">
        <f t="shared" si="57"/>
        <v>plays</v>
      </c>
      <c r="S742" s="13">
        <f t="shared" si="58"/>
        <v>42769.25</v>
      </c>
      <c r="T742" s="13">
        <f t="shared" si="5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12">
        <v>1274590800</v>
      </c>
      <c r="K743" s="12">
        <v>1274677200</v>
      </c>
      <c r="L743" t="b">
        <v>0</v>
      </c>
      <c r="M743" t="b">
        <v>0</v>
      </c>
      <c r="N743" t="s">
        <v>33</v>
      </c>
      <c r="O743" s="4">
        <f t="shared" si="55"/>
        <v>11.791666666666666</v>
      </c>
      <c r="P743" s="6">
        <f t="shared" si="56"/>
        <v>108.84615384615384</v>
      </c>
      <c r="Q743" s="8" t="s">
        <v>2036</v>
      </c>
      <c r="R743" t="str">
        <f t="shared" si="57"/>
        <v>plays</v>
      </c>
      <c r="S743" s="13">
        <f t="shared" si="58"/>
        <v>40321.208333333336</v>
      </c>
      <c r="T743" s="13">
        <f t="shared" si="5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12">
        <v>1263880800</v>
      </c>
      <c r="K744" s="12">
        <v>1267509600</v>
      </c>
      <c r="L744" t="b">
        <v>0</v>
      </c>
      <c r="M744" t="b">
        <v>0</v>
      </c>
      <c r="N744" t="s">
        <v>50</v>
      </c>
      <c r="O744" s="4">
        <f t="shared" si="55"/>
        <v>11.260833333333334</v>
      </c>
      <c r="P744" s="6">
        <f t="shared" si="56"/>
        <v>110.76229508196721</v>
      </c>
      <c r="Q744" s="8" t="s">
        <v>2034</v>
      </c>
      <c r="R744" t="str">
        <f t="shared" si="57"/>
        <v>electric music</v>
      </c>
      <c r="S744" s="13">
        <f t="shared" si="58"/>
        <v>40197.25</v>
      </c>
      <c r="T744" s="13">
        <f t="shared" si="5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12">
        <v>1445403600</v>
      </c>
      <c r="K745" s="12">
        <v>1445922000</v>
      </c>
      <c r="L745" t="b">
        <v>0</v>
      </c>
      <c r="M745" t="b">
        <v>1</v>
      </c>
      <c r="N745" t="s">
        <v>33</v>
      </c>
      <c r="O745" s="4">
        <f t="shared" si="55"/>
        <v>0.12923076923076923</v>
      </c>
      <c r="P745" s="6">
        <f t="shared" si="56"/>
        <v>29.647058823529413</v>
      </c>
      <c r="Q745" s="8" t="s">
        <v>2036</v>
      </c>
      <c r="R745" t="str">
        <f t="shared" si="57"/>
        <v>plays</v>
      </c>
      <c r="S745" s="13">
        <f t="shared" si="58"/>
        <v>42298.208333333328</v>
      </c>
      <c r="T745" s="13">
        <f t="shared" si="5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12">
        <v>1533877200</v>
      </c>
      <c r="K746" s="12">
        <v>1534050000</v>
      </c>
      <c r="L746" t="b">
        <v>0</v>
      </c>
      <c r="M746" t="b">
        <v>1</v>
      </c>
      <c r="N746" t="s">
        <v>33</v>
      </c>
      <c r="O746" s="4">
        <f t="shared" si="55"/>
        <v>7.12</v>
      </c>
      <c r="P746" s="6">
        <f t="shared" si="56"/>
        <v>101.71428571428571</v>
      </c>
      <c r="Q746" s="8" t="s">
        <v>2036</v>
      </c>
      <c r="R746" t="str">
        <f t="shared" si="57"/>
        <v>plays</v>
      </c>
      <c r="S746" s="13">
        <f t="shared" si="58"/>
        <v>43322.208333333328</v>
      </c>
      <c r="T746" s="13">
        <f t="shared" si="5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12">
        <v>1275195600</v>
      </c>
      <c r="K747" s="12">
        <v>1277528400</v>
      </c>
      <c r="L747" t="b">
        <v>0</v>
      </c>
      <c r="M747" t="b">
        <v>0</v>
      </c>
      <c r="N747" t="s">
        <v>65</v>
      </c>
      <c r="O747" s="4">
        <f t="shared" si="55"/>
        <v>0.30304347826086958</v>
      </c>
      <c r="P747" s="6">
        <f t="shared" si="56"/>
        <v>61.5</v>
      </c>
      <c r="Q747" s="8" t="s">
        <v>2035</v>
      </c>
      <c r="R747" t="str">
        <f t="shared" si="57"/>
        <v>wearables</v>
      </c>
      <c r="S747" s="13">
        <f t="shared" si="58"/>
        <v>40328.208333333336</v>
      </c>
      <c r="T747" s="13">
        <f t="shared" si="5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12">
        <v>1318136400</v>
      </c>
      <c r="K748" s="12">
        <v>1318568400</v>
      </c>
      <c r="L748" t="b">
        <v>0</v>
      </c>
      <c r="M748" t="b">
        <v>0</v>
      </c>
      <c r="N748" t="s">
        <v>28</v>
      </c>
      <c r="O748" s="4">
        <f t="shared" si="55"/>
        <v>2.1250896057347672</v>
      </c>
      <c r="P748" s="6">
        <f t="shared" si="56"/>
        <v>35</v>
      </c>
      <c r="Q748" s="8" t="s">
        <v>2035</v>
      </c>
      <c r="R748" t="str">
        <f t="shared" si="57"/>
        <v>web</v>
      </c>
      <c r="S748" s="13">
        <f t="shared" si="58"/>
        <v>40825.208333333336</v>
      </c>
      <c r="T748" s="13">
        <f t="shared" si="5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12">
        <v>1283403600</v>
      </c>
      <c r="K749" s="12">
        <v>1284354000</v>
      </c>
      <c r="L749" t="b">
        <v>0</v>
      </c>
      <c r="M749" t="b">
        <v>0</v>
      </c>
      <c r="N749" t="s">
        <v>33</v>
      </c>
      <c r="O749" s="4">
        <f t="shared" si="55"/>
        <v>2.2885714285714287</v>
      </c>
      <c r="P749" s="6">
        <f t="shared" si="56"/>
        <v>40.049999999999997</v>
      </c>
      <c r="Q749" s="8" t="s">
        <v>2036</v>
      </c>
      <c r="R749" t="str">
        <f t="shared" si="57"/>
        <v>plays</v>
      </c>
      <c r="S749" s="13">
        <f t="shared" si="58"/>
        <v>40423.208333333336</v>
      </c>
      <c r="T749" s="13">
        <f t="shared" si="5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12">
        <v>1267423200</v>
      </c>
      <c r="K750" s="12">
        <v>1269579600</v>
      </c>
      <c r="L750" t="b">
        <v>0</v>
      </c>
      <c r="M750" t="b">
        <v>1</v>
      </c>
      <c r="N750" t="s">
        <v>71</v>
      </c>
      <c r="O750" s="4">
        <f t="shared" si="55"/>
        <v>0.34959979476654696</v>
      </c>
      <c r="P750" s="6">
        <f t="shared" si="56"/>
        <v>110.97231270358306</v>
      </c>
      <c r="Q750" s="8" t="s">
        <v>2037</v>
      </c>
      <c r="R750" t="str">
        <f t="shared" si="57"/>
        <v>animation</v>
      </c>
      <c r="S750" s="13">
        <f t="shared" si="58"/>
        <v>40238.25</v>
      </c>
      <c r="T750" s="13">
        <f t="shared" si="5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12">
        <v>1412744400</v>
      </c>
      <c r="K751" s="12">
        <v>1413781200</v>
      </c>
      <c r="L751" t="b">
        <v>0</v>
      </c>
      <c r="M751" t="b">
        <v>1</v>
      </c>
      <c r="N751" t="s">
        <v>65</v>
      </c>
      <c r="O751" s="4">
        <f t="shared" si="55"/>
        <v>1.5729069767441861</v>
      </c>
      <c r="P751" s="6">
        <f t="shared" si="56"/>
        <v>36.959016393442624</v>
      </c>
      <c r="Q751" s="8" t="s">
        <v>2035</v>
      </c>
      <c r="R751" t="str">
        <f t="shared" si="57"/>
        <v>wearables</v>
      </c>
      <c r="S751" s="13">
        <f t="shared" si="58"/>
        <v>41920.208333333336</v>
      </c>
      <c r="T751" s="13">
        <f t="shared" si="5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12">
        <v>1277960400</v>
      </c>
      <c r="K752" s="12">
        <v>1280120400</v>
      </c>
      <c r="L752" t="b">
        <v>0</v>
      </c>
      <c r="M752" t="b">
        <v>0</v>
      </c>
      <c r="N752" t="s">
        <v>50</v>
      </c>
      <c r="O752" s="4">
        <f t="shared" si="55"/>
        <v>0.01</v>
      </c>
      <c r="P752" s="6">
        <f t="shared" si="56"/>
        <v>1</v>
      </c>
      <c r="Q752" s="8" t="s">
        <v>2034</v>
      </c>
      <c r="R752" t="str">
        <f t="shared" si="57"/>
        <v>electric music</v>
      </c>
      <c r="S752" s="13">
        <f t="shared" si="58"/>
        <v>40360.208333333336</v>
      </c>
      <c r="T752" s="13">
        <f t="shared" si="5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12">
        <v>1458190800</v>
      </c>
      <c r="K753" s="12">
        <v>1459486800</v>
      </c>
      <c r="L753" t="b">
        <v>1</v>
      </c>
      <c r="M753" t="b">
        <v>1</v>
      </c>
      <c r="N753" t="s">
        <v>68</v>
      </c>
      <c r="O753" s="4">
        <f t="shared" si="55"/>
        <v>2.3230555555555554</v>
      </c>
      <c r="P753" s="6">
        <f t="shared" si="56"/>
        <v>30.974074074074075</v>
      </c>
      <c r="Q753" s="8" t="s">
        <v>2038</v>
      </c>
      <c r="R753" t="str">
        <f t="shared" si="57"/>
        <v>nonfiction</v>
      </c>
      <c r="S753" s="13">
        <f t="shared" si="58"/>
        <v>42446.208333333328</v>
      </c>
      <c r="T753" s="13">
        <f t="shared" si="5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12">
        <v>1280984400</v>
      </c>
      <c r="K754" s="12">
        <v>1282539600</v>
      </c>
      <c r="L754" t="b">
        <v>0</v>
      </c>
      <c r="M754" t="b">
        <v>1</v>
      </c>
      <c r="N754" t="s">
        <v>33</v>
      </c>
      <c r="O754" s="4">
        <f t="shared" si="55"/>
        <v>0.92448275862068963</v>
      </c>
      <c r="P754" s="6">
        <f t="shared" si="56"/>
        <v>47.035087719298247</v>
      </c>
      <c r="Q754" s="8" t="s">
        <v>2036</v>
      </c>
      <c r="R754" t="str">
        <f t="shared" si="57"/>
        <v>plays</v>
      </c>
      <c r="S754" s="13">
        <f t="shared" si="58"/>
        <v>40395.208333333336</v>
      </c>
      <c r="T754" s="13">
        <f t="shared" si="5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12">
        <v>1274590800</v>
      </c>
      <c r="K755" s="12">
        <v>1275886800</v>
      </c>
      <c r="L755" t="b">
        <v>0</v>
      </c>
      <c r="M755" t="b">
        <v>0</v>
      </c>
      <c r="N755" t="s">
        <v>122</v>
      </c>
      <c r="O755" s="4">
        <f t="shared" si="55"/>
        <v>2.5670212765957445</v>
      </c>
      <c r="P755" s="6">
        <f t="shared" si="56"/>
        <v>88.065693430656935</v>
      </c>
      <c r="Q755" s="8" t="s">
        <v>2040</v>
      </c>
      <c r="R755" t="str">
        <f t="shared" si="57"/>
        <v>photography books</v>
      </c>
      <c r="S755" s="13">
        <f t="shared" si="58"/>
        <v>40321.208333333336</v>
      </c>
      <c r="T755" s="13">
        <f t="shared" si="5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12">
        <v>1351400400</v>
      </c>
      <c r="K756" s="12">
        <v>1355983200</v>
      </c>
      <c r="L756" t="b">
        <v>0</v>
      </c>
      <c r="M756" t="b">
        <v>0</v>
      </c>
      <c r="N756" t="s">
        <v>33</v>
      </c>
      <c r="O756" s="4">
        <f t="shared" si="55"/>
        <v>1.6847017045454546</v>
      </c>
      <c r="P756" s="6">
        <f t="shared" si="56"/>
        <v>37.005616224648989</v>
      </c>
      <c r="Q756" s="8" t="s">
        <v>2036</v>
      </c>
      <c r="R756" t="str">
        <f t="shared" si="57"/>
        <v>plays</v>
      </c>
      <c r="S756" s="13">
        <f t="shared" si="58"/>
        <v>41210.208333333336</v>
      </c>
      <c r="T756" s="13">
        <f t="shared" si="5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12">
        <v>1514354400</v>
      </c>
      <c r="K757" s="12">
        <v>1515391200</v>
      </c>
      <c r="L757" t="b">
        <v>0</v>
      </c>
      <c r="M757" t="b">
        <v>1</v>
      </c>
      <c r="N757" t="s">
        <v>33</v>
      </c>
      <c r="O757" s="4">
        <f t="shared" si="55"/>
        <v>1.6657777777777778</v>
      </c>
      <c r="P757" s="6">
        <f t="shared" si="56"/>
        <v>26.027777777777779</v>
      </c>
      <c r="Q757" s="8" t="s">
        <v>2036</v>
      </c>
      <c r="R757" t="str">
        <f t="shared" si="57"/>
        <v>plays</v>
      </c>
      <c r="S757" s="13">
        <f t="shared" si="58"/>
        <v>43096.25</v>
      </c>
      <c r="T757" s="13">
        <f t="shared" si="5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12">
        <v>1421733600</v>
      </c>
      <c r="K758" s="12">
        <v>1422252000</v>
      </c>
      <c r="L758" t="b">
        <v>0</v>
      </c>
      <c r="M758" t="b">
        <v>0</v>
      </c>
      <c r="N758" t="s">
        <v>33</v>
      </c>
      <c r="O758" s="4">
        <f t="shared" si="55"/>
        <v>7.7207692307692311</v>
      </c>
      <c r="P758" s="6">
        <f t="shared" si="56"/>
        <v>67.817567567567565</v>
      </c>
      <c r="Q758" s="8" t="s">
        <v>2036</v>
      </c>
      <c r="R758" t="str">
        <f t="shared" si="57"/>
        <v>plays</v>
      </c>
      <c r="S758" s="13">
        <f t="shared" si="58"/>
        <v>42024.25</v>
      </c>
      <c r="T758" s="13">
        <f t="shared" si="5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12">
        <v>1305176400</v>
      </c>
      <c r="K759" s="12">
        <v>1305522000</v>
      </c>
      <c r="L759" t="b">
        <v>0</v>
      </c>
      <c r="M759" t="b">
        <v>0</v>
      </c>
      <c r="N759" t="s">
        <v>53</v>
      </c>
      <c r="O759" s="4">
        <f t="shared" si="55"/>
        <v>4.0685714285714285</v>
      </c>
      <c r="P759" s="6">
        <f t="shared" si="56"/>
        <v>49.964912280701753</v>
      </c>
      <c r="Q759" s="8" t="s">
        <v>2037</v>
      </c>
      <c r="R759" t="str">
        <f t="shared" si="57"/>
        <v>drama</v>
      </c>
      <c r="S759" s="13">
        <f t="shared" si="58"/>
        <v>40675.208333333336</v>
      </c>
      <c r="T759" s="13">
        <f t="shared" si="5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12">
        <v>1414126800</v>
      </c>
      <c r="K760" s="12">
        <v>1414904400</v>
      </c>
      <c r="L760" t="b">
        <v>0</v>
      </c>
      <c r="M760" t="b">
        <v>0</v>
      </c>
      <c r="N760" t="s">
        <v>23</v>
      </c>
      <c r="O760" s="4">
        <f t="shared" si="55"/>
        <v>5.6420608108108112</v>
      </c>
      <c r="P760" s="6">
        <f t="shared" si="56"/>
        <v>110.01646903820817</v>
      </c>
      <c r="Q760" s="8" t="s">
        <v>2034</v>
      </c>
      <c r="R760" t="str">
        <f t="shared" si="57"/>
        <v>rock</v>
      </c>
      <c r="S760" s="13">
        <f t="shared" si="58"/>
        <v>41936.208333333336</v>
      </c>
      <c r="T760" s="13">
        <f t="shared" si="5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12">
        <v>1517810400</v>
      </c>
      <c r="K761" s="12">
        <v>1520402400</v>
      </c>
      <c r="L761" t="b">
        <v>0</v>
      </c>
      <c r="M761" t="b">
        <v>0</v>
      </c>
      <c r="N761" t="s">
        <v>50</v>
      </c>
      <c r="O761" s="4">
        <f t="shared" si="55"/>
        <v>0.6842686567164179</v>
      </c>
      <c r="P761" s="6">
        <f t="shared" si="56"/>
        <v>89.964678178963894</v>
      </c>
      <c r="Q761" s="8" t="s">
        <v>2034</v>
      </c>
      <c r="R761" t="str">
        <f t="shared" si="57"/>
        <v>electric music</v>
      </c>
      <c r="S761" s="13">
        <f t="shared" si="58"/>
        <v>43136.25</v>
      </c>
      <c r="T761" s="13">
        <f t="shared" si="5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12">
        <v>1564635600</v>
      </c>
      <c r="K762" s="12">
        <v>1567141200</v>
      </c>
      <c r="L762" t="b">
        <v>0</v>
      </c>
      <c r="M762" t="b">
        <v>1</v>
      </c>
      <c r="N762" t="s">
        <v>89</v>
      </c>
      <c r="O762" s="4">
        <f t="shared" si="55"/>
        <v>0.34351966873706002</v>
      </c>
      <c r="P762" s="6">
        <f t="shared" si="56"/>
        <v>79.009523809523813</v>
      </c>
      <c r="Q762" s="8" t="s">
        <v>2039</v>
      </c>
      <c r="R762" t="str">
        <f t="shared" si="57"/>
        <v>video games</v>
      </c>
      <c r="S762" s="13">
        <f t="shared" si="58"/>
        <v>43678.208333333328</v>
      </c>
      <c r="T762" s="13">
        <f t="shared" si="5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12">
        <v>1500699600</v>
      </c>
      <c r="K763" s="12">
        <v>1501131600</v>
      </c>
      <c r="L763" t="b">
        <v>0</v>
      </c>
      <c r="M763" t="b">
        <v>0</v>
      </c>
      <c r="N763" t="s">
        <v>23</v>
      </c>
      <c r="O763" s="4">
        <f t="shared" si="55"/>
        <v>6.5545454545454547</v>
      </c>
      <c r="P763" s="6">
        <f t="shared" si="56"/>
        <v>86.867469879518069</v>
      </c>
      <c r="Q763" s="8" t="s">
        <v>2034</v>
      </c>
      <c r="R763" t="str">
        <f t="shared" si="57"/>
        <v>rock</v>
      </c>
      <c r="S763" s="13">
        <f t="shared" si="58"/>
        <v>42938.208333333328</v>
      </c>
      <c r="T763" s="13">
        <f t="shared" si="5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12">
        <v>1354082400</v>
      </c>
      <c r="K764" s="12">
        <v>1355032800</v>
      </c>
      <c r="L764" t="b">
        <v>0</v>
      </c>
      <c r="M764" t="b">
        <v>0</v>
      </c>
      <c r="N764" t="s">
        <v>159</v>
      </c>
      <c r="O764" s="4">
        <f t="shared" si="55"/>
        <v>1.7725714285714285</v>
      </c>
      <c r="P764" s="6">
        <f t="shared" si="56"/>
        <v>62.04</v>
      </c>
      <c r="Q764" s="8" t="s">
        <v>2034</v>
      </c>
      <c r="R764" t="str">
        <f t="shared" si="57"/>
        <v>jazz</v>
      </c>
      <c r="S764" s="13">
        <f t="shared" si="58"/>
        <v>41241.25</v>
      </c>
      <c r="T764" s="13">
        <f t="shared" si="5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12">
        <v>1336453200</v>
      </c>
      <c r="K765" s="12">
        <v>1339477200</v>
      </c>
      <c r="L765" t="b">
        <v>0</v>
      </c>
      <c r="M765" t="b">
        <v>1</v>
      </c>
      <c r="N765" t="s">
        <v>33</v>
      </c>
      <c r="O765" s="4">
        <f t="shared" si="55"/>
        <v>1.1317857142857144</v>
      </c>
      <c r="P765" s="6">
        <f t="shared" si="56"/>
        <v>26.970212765957445</v>
      </c>
      <c r="Q765" s="8" t="s">
        <v>2036</v>
      </c>
      <c r="R765" t="str">
        <f t="shared" si="57"/>
        <v>plays</v>
      </c>
      <c r="S765" s="13">
        <f t="shared" si="58"/>
        <v>41037.208333333336</v>
      </c>
      <c r="T765" s="13">
        <f t="shared" si="5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12">
        <v>1305262800</v>
      </c>
      <c r="K766" s="12">
        <v>1305954000</v>
      </c>
      <c r="L766" t="b">
        <v>0</v>
      </c>
      <c r="M766" t="b">
        <v>0</v>
      </c>
      <c r="N766" t="s">
        <v>23</v>
      </c>
      <c r="O766" s="4">
        <f t="shared" si="55"/>
        <v>7.2818181818181822</v>
      </c>
      <c r="P766" s="6">
        <f t="shared" si="56"/>
        <v>54.121621621621621</v>
      </c>
      <c r="Q766" s="8" t="s">
        <v>2034</v>
      </c>
      <c r="R766" t="str">
        <f t="shared" si="57"/>
        <v>rock</v>
      </c>
      <c r="S766" s="13">
        <f t="shared" si="58"/>
        <v>40676.208333333336</v>
      </c>
      <c r="T766" s="13">
        <f t="shared" si="5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12">
        <v>1492232400</v>
      </c>
      <c r="K767" s="12">
        <v>1494392400</v>
      </c>
      <c r="L767" t="b">
        <v>1</v>
      </c>
      <c r="M767" t="b">
        <v>1</v>
      </c>
      <c r="N767" t="s">
        <v>60</v>
      </c>
      <c r="O767" s="4">
        <f t="shared" si="55"/>
        <v>2.0833333333333335</v>
      </c>
      <c r="P767" s="6">
        <f t="shared" si="56"/>
        <v>41.035353535353536</v>
      </c>
      <c r="Q767" s="8" t="s">
        <v>2034</v>
      </c>
      <c r="R767" t="str">
        <f t="shared" si="57"/>
        <v>indie rock</v>
      </c>
      <c r="S767" s="13">
        <f t="shared" si="58"/>
        <v>42840.208333333328</v>
      </c>
      <c r="T767" s="13">
        <f t="shared" si="5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12">
        <v>1537333200</v>
      </c>
      <c r="K768" s="12">
        <v>1537419600</v>
      </c>
      <c r="L768" t="b">
        <v>0</v>
      </c>
      <c r="M768" t="b">
        <v>0</v>
      </c>
      <c r="N768" t="s">
        <v>474</v>
      </c>
      <c r="O768" s="4">
        <f t="shared" si="55"/>
        <v>0.31171232876712329</v>
      </c>
      <c r="P768" s="6">
        <f t="shared" si="56"/>
        <v>55.052419354838712</v>
      </c>
      <c r="Q768" s="8" t="s">
        <v>2037</v>
      </c>
      <c r="R768" t="str">
        <f t="shared" si="57"/>
        <v>science fiction</v>
      </c>
      <c r="S768" s="13">
        <f t="shared" si="58"/>
        <v>43362.208333333328</v>
      </c>
      <c r="T768" s="13">
        <f t="shared" si="5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12">
        <v>1444107600</v>
      </c>
      <c r="K769" s="12">
        <v>1447999200</v>
      </c>
      <c r="L769" t="b">
        <v>0</v>
      </c>
      <c r="M769" t="b">
        <v>0</v>
      </c>
      <c r="N769" t="s">
        <v>206</v>
      </c>
      <c r="O769" s="4">
        <f t="shared" si="55"/>
        <v>0.56967078189300413</v>
      </c>
      <c r="P769" s="6">
        <f t="shared" si="56"/>
        <v>107.93762183235867</v>
      </c>
      <c r="Q769" s="8" t="s">
        <v>2038</v>
      </c>
      <c r="R769" t="str">
        <f t="shared" si="57"/>
        <v>translations</v>
      </c>
      <c r="S769" s="13">
        <f t="shared" si="58"/>
        <v>42283.208333333328</v>
      </c>
      <c r="T769" s="13">
        <f t="shared" si="5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12">
        <v>1386741600</v>
      </c>
      <c r="K770" s="12">
        <v>1388037600</v>
      </c>
      <c r="L770" t="b">
        <v>0</v>
      </c>
      <c r="M770" t="b">
        <v>0</v>
      </c>
      <c r="N770" t="s">
        <v>33</v>
      </c>
      <c r="O770" s="4">
        <f t="shared" si="55"/>
        <v>2.31</v>
      </c>
      <c r="P770" s="6">
        <f t="shared" si="56"/>
        <v>73.92</v>
      </c>
      <c r="Q770" s="8" t="s">
        <v>2036</v>
      </c>
      <c r="R770" t="str">
        <f t="shared" si="57"/>
        <v>plays</v>
      </c>
      <c r="S770" s="13">
        <f t="shared" si="58"/>
        <v>41619.25</v>
      </c>
      <c r="T770" s="13">
        <f t="shared" si="5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12">
        <v>1376542800</v>
      </c>
      <c r="K771" s="12">
        <v>1378789200</v>
      </c>
      <c r="L771" t="b">
        <v>0</v>
      </c>
      <c r="M771" t="b">
        <v>0</v>
      </c>
      <c r="N771" t="s">
        <v>89</v>
      </c>
      <c r="O771" s="4">
        <f t="shared" ref="O771:O834" si="60">E771/D771</f>
        <v>0.86867834394904464</v>
      </c>
      <c r="P771" s="6">
        <f t="shared" ref="P771:P834" si="61">IFERROR(E771/G771, 0)</f>
        <v>31.995894428152493</v>
      </c>
      <c r="Q771" s="8" t="s">
        <v>2039</v>
      </c>
      <c r="R771" t="str">
        <f t="shared" ref="R771:R834" si="62">RIGHT(N771,(LEN(N771)-FIND("/",N771)))</f>
        <v>video games</v>
      </c>
      <c r="S771" s="13">
        <f t="shared" ref="S771:S834" si="63">(((J771/60)/60)/24)+DATE(1970,1,1)</f>
        <v>41501.208333333336</v>
      </c>
      <c r="T771" s="13">
        <f t="shared" ref="T771:T834" si="64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12">
        <v>1397451600</v>
      </c>
      <c r="K772" s="12">
        <v>1398056400</v>
      </c>
      <c r="L772" t="b">
        <v>0</v>
      </c>
      <c r="M772" t="b">
        <v>1</v>
      </c>
      <c r="N772" t="s">
        <v>33</v>
      </c>
      <c r="O772" s="4">
        <f t="shared" si="60"/>
        <v>2.7074418604651163</v>
      </c>
      <c r="P772" s="6">
        <f t="shared" si="61"/>
        <v>53.898148148148145</v>
      </c>
      <c r="Q772" s="8" t="s">
        <v>2036</v>
      </c>
      <c r="R772" t="str">
        <f t="shared" si="62"/>
        <v>plays</v>
      </c>
      <c r="S772" s="13">
        <f t="shared" si="63"/>
        <v>41743.208333333336</v>
      </c>
      <c r="T772" s="13">
        <f t="shared" si="64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12">
        <v>1548482400</v>
      </c>
      <c r="K773" s="12">
        <v>1550815200</v>
      </c>
      <c r="L773" t="b">
        <v>0</v>
      </c>
      <c r="M773" t="b">
        <v>0</v>
      </c>
      <c r="N773" t="s">
        <v>33</v>
      </c>
      <c r="O773" s="4">
        <f t="shared" si="60"/>
        <v>0.49446428571428569</v>
      </c>
      <c r="P773" s="6">
        <f t="shared" si="61"/>
        <v>106.5</v>
      </c>
      <c r="Q773" s="8" t="s">
        <v>2036</v>
      </c>
      <c r="R773" t="str">
        <f t="shared" si="62"/>
        <v>plays</v>
      </c>
      <c r="S773" s="13">
        <f t="shared" si="63"/>
        <v>43491.25</v>
      </c>
      <c r="T773" s="13">
        <f t="shared" si="64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12">
        <v>1549692000</v>
      </c>
      <c r="K774" s="12">
        <v>1550037600</v>
      </c>
      <c r="L774" t="b">
        <v>0</v>
      </c>
      <c r="M774" t="b">
        <v>0</v>
      </c>
      <c r="N774" t="s">
        <v>60</v>
      </c>
      <c r="O774" s="4">
        <f t="shared" si="60"/>
        <v>1.1335962566844919</v>
      </c>
      <c r="P774" s="6">
        <f t="shared" si="61"/>
        <v>32.999805409612762</v>
      </c>
      <c r="Q774" s="8" t="s">
        <v>2034</v>
      </c>
      <c r="R774" t="str">
        <f t="shared" si="62"/>
        <v>indie rock</v>
      </c>
      <c r="S774" s="13">
        <f t="shared" si="63"/>
        <v>43505.25</v>
      </c>
      <c r="T774" s="13">
        <f t="shared" si="64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12">
        <v>1492059600</v>
      </c>
      <c r="K775" s="12">
        <v>1492923600</v>
      </c>
      <c r="L775" t="b">
        <v>0</v>
      </c>
      <c r="M775" t="b">
        <v>0</v>
      </c>
      <c r="N775" t="s">
        <v>33</v>
      </c>
      <c r="O775" s="4">
        <f t="shared" si="60"/>
        <v>1.9055555555555554</v>
      </c>
      <c r="P775" s="6">
        <f t="shared" si="61"/>
        <v>43.00254993625159</v>
      </c>
      <c r="Q775" s="8" t="s">
        <v>2036</v>
      </c>
      <c r="R775" t="str">
        <f t="shared" si="62"/>
        <v>plays</v>
      </c>
      <c r="S775" s="13">
        <f t="shared" si="63"/>
        <v>42838.208333333328</v>
      </c>
      <c r="T775" s="13">
        <f t="shared" si="64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12">
        <v>1463979600</v>
      </c>
      <c r="K776" s="12">
        <v>1467522000</v>
      </c>
      <c r="L776" t="b">
        <v>0</v>
      </c>
      <c r="M776" t="b">
        <v>0</v>
      </c>
      <c r="N776" t="s">
        <v>28</v>
      </c>
      <c r="O776" s="4">
        <f t="shared" si="60"/>
        <v>1.355</v>
      </c>
      <c r="P776" s="6">
        <f t="shared" si="61"/>
        <v>86.858974358974365</v>
      </c>
      <c r="Q776" s="8" t="s">
        <v>2035</v>
      </c>
      <c r="R776" t="str">
        <f t="shared" si="62"/>
        <v>web</v>
      </c>
      <c r="S776" s="13">
        <f t="shared" si="63"/>
        <v>42513.208333333328</v>
      </c>
      <c r="T776" s="13">
        <f t="shared" si="64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12">
        <v>1415253600</v>
      </c>
      <c r="K777" s="12">
        <v>1416117600</v>
      </c>
      <c r="L777" t="b">
        <v>0</v>
      </c>
      <c r="M777" t="b">
        <v>0</v>
      </c>
      <c r="N777" t="s">
        <v>23</v>
      </c>
      <c r="O777" s="4">
        <f t="shared" si="60"/>
        <v>0.10297872340425532</v>
      </c>
      <c r="P777" s="6">
        <f t="shared" si="61"/>
        <v>96.8</v>
      </c>
      <c r="Q777" s="8" t="s">
        <v>2034</v>
      </c>
      <c r="R777" t="str">
        <f t="shared" si="62"/>
        <v>rock</v>
      </c>
      <c r="S777" s="13">
        <f t="shared" si="63"/>
        <v>41949.25</v>
      </c>
      <c r="T777" s="13">
        <f t="shared" si="64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12">
        <v>1562216400</v>
      </c>
      <c r="K778" s="12">
        <v>1563771600</v>
      </c>
      <c r="L778" t="b">
        <v>0</v>
      </c>
      <c r="M778" t="b">
        <v>0</v>
      </c>
      <c r="N778" t="s">
        <v>33</v>
      </c>
      <c r="O778" s="4">
        <f t="shared" si="60"/>
        <v>0.65544223826714798</v>
      </c>
      <c r="P778" s="6">
        <f t="shared" si="61"/>
        <v>32.995456610631528</v>
      </c>
      <c r="Q778" s="8" t="s">
        <v>2036</v>
      </c>
      <c r="R778" t="str">
        <f t="shared" si="62"/>
        <v>plays</v>
      </c>
      <c r="S778" s="13">
        <f t="shared" si="63"/>
        <v>43650.208333333328</v>
      </c>
      <c r="T778" s="13">
        <f t="shared" si="64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12">
        <v>1316754000</v>
      </c>
      <c r="K779" s="12">
        <v>1319259600</v>
      </c>
      <c r="L779" t="b">
        <v>0</v>
      </c>
      <c r="M779" t="b">
        <v>0</v>
      </c>
      <c r="N779" t="s">
        <v>33</v>
      </c>
      <c r="O779" s="4">
        <f t="shared" si="60"/>
        <v>0.49026652452025588</v>
      </c>
      <c r="P779" s="6">
        <f t="shared" si="61"/>
        <v>68.028106508875737</v>
      </c>
      <c r="Q779" s="8" t="s">
        <v>2036</v>
      </c>
      <c r="R779" t="str">
        <f t="shared" si="62"/>
        <v>plays</v>
      </c>
      <c r="S779" s="13">
        <f t="shared" si="63"/>
        <v>40809.208333333336</v>
      </c>
      <c r="T779" s="13">
        <f t="shared" si="64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12">
        <v>1313211600</v>
      </c>
      <c r="K780" s="12">
        <v>1313643600</v>
      </c>
      <c r="L780" t="b">
        <v>0</v>
      </c>
      <c r="M780" t="b">
        <v>0</v>
      </c>
      <c r="N780" t="s">
        <v>71</v>
      </c>
      <c r="O780" s="4">
        <f t="shared" si="60"/>
        <v>7.8792307692307695</v>
      </c>
      <c r="P780" s="6">
        <f t="shared" si="61"/>
        <v>58.867816091954026</v>
      </c>
      <c r="Q780" s="8" t="s">
        <v>2037</v>
      </c>
      <c r="R780" t="str">
        <f t="shared" si="62"/>
        <v>animation</v>
      </c>
      <c r="S780" s="13">
        <f t="shared" si="63"/>
        <v>40768.208333333336</v>
      </c>
      <c r="T780" s="13">
        <f t="shared" si="64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12">
        <v>1439528400</v>
      </c>
      <c r="K781" s="12">
        <v>1440306000</v>
      </c>
      <c r="L781" t="b">
        <v>0</v>
      </c>
      <c r="M781" t="b">
        <v>1</v>
      </c>
      <c r="N781" t="s">
        <v>33</v>
      </c>
      <c r="O781" s="4">
        <f t="shared" si="60"/>
        <v>0.80306347746090156</v>
      </c>
      <c r="P781" s="6">
        <f t="shared" si="61"/>
        <v>105.04572803850782</v>
      </c>
      <c r="Q781" s="8" t="s">
        <v>2036</v>
      </c>
      <c r="R781" t="str">
        <f t="shared" si="62"/>
        <v>plays</v>
      </c>
      <c r="S781" s="13">
        <f t="shared" si="63"/>
        <v>42230.208333333328</v>
      </c>
      <c r="T781" s="13">
        <f t="shared" si="64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12">
        <v>1469163600</v>
      </c>
      <c r="K782" s="12">
        <v>1470805200</v>
      </c>
      <c r="L782" t="b">
        <v>0</v>
      </c>
      <c r="M782" t="b">
        <v>1</v>
      </c>
      <c r="N782" t="s">
        <v>53</v>
      </c>
      <c r="O782" s="4">
        <f t="shared" si="60"/>
        <v>1.0629411764705883</v>
      </c>
      <c r="P782" s="6">
        <f t="shared" si="61"/>
        <v>33.054878048780488</v>
      </c>
      <c r="Q782" s="8" t="s">
        <v>2037</v>
      </c>
      <c r="R782" t="str">
        <f t="shared" si="62"/>
        <v>drama</v>
      </c>
      <c r="S782" s="13">
        <f t="shared" si="63"/>
        <v>42573.208333333328</v>
      </c>
      <c r="T782" s="13">
        <f t="shared" si="64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12">
        <v>1288501200</v>
      </c>
      <c r="K783" s="12">
        <v>1292911200</v>
      </c>
      <c r="L783" t="b">
        <v>0</v>
      </c>
      <c r="M783" t="b">
        <v>0</v>
      </c>
      <c r="N783" t="s">
        <v>33</v>
      </c>
      <c r="O783" s="4">
        <f t="shared" si="60"/>
        <v>0.50735632183908042</v>
      </c>
      <c r="P783" s="6">
        <f t="shared" si="61"/>
        <v>78.821428571428569</v>
      </c>
      <c r="Q783" s="8" t="s">
        <v>2036</v>
      </c>
      <c r="R783" t="str">
        <f t="shared" si="62"/>
        <v>plays</v>
      </c>
      <c r="S783" s="13">
        <f t="shared" si="63"/>
        <v>40482.208333333336</v>
      </c>
      <c r="T783" s="13">
        <f t="shared" si="64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12">
        <v>1298959200</v>
      </c>
      <c r="K784" s="12">
        <v>1301374800</v>
      </c>
      <c r="L784" t="b">
        <v>0</v>
      </c>
      <c r="M784" t="b">
        <v>1</v>
      </c>
      <c r="N784" t="s">
        <v>71</v>
      </c>
      <c r="O784" s="4">
        <f t="shared" si="60"/>
        <v>2.153137254901961</v>
      </c>
      <c r="P784" s="6">
        <f t="shared" si="61"/>
        <v>68.204968944099377</v>
      </c>
      <c r="Q784" s="8" t="s">
        <v>2037</v>
      </c>
      <c r="R784" t="str">
        <f t="shared" si="62"/>
        <v>animation</v>
      </c>
      <c r="S784" s="13">
        <f t="shared" si="63"/>
        <v>40603.25</v>
      </c>
      <c r="T784" s="13">
        <f t="shared" si="64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12">
        <v>1387260000</v>
      </c>
      <c r="K785" s="12">
        <v>1387864800</v>
      </c>
      <c r="L785" t="b">
        <v>0</v>
      </c>
      <c r="M785" t="b">
        <v>0</v>
      </c>
      <c r="N785" t="s">
        <v>23</v>
      </c>
      <c r="O785" s="4">
        <f t="shared" si="60"/>
        <v>1.4122972972972974</v>
      </c>
      <c r="P785" s="6">
        <f t="shared" si="61"/>
        <v>75.731884057971016</v>
      </c>
      <c r="Q785" s="8" t="s">
        <v>2034</v>
      </c>
      <c r="R785" t="str">
        <f t="shared" si="62"/>
        <v>rock</v>
      </c>
      <c r="S785" s="13">
        <f t="shared" si="63"/>
        <v>41625.25</v>
      </c>
      <c r="T785" s="13">
        <f t="shared" si="64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12">
        <v>1457244000</v>
      </c>
      <c r="K786" s="12">
        <v>1458190800</v>
      </c>
      <c r="L786" t="b">
        <v>0</v>
      </c>
      <c r="M786" t="b">
        <v>0</v>
      </c>
      <c r="N786" t="s">
        <v>28</v>
      </c>
      <c r="O786" s="4">
        <f t="shared" si="60"/>
        <v>1.1533745781777278</v>
      </c>
      <c r="P786" s="6">
        <f t="shared" si="61"/>
        <v>30.996070133010882</v>
      </c>
      <c r="Q786" s="8" t="s">
        <v>2035</v>
      </c>
      <c r="R786" t="str">
        <f t="shared" si="62"/>
        <v>web</v>
      </c>
      <c r="S786" s="13">
        <f t="shared" si="63"/>
        <v>42435.25</v>
      </c>
      <c r="T786" s="13">
        <f t="shared" si="64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12">
        <v>1556341200</v>
      </c>
      <c r="K787" s="12">
        <v>1559278800</v>
      </c>
      <c r="L787" t="b">
        <v>0</v>
      </c>
      <c r="M787" t="b">
        <v>1</v>
      </c>
      <c r="N787" t="s">
        <v>71</v>
      </c>
      <c r="O787" s="4">
        <f t="shared" si="60"/>
        <v>1.9311940298507462</v>
      </c>
      <c r="P787" s="6">
        <f t="shared" si="61"/>
        <v>101.88188976377953</v>
      </c>
      <c r="Q787" s="8" t="s">
        <v>2037</v>
      </c>
      <c r="R787" t="str">
        <f t="shared" si="62"/>
        <v>animation</v>
      </c>
      <c r="S787" s="13">
        <f t="shared" si="63"/>
        <v>43582.208333333328</v>
      </c>
      <c r="T787" s="13">
        <f t="shared" si="64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12">
        <v>1522126800</v>
      </c>
      <c r="K788" s="12">
        <v>1522731600</v>
      </c>
      <c r="L788" t="b">
        <v>0</v>
      </c>
      <c r="M788" t="b">
        <v>1</v>
      </c>
      <c r="N788" t="s">
        <v>159</v>
      </c>
      <c r="O788" s="4">
        <f t="shared" si="60"/>
        <v>7.2973333333333334</v>
      </c>
      <c r="P788" s="6">
        <f t="shared" si="61"/>
        <v>52.879227053140099</v>
      </c>
      <c r="Q788" s="8" t="s">
        <v>2034</v>
      </c>
      <c r="R788" t="str">
        <f t="shared" si="62"/>
        <v>jazz</v>
      </c>
      <c r="S788" s="13">
        <f t="shared" si="63"/>
        <v>43186.208333333328</v>
      </c>
      <c r="T788" s="13">
        <f t="shared" si="64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12">
        <v>1305954000</v>
      </c>
      <c r="K789" s="12">
        <v>1306731600</v>
      </c>
      <c r="L789" t="b">
        <v>0</v>
      </c>
      <c r="M789" t="b">
        <v>0</v>
      </c>
      <c r="N789" t="s">
        <v>23</v>
      </c>
      <c r="O789" s="4">
        <f t="shared" si="60"/>
        <v>0.99663398692810456</v>
      </c>
      <c r="P789" s="6">
        <f t="shared" si="61"/>
        <v>71.005820721769496</v>
      </c>
      <c r="Q789" s="8" t="s">
        <v>2034</v>
      </c>
      <c r="R789" t="str">
        <f t="shared" si="62"/>
        <v>rock</v>
      </c>
      <c r="S789" s="13">
        <f t="shared" si="63"/>
        <v>40684.208333333336</v>
      </c>
      <c r="T789" s="13">
        <f t="shared" si="64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12">
        <v>1350709200</v>
      </c>
      <c r="K790" s="12">
        <v>1352527200</v>
      </c>
      <c r="L790" t="b">
        <v>0</v>
      </c>
      <c r="M790" t="b">
        <v>0</v>
      </c>
      <c r="N790" t="s">
        <v>71</v>
      </c>
      <c r="O790" s="4">
        <f t="shared" si="60"/>
        <v>0.88166666666666671</v>
      </c>
      <c r="P790" s="6">
        <f t="shared" si="61"/>
        <v>102.38709677419355</v>
      </c>
      <c r="Q790" s="8" t="s">
        <v>2037</v>
      </c>
      <c r="R790" t="str">
        <f t="shared" si="62"/>
        <v>animation</v>
      </c>
      <c r="S790" s="13">
        <f t="shared" si="63"/>
        <v>41202.208333333336</v>
      </c>
      <c r="T790" s="13">
        <f t="shared" si="64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12">
        <v>1401166800</v>
      </c>
      <c r="K791" s="12">
        <v>1404363600</v>
      </c>
      <c r="L791" t="b">
        <v>0</v>
      </c>
      <c r="M791" t="b">
        <v>0</v>
      </c>
      <c r="N791" t="s">
        <v>33</v>
      </c>
      <c r="O791" s="4">
        <f t="shared" si="60"/>
        <v>0.37233333333333335</v>
      </c>
      <c r="P791" s="6">
        <f t="shared" si="61"/>
        <v>74.466666666666669</v>
      </c>
      <c r="Q791" s="8" t="s">
        <v>2036</v>
      </c>
      <c r="R791" t="str">
        <f t="shared" si="62"/>
        <v>plays</v>
      </c>
      <c r="S791" s="13">
        <f t="shared" si="63"/>
        <v>41786.208333333336</v>
      </c>
      <c r="T791" s="13">
        <f t="shared" si="64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12">
        <v>1266127200</v>
      </c>
      <c r="K792" s="12">
        <v>1266645600</v>
      </c>
      <c r="L792" t="b">
        <v>0</v>
      </c>
      <c r="M792" t="b">
        <v>0</v>
      </c>
      <c r="N792" t="s">
        <v>33</v>
      </c>
      <c r="O792" s="4">
        <f t="shared" si="60"/>
        <v>0.30540075309306081</v>
      </c>
      <c r="P792" s="6">
        <f t="shared" si="61"/>
        <v>51.009883198562441</v>
      </c>
      <c r="Q792" s="8" t="s">
        <v>2036</v>
      </c>
      <c r="R792" t="str">
        <f t="shared" si="62"/>
        <v>plays</v>
      </c>
      <c r="S792" s="13">
        <f t="shared" si="63"/>
        <v>40223.25</v>
      </c>
      <c r="T792" s="13">
        <f t="shared" si="64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12">
        <v>1481436000</v>
      </c>
      <c r="K793" s="12">
        <v>1482818400</v>
      </c>
      <c r="L793" t="b">
        <v>0</v>
      </c>
      <c r="M793" t="b">
        <v>0</v>
      </c>
      <c r="N793" t="s">
        <v>17</v>
      </c>
      <c r="O793" s="4">
        <f t="shared" si="60"/>
        <v>0.25714285714285712</v>
      </c>
      <c r="P793" s="6">
        <f t="shared" si="61"/>
        <v>90</v>
      </c>
      <c r="Q793" s="8" t="s">
        <v>2033</v>
      </c>
      <c r="R793" t="str">
        <f t="shared" si="62"/>
        <v>food trucks</v>
      </c>
      <c r="S793" s="13">
        <f t="shared" si="63"/>
        <v>42715.25</v>
      </c>
      <c r="T793" s="13">
        <f t="shared" si="64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12">
        <v>1372222800</v>
      </c>
      <c r="K794" s="12">
        <v>1374642000</v>
      </c>
      <c r="L794" t="b">
        <v>0</v>
      </c>
      <c r="M794" t="b">
        <v>1</v>
      </c>
      <c r="N794" t="s">
        <v>33</v>
      </c>
      <c r="O794" s="4">
        <f t="shared" si="60"/>
        <v>0.34</v>
      </c>
      <c r="P794" s="6">
        <f t="shared" si="61"/>
        <v>97.142857142857139</v>
      </c>
      <c r="Q794" s="8" t="s">
        <v>2036</v>
      </c>
      <c r="R794" t="str">
        <f t="shared" si="62"/>
        <v>plays</v>
      </c>
      <c r="S794" s="13">
        <f t="shared" si="63"/>
        <v>41451.208333333336</v>
      </c>
      <c r="T794" s="13">
        <f t="shared" si="64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12">
        <v>1372136400</v>
      </c>
      <c r="K795" s="12">
        <v>1372482000</v>
      </c>
      <c r="L795" t="b">
        <v>0</v>
      </c>
      <c r="M795" t="b">
        <v>0</v>
      </c>
      <c r="N795" t="s">
        <v>68</v>
      </c>
      <c r="O795" s="4">
        <f t="shared" si="60"/>
        <v>11.859090909090909</v>
      </c>
      <c r="P795" s="6">
        <f t="shared" si="61"/>
        <v>72.071823204419886</v>
      </c>
      <c r="Q795" s="8" t="s">
        <v>2038</v>
      </c>
      <c r="R795" t="str">
        <f t="shared" si="62"/>
        <v>nonfiction</v>
      </c>
      <c r="S795" s="13">
        <f t="shared" si="63"/>
        <v>41450.208333333336</v>
      </c>
      <c r="T795" s="13">
        <f t="shared" si="64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12">
        <v>1513922400</v>
      </c>
      <c r="K796" s="12">
        <v>1514959200</v>
      </c>
      <c r="L796" t="b">
        <v>0</v>
      </c>
      <c r="M796" t="b">
        <v>0</v>
      </c>
      <c r="N796" t="s">
        <v>23</v>
      </c>
      <c r="O796" s="4">
        <f t="shared" si="60"/>
        <v>1.2539393939393939</v>
      </c>
      <c r="P796" s="6">
        <f t="shared" si="61"/>
        <v>75.236363636363635</v>
      </c>
      <c r="Q796" s="8" t="s">
        <v>2034</v>
      </c>
      <c r="R796" t="str">
        <f t="shared" si="62"/>
        <v>rock</v>
      </c>
      <c r="S796" s="13">
        <f t="shared" si="63"/>
        <v>43091.25</v>
      </c>
      <c r="T796" s="13">
        <f t="shared" si="64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12">
        <v>1477976400</v>
      </c>
      <c r="K797" s="12">
        <v>1478235600</v>
      </c>
      <c r="L797" t="b">
        <v>0</v>
      </c>
      <c r="M797" t="b">
        <v>0</v>
      </c>
      <c r="N797" t="s">
        <v>53</v>
      </c>
      <c r="O797" s="4">
        <f t="shared" si="60"/>
        <v>0.14394366197183098</v>
      </c>
      <c r="P797" s="6">
        <f t="shared" si="61"/>
        <v>32.967741935483872</v>
      </c>
      <c r="Q797" s="8" t="s">
        <v>2037</v>
      </c>
      <c r="R797" t="str">
        <f t="shared" si="62"/>
        <v>drama</v>
      </c>
      <c r="S797" s="13">
        <f t="shared" si="63"/>
        <v>42675.208333333328</v>
      </c>
      <c r="T797" s="13">
        <f t="shared" si="64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12">
        <v>1407474000</v>
      </c>
      <c r="K798" s="12">
        <v>1408078800</v>
      </c>
      <c r="L798" t="b">
        <v>0</v>
      </c>
      <c r="M798" t="b">
        <v>1</v>
      </c>
      <c r="N798" t="s">
        <v>292</v>
      </c>
      <c r="O798" s="4">
        <f t="shared" si="60"/>
        <v>0.54807692307692313</v>
      </c>
      <c r="P798" s="6">
        <f t="shared" si="61"/>
        <v>54.807692307692307</v>
      </c>
      <c r="Q798" s="8" t="s">
        <v>2039</v>
      </c>
      <c r="R798" t="str">
        <f t="shared" si="62"/>
        <v>mobile games</v>
      </c>
      <c r="S798" s="13">
        <f t="shared" si="63"/>
        <v>41859.208333333336</v>
      </c>
      <c r="T798" s="13">
        <f t="shared" si="64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12">
        <v>1546149600</v>
      </c>
      <c r="K799" s="12">
        <v>1548136800</v>
      </c>
      <c r="L799" t="b">
        <v>0</v>
      </c>
      <c r="M799" t="b">
        <v>0</v>
      </c>
      <c r="N799" t="s">
        <v>28</v>
      </c>
      <c r="O799" s="4">
        <f t="shared" si="60"/>
        <v>1.0963157894736841</v>
      </c>
      <c r="P799" s="6">
        <f t="shared" si="61"/>
        <v>45.037837837837834</v>
      </c>
      <c r="Q799" s="8" t="s">
        <v>2035</v>
      </c>
      <c r="R799" t="str">
        <f t="shared" si="62"/>
        <v>web</v>
      </c>
      <c r="S799" s="13">
        <f t="shared" si="63"/>
        <v>43464.25</v>
      </c>
      <c r="T799" s="13">
        <f t="shared" si="64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12">
        <v>1338440400</v>
      </c>
      <c r="K800" s="12">
        <v>1340859600</v>
      </c>
      <c r="L800" t="b">
        <v>0</v>
      </c>
      <c r="M800" t="b">
        <v>1</v>
      </c>
      <c r="N800" t="s">
        <v>33</v>
      </c>
      <c r="O800" s="4">
        <f t="shared" si="60"/>
        <v>1.8847058823529412</v>
      </c>
      <c r="P800" s="6">
        <f t="shared" si="61"/>
        <v>52.958677685950413</v>
      </c>
      <c r="Q800" s="8" t="s">
        <v>2036</v>
      </c>
      <c r="R800" t="str">
        <f t="shared" si="62"/>
        <v>plays</v>
      </c>
      <c r="S800" s="13">
        <f t="shared" si="63"/>
        <v>41060.208333333336</v>
      </c>
      <c r="T800" s="13">
        <f t="shared" si="64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12">
        <v>1454133600</v>
      </c>
      <c r="K801" s="12">
        <v>1454479200</v>
      </c>
      <c r="L801" t="b">
        <v>0</v>
      </c>
      <c r="M801" t="b">
        <v>0</v>
      </c>
      <c r="N801" t="s">
        <v>33</v>
      </c>
      <c r="O801" s="4">
        <f t="shared" si="60"/>
        <v>0.87008284023668636</v>
      </c>
      <c r="P801" s="6">
        <f t="shared" si="61"/>
        <v>60.017959183673469</v>
      </c>
      <c r="Q801" s="8" t="s">
        <v>2036</v>
      </c>
      <c r="R801" t="str">
        <f t="shared" si="62"/>
        <v>plays</v>
      </c>
      <c r="S801" s="13">
        <f t="shared" si="63"/>
        <v>42399.25</v>
      </c>
      <c r="T801" s="13">
        <f t="shared" si="64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12">
        <v>1434085200</v>
      </c>
      <c r="K802" s="12">
        <v>1434430800</v>
      </c>
      <c r="L802" t="b">
        <v>0</v>
      </c>
      <c r="M802" t="b">
        <v>0</v>
      </c>
      <c r="N802" t="s">
        <v>23</v>
      </c>
      <c r="O802" s="4">
        <f t="shared" si="60"/>
        <v>0.01</v>
      </c>
      <c r="P802" s="6">
        <f t="shared" si="61"/>
        <v>1</v>
      </c>
      <c r="Q802" s="8" t="s">
        <v>2034</v>
      </c>
      <c r="R802" t="str">
        <f t="shared" si="62"/>
        <v>rock</v>
      </c>
      <c r="S802" s="13">
        <f t="shared" si="63"/>
        <v>42167.208333333328</v>
      </c>
      <c r="T802" s="13">
        <f t="shared" si="64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12">
        <v>1577772000</v>
      </c>
      <c r="K803" s="12">
        <v>1579672800</v>
      </c>
      <c r="L803" t="b">
        <v>0</v>
      </c>
      <c r="M803" t="b">
        <v>1</v>
      </c>
      <c r="N803" t="s">
        <v>122</v>
      </c>
      <c r="O803" s="4">
        <f t="shared" si="60"/>
        <v>2.0291304347826089</v>
      </c>
      <c r="P803" s="6">
        <f t="shared" si="61"/>
        <v>44.028301886792455</v>
      </c>
      <c r="Q803" s="8" t="s">
        <v>2040</v>
      </c>
      <c r="R803" t="str">
        <f t="shared" si="62"/>
        <v>photography books</v>
      </c>
      <c r="S803" s="13">
        <f t="shared" si="63"/>
        <v>43830.25</v>
      </c>
      <c r="T803" s="13">
        <f t="shared" si="64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12">
        <v>1562216400</v>
      </c>
      <c r="K804" s="12">
        <v>1562389200</v>
      </c>
      <c r="L804" t="b">
        <v>0</v>
      </c>
      <c r="M804" t="b">
        <v>0</v>
      </c>
      <c r="N804" t="s">
        <v>122</v>
      </c>
      <c r="O804" s="4">
        <f t="shared" si="60"/>
        <v>1.9703225806451612</v>
      </c>
      <c r="P804" s="6">
        <f t="shared" si="61"/>
        <v>86.028169014084511</v>
      </c>
      <c r="Q804" s="8" t="s">
        <v>2040</v>
      </c>
      <c r="R804" t="str">
        <f t="shared" si="62"/>
        <v>photography books</v>
      </c>
      <c r="S804" s="13">
        <f t="shared" si="63"/>
        <v>43650.208333333328</v>
      </c>
      <c r="T804" s="13">
        <f t="shared" si="64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12">
        <v>1548568800</v>
      </c>
      <c r="K805" s="12">
        <v>1551506400</v>
      </c>
      <c r="L805" t="b">
        <v>0</v>
      </c>
      <c r="M805" t="b">
        <v>0</v>
      </c>
      <c r="N805" t="s">
        <v>33</v>
      </c>
      <c r="O805" s="4">
        <f t="shared" si="60"/>
        <v>1.07</v>
      </c>
      <c r="P805" s="6">
        <f t="shared" si="61"/>
        <v>28.012875536480685</v>
      </c>
      <c r="Q805" s="8" t="s">
        <v>2036</v>
      </c>
      <c r="R805" t="str">
        <f t="shared" si="62"/>
        <v>plays</v>
      </c>
      <c r="S805" s="13">
        <f t="shared" si="63"/>
        <v>43492.25</v>
      </c>
      <c r="T805" s="13">
        <f t="shared" si="64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12">
        <v>1514872800</v>
      </c>
      <c r="K806" s="12">
        <v>1516600800</v>
      </c>
      <c r="L806" t="b">
        <v>0</v>
      </c>
      <c r="M806" t="b">
        <v>0</v>
      </c>
      <c r="N806" t="s">
        <v>23</v>
      </c>
      <c r="O806" s="4">
        <f t="shared" si="60"/>
        <v>2.6873076923076922</v>
      </c>
      <c r="P806" s="6">
        <f t="shared" si="61"/>
        <v>32.050458715596328</v>
      </c>
      <c r="Q806" s="8" t="s">
        <v>2034</v>
      </c>
      <c r="R806" t="str">
        <f t="shared" si="62"/>
        <v>rock</v>
      </c>
      <c r="S806" s="13">
        <f t="shared" si="63"/>
        <v>43102.25</v>
      </c>
      <c r="T806" s="13">
        <f t="shared" si="64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12">
        <v>1416031200</v>
      </c>
      <c r="K807" s="12">
        <v>1420437600</v>
      </c>
      <c r="L807" t="b">
        <v>0</v>
      </c>
      <c r="M807" t="b">
        <v>0</v>
      </c>
      <c r="N807" t="s">
        <v>42</v>
      </c>
      <c r="O807" s="4">
        <f t="shared" si="60"/>
        <v>0.50845360824742269</v>
      </c>
      <c r="P807" s="6">
        <f t="shared" si="61"/>
        <v>73.611940298507463</v>
      </c>
      <c r="Q807" s="8" t="s">
        <v>2037</v>
      </c>
      <c r="R807" t="str">
        <f t="shared" si="62"/>
        <v>documentary</v>
      </c>
      <c r="S807" s="13">
        <f t="shared" si="63"/>
        <v>41958.25</v>
      </c>
      <c r="T807" s="13">
        <f t="shared" si="64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12">
        <v>1330927200</v>
      </c>
      <c r="K808" s="12">
        <v>1332997200</v>
      </c>
      <c r="L808" t="b">
        <v>0</v>
      </c>
      <c r="M808" t="b">
        <v>1</v>
      </c>
      <c r="N808" t="s">
        <v>53</v>
      </c>
      <c r="O808" s="4">
        <f t="shared" si="60"/>
        <v>11.802857142857142</v>
      </c>
      <c r="P808" s="6">
        <f t="shared" si="61"/>
        <v>108.71052631578948</v>
      </c>
      <c r="Q808" s="8" t="s">
        <v>2037</v>
      </c>
      <c r="R808" t="str">
        <f t="shared" si="62"/>
        <v>drama</v>
      </c>
      <c r="S808" s="13">
        <f t="shared" si="63"/>
        <v>40973.25</v>
      </c>
      <c r="T808" s="13">
        <f t="shared" si="64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12">
        <v>1571115600</v>
      </c>
      <c r="K809" s="12">
        <v>1574920800</v>
      </c>
      <c r="L809" t="b">
        <v>0</v>
      </c>
      <c r="M809" t="b">
        <v>1</v>
      </c>
      <c r="N809" t="s">
        <v>33</v>
      </c>
      <c r="O809" s="4">
        <f t="shared" si="60"/>
        <v>2.64</v>
      </c>
      <c r="P809" s="6">
        <f t="shared" si="61"/>
        <v>42.97674418604651</v>
      </c>
      <c r="Q809" s="8" t="s">
        <v>2036</v>
      </c>
      <c r="R809" t="str">
        <f t="shared" si="62"/>
        <v>plays</v>
      </c>
      <c r="S809" s="13">
        <f t="shared" si="63"/>
        <v>43753.208333333328</v>
      </c>
      <c r="T809" s="13">
        <f t="shared" si="64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12">
        <v>1463461200</v>
      </c>
      <c r="K810" s="12">
        <v>1464930000</v>
      </c>
      <c r="L810" t="b">
        <v>0</v>
      </c>
      <c r="M810" t="b">
        <v>0</v>
      </c>
      <c r="N810" t="s">
        <v>17</v>
      </c>
      <c r="O810" s="4">
        <f t="shared" si="60"/>
        <v>0.30442307692307691</v>
      </c>
      <c r="P810" s="6">
        <f t="shared" si="61"/>
        <v>83.315789473684205</v>
      </c>
      <c r="Q810" s="8" t="s">
        <v>2033</v>
      </c>
      <c r="R810" t="str">
        <f t="shared" si="62"/>
        <v>food trucks</v>
      </c>
      <c r="S810" s="13">
        <f t="shared" si="63"/>
        <v>42507.208333333328</v>
      </c>
      <c r="T810" s="13">
        <f t="shared" si="64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12">
        <v>1344920400</v>
      </c>
      <c r="K811" s="12">
        <v>1345006800</v>
      </c>
      <c r="L811" t="b">
        <v>0</v>
      </c>
      <c r="M811" t="b">
        <v>0</v>
      </c>
      <c r="N811" t="s">
        <v>42</v>
      </c>
      <c r="O811" s="4">
        <f t="shared" si="60"/>
        <v>0.62880681818181816</v>
      </c>
      <c r="P811" s="6">
        <f t="shared" si="61"/>
        <v>42</v>
      </c>
      <c r="Q811" s="8" t="s">
        <v>2037</v>
      </c>
      <c r="R811" t="str">
        <f t="shared" si="62"/>
        <v>documentary</v>
      </c>
      <c r="S811" s="13">
        <f t="shared" si="63"/>
        <v>41135.208333333336</v>
      </c>
      <c r="T811" s="13">
        <f t="shared" si="64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12">
        <v>1511848800</v>
      </c>
      <c r="K812" s="12">
        <v>1512712800</v>
      </c>
      <c r="L812" t="b">
        <v>0</v>
      </c>
      <c r="M812" t="b">
        <v>1</v>
      </c>
      <c r="N812" t="s">
        <v>33</v>
      </c>
      <c r="O812" s="4">
        <f t="shared" si="60"/>
        <v>1.9312499999999999</v>
      </c>
      <c r="P812" s="6">
        <f t="shared" si="61"/>
        <v>55.927601809954751</v>
      </c>
      <c r="Q812" s="8" t="s">
        <v>2036</v>
      </c>
      <c r="R812" t="str">
        <f t="shared" si="62"/>
        <v>plays</v>
      </c>
      <c r="S812" s="13">
        <f t="shared" si="63"/>
        <v>43067.25</v>
      </c>
      <c r="T812" s="13">
        <f t="shared" si="64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12">
        <v>1452319200</v>
      </c>
      <c r="K813" s="12">
        <v>1452492000</v>
      </c>
      <c r="L813" t="b">
        <v>0</v>
      </c>
      <c r="M813" t="b">
        <v>1</v>
      </c>
      <c r="N813" t="s">
        <v>89</v>
      </c>
      <c r="O813" s="4">
        <f t="shared" si="60"/>
        <v>0.77102702702702708</v>
      </c>
      <c r="P813" s="6">
        <f t="shared" si="61"/>
        <v>105.03681885125184</v>
      </c>
      <c r="Q813" s="8" t="s">
        <v>2039</v>
      </c>
      <c r="R813" t="str">
        <f t="shared" si="62"/>
        <v>video games</v>
      </c>
      <c r="S813" s="13">
        <f t="shared" si="63"/>
        <v>42378.25</v>
      </c>
      <c r="T813" s="13">
        <f t="shared" si="64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12">
        <v>1523854800</v>
      </c>
      <c r="K814" s="12">
        <v>1524286800</v>
      </c>
      <c r="L814" t="b">
        <v>0</v>
      </c>
      <c r="M814" t="b">
        <v>0</v>
      </c>
      <c r="N814" t="s">
        <v>68</v>
      </c>
      <c r="O814" s="4">
        <f t="shared" si="60"/>
        <v>2.2552763819095478</v>
      </c>
      <c r="P814" s="6">
        <f t="shared" si="61"/>
        <v>48</v>
      </c>
      <c r="Q814" s="8" t="s">
        <v>2038</v>
      </c>
      <c r="R814" t="str">
        <f t="shared" si="62"/>
        <v>nonfiction</v>
      </c>
      <c r="S814" s="13">
        <f t="shared" si="63"/>
        <v>43206.208333333328</v>
      </c>
      <c r="T814" s="13">
        <f t="shared" si="64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12">
        <v>1346043600</v>
      </c>
      <c r="K815" s="12">
        <v>1346907600</v>
      </c>
      <c r="L815" t="b">
        <v>0</v>
      </c>
      <c r="M815" t="b">
        <v>0</v>
      </c>
      <c r="N815" t="s">
        <v>89</v>
      </c>
      <c r="O815" s="4">
        <f t="shared" si="60"/>
        <v>2.3940625</v>
      </c>
      <c r="P815" s="6">
        <f t="shared" si="61"/>
        <v>112.66176470588235</v>
      </c>
      <c r="Q815" s="8" t="s">
        <v>2039</v>
      </c>
      <c r="R815" t="str">
        <f t="shared" si="62"/>
        <v>video games</v>
      </c>
      <c r="S815" s="13">
        <f t="shared" si="63"/>
        <v>41148.208333333336</v>
      </c>
      <c r="T815" s="13">
        <f t="shared" si="64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12">
        <v>1464325200</v>
      </c>
      <c r="K816" s="12">
        <v>1464498000</v>
      </c>
      <c r="L816" t="b">
        <v>0</v>
      </c>
      <c r="M816" t="b">
        <v>1</v>
      </c>
      <c r="N816" t="s">
        <v>23</v>
      </c>
      <c r="O816" s="4">
        <f t="shared" si="60"/>
        <v>0.921875</v>
      </c>
      <c r="P816" s="6">
        <f t="shared" si="61"/>
        <v>81.944444444444443</v>
      </c>
      <c r="Q816" s="8" t="s">
        <v>2034</v>
      </c>
      <c r="R816" t="str">
        <f t="shared" si="62"/>
        <v>rock</v>
      </c>
      <c r="S816" s="13">
        <f t="shared" si="63"/>
        <v>42517.208333333328</v>
      </c>
      <c r="T816" s="13">
        <f t="shared" si="64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12">
        <v>1511935200</v>
      </c>
      <c r="K817" s="12">
        <v>1514181600</v>
      </c>
      <c r="L817" t="b">
        <v>0</v>
      </c>
      <c r="M817" t="b">
        <v>0</v>
      </c>
      <c r="N817" t="s">
        <v>23</v>
      </c>
      <c r="O817" s="4">
        <f t="shared" si="60"/>
        <v>1.3023333333333333</v>
      </c>
      <c r="P817" s="6">
        <f t="shared" si="61"/>
        <v>64.049180327868854</v>
      </c>
      <c r="Q817" s="8" t="s">
        <v>2034</v>
      </c>
      <c r="R817" t="str">
        <f t="shared" si="62"/>
        <v>rock</v>
      </c>
      <c r="S817" s="13">
        <f t="shared" si="63"/>
        <v>43068.25</v>
      </c>
      <c r="T817" s="13">
        <f t="shared" si="64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12">
        <v>1392012000</v>
      </c>
      <c r="K818" s="12">
        <v>1392184800</v>
      </c>
      <c r="L818" t="b">
        <v>1</v>
      </c>
      <c r="M818" t="b">
        <v>1</v>
      </c>
      <c r="N818" t="s">
        <v>33</v>
      </c>
      <c r="O818" s="4">
        <f t="shared" si="60"/>
        <v>6.1521739130434785</v>
      </c>
      <c r="P818" s="6">
        <f t="shared" si="61"/>
        <v>106.39097744360902</v>
      </c>
      <c r="Q818" s="8" t="s">
        <v>2036</v>
      </c>
      <c r="R818" t="str">
        <f t="shared" si="62"/>
        <v>plays</v>
      </c>
      <c r="S818" s="13">
        <f t="shared" si="63"/>
        <v>41680.25</v>
      </c>
      <c r="T818" s="13">
        <f t="shared" si="64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12">
        <v>1556946000</v>
      </c>
      <c r="K819" s="12">
        <v>1559365200</v>
      </c>
      <c r="L819" t="b">
        <v>0</v>
      </c>
      <c r="M819" t="b">
        <v>1</v>
      </c>
      <c r="N819" t="s">
        <v>68</v>
      </c>
      <c r="O819" s="4">
        <f t="shared" si="60"/>
        <v>3.687953216374269</v>
      </c>
      <c r="P819" s="6">
        <f t="shared" si="61"/>
        <v>76.011249497790274</v>
      </c>
      <c r="Q819" s="8" t="s">
        <v>2038</v>
      </c>
      <c r="R819" t="str">
        <f t="shared" si="62"/>
        <v>nonfiction</v>
      </c>
      <c r="S819" s="13">
        <f t="shared" si="63"/>
        <v>43589.208333333328</v>
      </c>
      <c r="T819" s="13">
        <f t="shared" si="64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12">
        <v>1548050400</v>
      </c>
      <c r="K820" s="12">
        <v>1549173600</v>
      </c>
      <c r="L820" t="b">
        <v>0</v>
      </c>
      <c r="M820" t="b">
        <v>1</v>
      </c>
      <c r="N820" t="s">
        <v>33</v>
      </c>
      <c r="O820" s="4">
        <f t="shared" si="60"/>
        <v>10.948571428571428</v>
      </c>
      <c r="P820" s="6">
        <f t="shared" si="61"/>
        <v>111.07246376811594</v>
      </c>
      <c r="Q820" s="8" t="s">
        <v>2036</v>
      </c>
      <c r="R820" t="str">
        <f t="shared" si="62"/>
        <v>plays</v>
      </c>
      <c r="S820" s="13">
        <f t="shared" si="63"/>
        <v>43486.25</v>
      </c>
      <c r="T820" s="13">
        <f t="shared" si="64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12">
        <v>1353736800</v>
      </c>
      <c r="K821" s="12">
        <v>1355032800</v>
      </c>
      <c r="L821" t="b">
        <v>1</v>
      </c>
      <c r="M821" t="b">
        <v>0</v>
      </c>
      <c r="N821" t="s">
        <v>89</v>
      </c>
      <c r="O821" s="4">
        <f t="shared" si="60"/>
        <v>0.50662921348314605</v>
      </c>
      <c r="P821" s="6">
        <f t="shared" si="61"/>
        <v>95.936170212765958</v>
      </c>
      <c r="Q821" s="8" t="s">
        <v>2039</v>
      </c>
      <c r="R821" t="str">
        <f t="shared" si="62"/>
        <v>video games</v>
      </c>
      <c r="S821" s="13">
        <f t="shared" si="63"/>
        <v>41237.25</v>
      </c>
      <c r="T821" s="13">
        <f t="shared" si="64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12">
        <v>1532840400</v>
      </c>
      <c r="K822" s="12">
        <v>1533963600</v>
      </c>
      <c r="L822" t="b">
        <v>0</v>
      </c>
      <c r="M822" t="b">
        <v>1</v>
      </c>
      <c r="N822" t="s">
        <v>23</v>
      </c>
      <c r="O822" s="4">
        <f t="shared" si="60"/>
        <v>8.0060000000000002</v>
      </c>
      <c r="P822" s="6">
        <f t="shared" si="61"/>
        <v>43.043010752688176</v>
      </c>
      <c r="Q822" s="8" t="s">
        <v>2034</v>
      </c>
      <c r="R822" t="str">
        <f t="shared" si="62"/>
        <v>rock</v>
      </c>
      <c r="S822" s="13">
        <f t="shared" si="63"/>
        <v>43310.208333333328</v>
      </c>
      <c r="T822" s="13">
        <f t="shared" si="64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12">
        <v>1488261600</v>
      </c>
      <c r="K823" s="12">
        <v>1489381200</v>
      </c>
      <c r="L823" t="b">
        <v>0</v>
      </c>
      <c r="M823" t="b">
        <v>0</v>
      </c>
      <c r="N823" t="s">
        <v>42</v>
      </c>
      <c r="O823" s="4">
        <f t="shared" si="60"/>
        <v>2.9128571428571428</v>
      </c>
      <c r="P823" s="6">
        <f t="shared" si="61"/>
        <v>67.966666666666669</v>
      </c>
      <c r="Q823" s="8" t="s">
        <v>2037</v>
      </c>
      <c r="R823" t="str">
        <f t="shared" si="62"/>
        <v>documentary</v>
      </c>
      <c r="S823" s="13">
        <f t="shared" si="63"/>
        <v>42794.25</v>
      </c>
      <c r="T823" s="13">
        <f t="shared" si="64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12">
        <v>1393567200</v>
      </c>
      <c r="K824" s="12">
        <v>1395032400</v>
      </c>
      <c r="L824" t="b">
        <v>0</v>
      </c>
      <c r="M824" t="b">
        <v>0</v>
      </c>
      <c r="N824" t="s">
        <v>23</v>
      </c>
      <c r="O824" s="4">
        <f t="shared" si="60"/>
        <v>3.4996666666666667</v>
      </c>
      <c r="P824" s="6">
        <f t="shared" si="61"/>
        <v>89.991428571428571</v>
      </c>
      <c r="Q824" s="8" t="s">
        <v>2034</v>
      </c>
      <c r="R824" t="str">
        <f t="shared" si="62"/>
        <v>rock</v>
      </c>
      <c r="S824" s="13">
        <f t="shared" si="63"/>
        <v>41698.25</v>
      </c>
      <c r="T824" s="13">
        <f t="shared" si="64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12">
        <v>1410325200</v>
      </c>
      <c r="K825" s="12">
        <v>1412485200</v>
      </c>
      <c r="L825" t="b">
        <v>1</v>
      </c>
      <c r="M825" t="b">
        <v>1</v>
      </c>
      <c r="N825" t="s">
        <v>23</v>
      </c>
      <c r="O825" s="4">
        <f t="shared" si="60"/>
        <v>3.5707317073170732</v>
      </c>
      <c r="P825" s="6">
        <f t="shared" si="61"/>
        <v>58.095238095238095</v>
      </c>
      <c r="Q825" s="8" t="s">
        <v>2034</v>
      </c>
      <c r="R825" t="str">
        <f t="shared" si="62"/>
        <v>rock</v>
      </c>
      <c r="S825" s="13">
        <f t="shared" si="63"/>
        <v>41892.208333333336</v>
      </c>
      <c r="T825" s="13">
        <f t="shared" si="64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12">
        <v>1276923600</v>
      </c>
      <c r="K826" s="12">
        <v>1279688400</v>
      </c>
      <c r="L826" t="b">
        <v>0</v>
      </c>
      <c r="M826" t="b">
        <v>1</v>
      </c>
      <c r="N826" t="s">
        <v>68</v>
      </c>
      <c r="O826" s="4">
        <f t="shared" si="60"/>
        <v>1.2648941176470587</v>
      </c>
      <c r="P826" s="6">
        <f t="shared" si="61"/>
        <v>83.996875000000003</v>
      </c>
      <c r="Q826" s="8" t="s">
        <v>2038</v>
      </c>
      <c r="R826" t="str">
        <f t="shared" si="62"/>
        <v>nonfiction</v>
      </c>
      <c r="S826" s="13">
        <f t="shared" si="63"/>
        <v>40348.208333333336</v>
      </c>
      <c r="T826" s="13">
        <f t="shared" si="64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12">
        <v>1500958800</v>
      </c>
      <c r="K827" s="12">
        <v>1501995600</v>
      </c>
      <c r="L827" t="b">
        <v>0</v>
      </c>
      <c r="M827" t="b">
        <v>0</v>
      </c>
      <c r="N827" t="s">
        <v>100</v>
      </c>
      <c r="O827" s="4">
        <f t="shared" si="60"/>
        <v>3.875</v>
      </c>
      <c r="P827" s="6">
        <f t="shared" si="61"/>
        <v>88.853503184713375</v>
      </c>
      <c r="Q827" s="8" t="s">
        <v>2037</v>
      </c>
      <c r="R827" t="str">
        <f t="shared" si="62"/>
        <v>shorts</v>
      </c>
      <c r="S827" s="13">
        <f t="shared" si="63"/>
        <v>42941.208333333328</v>
      </c>
      <c r="T827" s="13">
        <f t="shared" si="64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12">
        <v>1292220000</v>
      </c>
      <c r="K828" s="12">
        <v>1294639200</v>
      </c>
      <c r="L828" t="b">
        <v>0</v>
      </c>
      <c r="M828" t="b">
        <v>1</v>
      </c>
      <c r="N828" t="s">
        <v>33</v>
      </c>
      <c r="O828" s="4">
        <f t="shared" si="60"/>
        <v>4.5703571428571426</v>
      </c>
      <c r="P828" s="6">
        <f t="shared" si="61"/>
        <v>65.963917525773198</v>
      </c>
      <c r="Q828" s="8" t="s">
        <v>2036</v>
      </c>
      <c r="R828" t="str">
        <f t="shared" si="62"/>
        <v>plays</v>
      </c>
      <c r="S828" s="13">
        <f t="shared" si="63"/>
        <v>40525.25</v>
      </c>
      <c r="T828" s="13">
        <f t="shared" si="64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12">
        <v>1304398800</v>
      </c>
      <c r="K829" s="12">
        <v>1305435600</v>
      </c>
      <c r="L829" t="b">
        <v>0</v>
      </c>
      <c r="M829" t="b">
        <v>1</v>
      </c>
      <c r="N829" t="s">
        <v>53</v>
      </c>
      <c r="O829" s="4">
        <f t="shared" si="60"/>
        <v>2.6669565217391304</v>
      </c>
      <c r="P829" s="6">
        <f t="shared" si="61"/>
        <v>74.804878048780495</v>
      </c>
      <c r="Q829" s="8" t="s">
        <v>2037</v>
      </c>
      <c r="R829" t="str">
        <f t="shared" si="62"/>
        <v>drama</v>
      </c>
      <c r="S829" s="13">
        <f t="shared" si="63"/>
        <v>40666.208333333336</v>
      </c>
      <c r="T829" s="13">
        <f t="shared" si="64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12">
        <v>1535432400</v>
      </c>
      <c r="K830" s="12">
        <v>1537592400</v>
      </c>
      <c r="L830" t="b">
        <v>0</v>
      </c>
      <c r="M830" t="b">
        <v>0</v>
      </c>
      <c r="N830" t="s">
        <v>33</v>
      </c>
      <c r="O830" s="4">
        <f t="shared" si="60"/>
        <v>0.69</v>
      </c>
      <c r="P830" s="6">
        <f t="shared" si="61"/>
        <v>69.98571428571428</v>
      </c>
      <c r="Q830" s="8" t="s">
        <v>2036</v>
      </c>
      <c r="R830" t="str">
        <f t="shared" si="62"/>
        <v>plays</v>
      </c>
      <c r="S830" s="13">
        <f t="shared" si="63"/>
        <v>43340.208333333328</v>
      </c>
      <c r="T830" s="13">
        <f t="shared" si="64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12">
        <v>1433826000</v>
      </c>
      <c r="K831" s="12">
        <v>1435122000</v>
      </c>
      <c r="L831" t="b">
        <v>0</v>
      </c>
      <c r="M831" t="b">
        <v>0</v>
      </c>
      <c r="N831" t="s">
        <v>33</v>
      </c>
      <c r="O831" s="4">
        <f t="shared" si="60"/>
        <v>0.51343749999999999</v>
      </c>
      <c r="P831" s="6">
        <f t="shared" si="61"/>
        <v>32.006493506493506</v>
      </c>
      <c r="Q831" s="8" t="s">
        <v>2036</v>
      </c>
      <c r="R831" t="str">
        <f t="shared" si="62"/>
        <v>plays</v>
      </c>
      <c r="S831" s="13">
        <f t="shared" si="63"/>
        <v>42164.208333333328</v>
      </c>
      <c r="T831" s="13">
        <f t="shared" si="64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12">
        <v>1514959200</v>
      </c>
      <c r="K832" s="12">
        <v>1520056800</v>
      </c>
      <c r="L832" t="b">
        <v>0</v>
      </c>
      <c r="M832" t="b">
        <v>0</v>
      </c>
      <c r="N832" t="s">
        <v>33</v>
      </c>
      <c r="O832" s="4">
        <f t="shared" si="60"/>
        <v>1.1710526315789473E-2</v>
      </c>
      <c r="P832" s="6">
        <f t="shared" si="61"/>
        <v>64.727272727272734</v>
      </c>
      <c r="Q832" s="8" t="s">
        <v>2036</v>
      </c>
      <c r="R832" t="str">
        <f t="shared" si="62"/>
        <v>plays</v>
      </c>
      <c r="S832" s="13">
        <f t="shared" si="63"/>
        <v>43103.25</v>
      </c>
      <c r="T832" s="13">
        <f t="shared" si="64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12">
        <v>1332738000</v>
      </c>
      <c r="K833" s="12">
        <v>1335675600</v>
      </c>
      <c r="L833" t="b">
        <v>0</v>
      </c>
      <c r="M833" t="b">
        <v>0</v>
      </c>
      <c r="N833" t="s">
        <v>122</v>
      </c>
      <c r="O833" s="4">
        <f t="shared" si="60"/>
        <v>1.089773429454171</v>
      </c>
      <c r="P833" s="6">
        <f t="shared" si="61"/>
        <v>24.998110087408456</v>
      </c>
      <c r="Q833" s="8" t="s">
        <v>2040</v>
      </c>
      <c r="R833" t="str">
        <f t="shared" si="62"/>
        <v>photography books</v>
      </c>
      <c r="S833" s="13">
        <f t="shared" si="63"/>
        <v>40994.208333333336</v>
      </c>
      <c r="T833" s="13">
        <f t="shared" si="64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12">
        <v>1445490000</v>
      </c>
      <c r="K834" s="12">
        <v>1448431200</v>
      </c>
      <c r="L834" t="b">
        <v>1</v>
      </c>
      <c r="M834" t="b">
        <v>0</v>
      </c>
      <c r="N834" t="s">
        <v>206</v>
      </c>
      <c r="O834" s="4">
        <f t="shared" si="60"/>
        <v>3.1517592592592591</v>
      </c>
      <c r="P834" s="6">
        <f t="shared" si="61"/>
        <v>104.97764070932922</v>
      </c>
      <c r="Q834" s="8" t="s">
        <v>2038</v>
      </c>
      <c r="R834" t="str">
        <f t="shared" si="62"/>
        <v>translations</v>
      </c>
      <c r="S834" s="13">
        <f t="shared" si="63"/>
        <v>42299.208333333328</v>
      </c>
      <c r="T834" s="13">
        <f t="shared" si="64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12">
        <v>1297663200</v>
      </c>
      <c r="K835" s="12">
        <v>1298613600</v>
      </c>
      <c r="L835" t="b">
        <v>0</v>
      </c>
      <c r="M835" t="b">
        <v>0</v>
      </c>
      <c r="N835" t="s">
        <v>206</v>
      </c>
      <c r="O835" s="4">
        <f t="shared" ref="O835:O898" si="65">E835/D835</f>
        <v>1.5769117647058823</v>
      </c>
      <c r="P835" s="6">
        <f t="shared" ref="P835:P898" si="66">IFERROR(E835/G835, 0)</f>
        <v>64.987878787878785</v>
      </c>
      <c r="Q835" s="8" t="s">
        <v>2038</v>
      </c>
      <c r="R835" t="str">
        <f t="shared" ref="R835:R898" si="67">RIGHT(N835,(LEN(N835)-FIND("/",N835)))</f>
        <v>translations</v>
      </c>
      <c r="S835" s="13">
        <f t="shared" ref="S835:S898" si="68">(((J835/60)/60)/24)+DATE(1970,1,1)</f>
        <v>40588.25</v>
      </c>
      <c r="T835" s="13">
        <f t="shared" ref="T835:T898" si="69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12">
        <v>1371963600</v>
      </c>
      <c r="K836" s="12">
        <v>1372482000</v>
      </c>
      <c r="L836" t="b">
        <v>0</v>
      </c>
      <c r="M836" t="b">
        <v>0</v>
      </c>
      <c r="N836" t="s">
        <v>33</v>
      </c>
      <c r="O836" s="4">
        <f t="shared" si="65"/>
        <v>1.5380821917808218</v>
      </c>
      <c r="P836" s="6">
        <f t="shared" si="66"/>
        <v>94.352941176470594</v>
      </c>
      <c r="Q836" s="8" t="s">
        <v>2036</v>
      </c>
      <c r="R836" t="str">
        <f t="shared" si="67"/>
        <v>plays</v>
      </c>
      <c r="S836" s="13">
        <f t="shared" si="68"/>
        <v>41448.208333333336</v>
      </c>
      <c r="T836" s="13">
        <f t="shared" si="69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12">
        <v>1425103200</v>
      </c>
      <c r="K837" s="12">
        <v>1425621600</v>
      </c>
      <c r="L837" t="b">
        <v>0</v>
      </c>
      <c r="M837" t="b">
        <v>0</v>
      </c>
      <c r="N837" t="s">
        <v>28</v>
      </c>
      <c r="O837" s="4">
        <f t="shared" si="65"/>
        <v>0.89738979118329465</v>
      </c>
      <c r="P837" s="6">
        <f t="shared" si="66"/>
        <v>44.001706484641637</v>
      </c>
      <c r="Q837" s="8" t="s">
        <v>2035</v>
      </c>
      <c r="R837" t="str">
        <f t="shared" si="67"/>
        <v>web</v>
      </c>
      <c r="S837" s="13">
        <f t="shared" si="68"/>
        <v>42063.25</v>
      </c>
      <c r="T837" s="13">
        <f t="shared" si="69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12">
        <v>1265349600</v>
      </c>
      <c r="K838" s="12">
        <v>1266300000</v>
      </c>
      <c r="L838" t="b">
        <v>0</v>
      </c>
      <c r="M838" t="b">
        <v>0</v>
      </c>
      <c r="N838" t="s">
        <v>60</v>
      </c>
      <c r="O838" s="4">
        <f t="shared" si="65"/>
        <v>0.75135802469135804</v>
      </c>
      <c r="P838" s="6">
        <f t="shared" si="66"/>
        <v>64.744680851063833</v>
      </c>
      <c r="Q838" s="8" t="s">
        <v>2034</v>
      </c>
      <c r="R838" t="str">
        <f t="shared" si="67"/>
        <v>indie rock</v>
      </c>
      <c r="S838" s="13">
        <f t="shared" si="68"/>
        <v>40214.25</v>
      </c>
      <c r="T838" s="13">
        <f t="shared" si="69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12">
        <v>1301202000</v>
      </c>
      <c r="K839" s="12">
        <v>1305867600</v>
      </c>
      <c r="L839" t="b">
        <v>0</v>
      </c>
      <c r="M839" t="b">
        <v>0</v>
      </c>
      <c r="N839" t="s">
        <v>159</v>
      </c>
      <c r="O839" s="4">
        <f t="shared" si="65"/>
        <v>8.5288135593220336</v>
      </c>
      <c r="P839" s="6">
        <f t="shared" si="66"/>
        <v>84.00667779632721</v>
      </c>
      <c r="Q839" s="8" t="s">
        <v>2034</v>
      </c>
      <c r="R839" t="str">
        <f t="shared" si="67"/>
        <v>jazz</v>
      </c>
      <c r="S839" s="13">
        <f t="shared" si="68"/>
        <v>40629.208333333336</v>
      </c>
      <c r="T839" s="13">
        <f t="shared" si="69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12">
        <v>1538024400</v>
      </c>
      <c r="K840" s="12">
        <v>1538802000</v>
      </c>
      <c r="L840" t="b">
        <v>0</v>
      </c>
      <c r="M840" t="b">
        <v>0</v>
      </c>
      <c r="N840" t="s">
        <v>33</v>
      </c>
      <c r="O840" s="4">
        <f t="shared" si="65"/>
        <v>1.3890625000000001</v>
      </c>
      <c r="P840" s="6">
        <f t="shared" si="66"/>
        <v>34.061302681992338</v>
      </c>
      <c r="Q840" s="8" t="s">
        <v>2036</v>
      </c>
      <c r="R840" t="str">
        <f t="shared" si="67"/>
        <v>plays</v>
      </c>
      <c r="S840" s="13">
        <f t="shared" si="68"/>
        <v>43370.208333333328</v>
      </c>
      <c r="T840" s="13">
        <f t="shared" si="69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12">
        <v>1395032400</v>
      </c>
      <c r="K841" s="12">
        <v>1398920400</v>
      </c>
      <c r="L841" t="b">
        <v>0</v>
      </c>
      <c r="M841" t="b">
        <v>1</v>
      </c>
      <c r="N841" t="s">
        <v>42</v>
      </c>
      <c r="O841" s="4">
        <f t="shared" si="65"/>
        <v>1.9018181818181819</v>
      </c>
      <c r="P841" s="6">
        <f t="shared" si="66"/>
        <v>93.273885350318466</v>
      </c>
      <c r="Q841" s="8" t="s">
        <v>2037</v>
      </c>
      <c r="R841" t="str">
        <f t="shared" si="67"/>
        <v>documentary</v>
      </c>
      <c r="S841" s="13">
        <f t="shared" si="68"/>
        <v>41715.208333333336</v>
      </c>
      <c r="T841" s="13">
        <f t="shared" si="69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12">
        <v>1405486800</v>
      </c>
      <c r="K842" s="12">
        <v>1405659600</v>
      </c>
      <c r="L842" t="b">
        <v>0</v>
      </c>
      <c r="M842" t="b">
        <v>1</v>
      </c>
      <c r="N842" t="s">
        <v>33</v>
      </c>
      <c r="O842" s="4">
        <f t="shared" si="65"/>
        <v>1.0024333619948409</v>
      </c>
      <c r="P842" s="6">
        <f t="shared" si="66"/>
        <v>32.998301726577978</v>
      </c>
      <c r="Q842" s="8" t="s">
        <v>2036</v>
      </c>
      <c r="R842" t="str">
        <f t="shared" si="67"/>
        <v>plays</v>
      </c>
      <c r="S842" s="13">
        <f t="shared" si="68"/>
        <v>41836.208333333336</v>
      </c>
      <c r="T842" s="13">
        <f t="shared" si="69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12">
        <v>1455861600</v>
      </c>
      <c r="K843" s="12">
        <v>1457244000</v>
      </c>
      <c r="L843" t="b">
        <v>0</v>
      </c>
      <c r="M843" t="b">
        <v>0</v>
      </c>
      <c r="N843" t="s">
        <v>28</v>
      </c>
      <c r="O843" s="4">
        <f t="shared" si="65"/>
        <v>1.4275824175824177</v>
      </c>
      <c r="P843" s="6">
        <f t="shared" si="66"/>
        <v>83.812903225806451</v>
      </c>
      <c r="Q843" s="8" t="s">
        <v>2035</v>
      </c>
      <c r="R843" t="str">
        <f t="shared" si="67"/>
        <v>web</v>
      </c>
      <c r="S843" s="13">
        <f t="shared" si="68"/>
        <v>42419.25</v>
      </c>
      <c r="T843" s="13">
        <f t="shared" si="69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12">
        <v>1529038800</v>
      </c>
      <c r="K844" s="12">
        <v>1529298000</v>
      </c>
      <c r="L844" t="b">
        <v>0</v>
      </c>
      <c r="M844" t="b">
        <v>0</v>
      </c>
      <c r="N844" t="s">
        <v>65</v>
      </c>
      <c r="O844" s="4">
        <f t="shared" si="65"/>
        <v>5.6313333333333331</v>
      </c>
      <c r="P844" s="6">
        <f t="shared" si="66"/>
        <v>63.992424242424242</v>
      </c>
      <c r="Q844" s="8" t="s">
        <v>2035</v>
      </c>
      <c r="R844" t="str">
        <f t="shared" si="67"/>
        <v>wearables</v>
      </c>
      <c r="S844" s="13">
        <f t="shared" si="68"/>
        <v>43266.208333333328</v>
      </c>
      <c r="T844" s="13">
        <f t="shared" si="69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12">
        <v>1535259600</v>
      </c>
      <c r="K845" s="12">
        <v>1535778000</v>
      </c>
      <c r="L845" t="b">
        <v>0</v>
      </c>
      <c r="M845" t="b">
        <v>0</v>
      </c>
      <c r="N845" t="s">
        <v>122</v>
      </c>
      <c r="O845" s="4">
        <f t="shared" si="65"/>
        <v>0.30715909090909088</v>
      </c>
      <c r="P845" s="6">
        <f t="shared" si="66"/>
        <v>81.909090909090907</v>
      </c>
      <c r="Q845" s="8" t="s">
        <v>2040</v>
      </c>
      <c r="R845" t="str">
        <f t="shared" si="67"/>
        <v>photography books</v>
      </c>
      <c r="S845" s="13">
        <f t="shared" si="68"/>
        <v>43338.208333333328</v>
      </c>
      <c r="T845" s="13">
        <f t="shared" si="69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12">
        <v>1327212000</v>
      </c>
      <c r="K846" s="12">
        <v>1327471200</v>
      </c>
      <c r="L846" t="b">
        <v>0</v>
      </c>
      <c r="M846" t="b">
        <v>0</v>
      </c>
      <c r="N846" t="s">
        <v>42</v>
      </c>
      <c r="O846" s="4">
        <f t="shared" si="65"/>
        <v>0.99397727272727276</v>
      </c>
      <c r="P846" s="6">
        <f t="shared" si="66"/>
        <v>93.053191489361708</v>
      </c>
      <c r="Q846" s="8" t="s">
        <v>2037</v>
      </c>
      <c r="R846" t="str">
        <f t="shared" si="67"/>
        <v>documentary</v>
      </c>
      <c r="S846" s="13">
        <f t="shared" si="68"/>
        <v>40930.25</v>
      </c>
      <c r="T846" s="13">
        <f t="shared" si="69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12">
        <v>1526360400</v>
      </c>
      <c r="K847" s="12">
        <v>1529557200</v>
      </c>
      <c r="L847" t="b">
        <v>0</v>
      </c>
      <c r="M847" t="b">
        <v>0</v>
      </c>
      <c r="N847" t="s">
        <v>28</v>
      </c>
      <c r="O847" s="4">
        <f t="shared" si="65"/>
        <v>1.9754935622317598</v>
      </c>
      <c r="P847" s="6">
        <f t="shared" si="66"/>
        <v>101.98449039881831</v>
      </c>
      <c r="Q847" s="8" t="s">
        <v>2035</v>
      </c>
      <c r="R847" t="str">
        <f t="shared" si="67"/>
        <v>web</v>
      </c>
      <c r="S847" s="13">
        <f t="shared" si="68"/>
        <v>43235.208333333328</v>
      </c>
      <c r="T847" s="13">
        <f t="shared" si="69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12">
        <v>1532149200</v>
      </c>
      <c r="K848" s="12">
        <v>1535259600</v>
      </c>
      <c r="L848" t="b">
        <v>1</v>
      </c>
      <c r="M848" t="b">
        <v>1</v>
      </c>
      <c r="N848" t="s">
        <v>28</v>
      </c>
      <c r="O848" s="4">
        <f t="shared" si="65"/>
        <v>5.085</v>
      </c>
      <c r="P848" s="6">
        <f t="shared" si="66"/>
        <v>105.9375</v>
      </c>
      <c r="Q848" s="8" t="s">
        <v>2035</v>
      </c>
      <c r="R848" t="str">
        <f t="shared" si="67"/>
        <v>web</v>
      </c>
      <c r="S848" s="13">
        <f t="shared" si="68"/>
        <v>43302.208333333328</v>
      </c>
      <c r="T848" s="13">
        <f t="shared" si="69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12">
        <v>1515304800</v>
      </c>
      <c r="K849" s="12">
        <v>1515564000</v>
      </c>
      <c r="L849" t="b">
        <v>0</v>
      </c>
      <c r="M849" t="b">
        <v>0</v>
      </c>
      <c r="N849" t="s">
        <v>17</v>
      </c>
      <c r="O849" s="4">
        <f t="shared" si="65"/>
        <v>2.3774468085106384</v>
      </c>
      <c r="P849" s="6">
        <f t="shared" si="66"/>
        <v>101.58181818181818</v>
      </c>
      <c r="Q849" s="8" t="s">
        <v>2033</v>
      </c>
      <c r="R849" t="str">
        <f t="shared" si="67"/>
        <v>food trucks</v>
      </c>
      <c r="S849" s="13">
        <f t="shared" si="68"/>
        <v>43107.25</v>
      </c>
      <c r="T849" s="13">
        <f t="shared" si="69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12">
        <v>1276318800</v>
      </c>
      <c r="K850" s="12">
        <v>1277096400</v>
      </c>
      <c r="L850" t="b">
        <v>0</v>
      </c>
      <c r="M850" t="b">
        <v>0</v>
      </c>
      <c r="N850" t="s">
        <v>53</v>
      </c>
      <c r="O850" s="4">
        <f t="shared" si="65"/>
        <v>3.3846875000000001</v>
      </c>
      <c r="P850" s="6">
        <f t="shared" si="66"/>
        <v>62.970930232558139</v>
      </c>
      <c r="Q850" s="8" t="s">
        <v>2037</v>
      </c>
      <c r="R850" t="str">
        <f t="shared" si="67"/>
        <v>drama</v>
      </c>
      <c r="S850" s="13">
        <f t="shared" si="68"/>
        <v>40341.208333333336</v>
      </c>
      <c r="T850" s="13">
        <f t="shared" si="69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12">
        <v>1328767200</v>
      </c>
      <c r="K851" s="12">
        <v>1329026400</v>
      </c>
      <c r="L851" t="b">
        <v>0</v>
      </c>
      <c r="M851" t="b">
        <v>1</v>
      </c>
      <c r="N851" t="s">
        <v>60</v>
      </c>
      <c r="O851" s="4">
        <f t="shared" si="65"/>
        <v>1.3308955223880596</v>
      </c>
      <c r="P851" s="6">
        <f t="shared" si="66"/>
        <v>29.045602605863191</v>
      </c>
      <c r="Q851" s="8" t="s">
        <v>2034</v>
      </c>
      <c r="R851" t="str">
        <f t="shared" si="67"/>
        <v>indie rock</v>
      </c>
      <c r="S851" s="13">
        <f t="shared" si="68"/>
        <v>40948.25</v>
      </c>
      <c r="T851" s="13">
        <f t="shared" si="69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12">
        <v>1321682400</v>
      </c>
      <c r="K852" s="12">
        <v>1322978400</v>
      </c>
      <c r="L852" t="b">
        <v>1</v>
      </c>
      <c r="M852" t="b">
        <v>0</v>
      </c>
      <c r="N852" t="s">
        <v>23</v>
      </c>
      <c r="O852" s="4">
        <f t="shared" si="65"/>
        <v>0.01</v>
      </c>
      <c r="P852" s="6">
        <f t="shared" si="66"/>
        <v>1</v>
      </c>
      <c r="Q852" s="8" t="s">
        <v>2034</v>
      </c>
      <c r="R852" t="str">
        <f t="shared" si="67"/>
        <v>rock</v>
      </c>
      <c r="S852" s="13">
        <f t="shared" si="68"/>
        <v>40866.25</v>
      </c>
      <c r="T852" s="13">
        <f t="shared" si="69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12">
        <v>1335934800</v>
      </c>
      <c r="K853" s="12">
        <v>1338786000</v>
      </c>
      <c r="L853" t="b">
        <v>0</v>
      </c>
      <c r="M853" t="b">
        <v>0</v>
      </c>
      <c r="N853" t="s">
        <v>50</v>
      </c>
      <c r="O853" s="4">
        <f t="shared" si="65"/>
        <v>2.0779999999999998</v>
      </c>
      <c r="P853" s="6">
        <f t="shared" si="66"/>
        <v>77.924999999999997</v>
      </c>
      <c r="Q853" s="8" t="s">
        <v>2034</v>
      </c>
      <c r="R853" t="str">
        <f t="shared" si="67"/>
        <v>electric music</v>
      </c>
      <c r="S853" s="13">
        <f t="shared" si="68"/>
        <v>41031.208333333336</v>
      </c>
      <c r="T853" s="13">
        <f t="shared" si="69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12">
        <v>1310792400</v>
      </c>
      <c r="K854" s="12">
        <v>1311656400</v>
      </c>
      <c r="L854" t="b">
        <v>0</v>
      </c>
      <c r="M854" t="b">
        <v>1</v>
      </c>
      <c r="N854" t="s">
        <v>89</v>
      </c>
      <c r="O854" s="4">
        <f t="shared" si="65"/>
        <v>0.51122448979591839</v>
      </c>
      <c r="P854" s="6">
        <f t="shared" si="66"/>
        <v>80.806451612903231</v>
      </c>
      <c r="Q854" s="8" t="s">
        <v>2039</v>
      </c>
      <c r="R854" t="str">
        <f t="shared" si="67"/>
        <v>video games</v>
      </c>
      <c r="S854" s="13">
        <f t="shared" si="68"/>
        <v>40740.208333333336</v>
      </c>
      <c r="T854" s="13">
        <f t="shared" si="69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12">
        <v>1308546000</v>
      </c>
      <c r="K855" s="12">
        <v>1308978000</v>
      </c>
      <c r="L855" t="b">
        <v>0</v>
      </c>
      <c r="M855" t="b">
        <v>1</v>
      </c>
      <c r="N855" t="s">
        <v>60</v>
      </c>
      <c r="O855" s="4">
        <f t="shared" si="65"/>
        <v>6.5205847953216374</v>
      </c>
      <c r="P855" s="6">
        <f t="shared" si="66"/>
        <v>76.006816632583508</v>
      </c>
      <c r="Q855" s="8" t="s">
        <v>2034</v>
      </c>
      <c r="R855" t="str">
        <f t="shared" si="67"/>
        <v>indie rock</v>
      </c>
      <c r="S855" s="13">
        <f t="shared" si="68"/>
        <v>40714.208333333336</v>
      </c>
      <c r="T855" s="13">
        <f t="shared" si="69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12">
        <v>1574056800</v>
      </c>
      <c r="K856" s="12">
        <v>1576389600</v>
      </c>
      <c r="L856" t="b">
        <v>0</v>
      </c>
      <c r="M856" t="b">
        <v>0</v>
      </c>
      <c r="N856" t="s">
        <v>119</v>
      </c>
      <c r="O856" s="4">
        <f t="shared" si="65"/>
        <v>1.1363099415204678</v>
      </c>
      <c r="P856" s="6">
        <f t="shared" si="66"/>
        <v>72.993613824192337</v>
      </c>
      <c r="Q856" s="8" t="s">
        <v>2038</v>
      </c>
      <c r="R856" t="str">
        <f t="shared" si="67"/>
        <v>fiction</v>
      </c>
      <c r="S856" s="13">
        <f t="shared" si="68"/>
        <v>43787.25</v>
      </c>
      <c r="T856" s="13">
        <f t="shared" si="69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12">
        <v>1308373200</v>
      </c>
      <c r="K857" s="12">
        <v>1311051600</v>
      </c>
      <c r="L857" t="b">
        <v>0</v>
      </c>
      <c r="M857" t="b">
        <v>0</v>
      </c>
      <c r="N857" t="s">
        <v>33</v>
      </c>
      <c r="O857" s="4">
        <f t="shared" si="65"/>
        <v>1.0237606837606839</v>
      </c>
      <c r="P857" s="6">
        <f t="shared" si="66"/>
        <v>53</v>
      </c>
      <c r="Q857" s="8" t="s">
        <v>2036</v>
      </c>
      <c r="R857" t="str">
        <f t="shared" si="67"/>
        <v>plays</v>
      </c>
      <c r="S857" s="13">
        <f t="shared" si="68"/>
        <v>40712.208333333336</v>
      </c>
      <c r="T857" s="13">
        <f t="shared" si="69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12">
        <v>1335243600</v>
      </c>
      <c r="K858" s="12">
        <v>1336712400</v>
      </c>
      <c r="L858" t="b">
        <v>0</v>
      </c>
      <c r="M858" t="b">
        <v>0</v>
      </c>
      <c r="N858" t="s">
        <v>17</v>
      </c>
      <c r="O858" s="4">
        <f t="shared" si="65"/>
        <v>3.5658333333333334</v>
      </c>
      <c r="P858" s="6">
        <f t="shared" si="66"/>
        <v>54.164556962025316</v>
      </c>
      <c r="Q858" s="8" t="s">
        <v>2033</v>
      </c>
      <c r="R858" t="str">
        <f t="shared" si="67"/>
        <v>food trucks</v>
      </c>
      <c r="S858" s="13">
        <f t="shared" si="68"/>
        <v>41023.208333333336</v>
      </c>
      <c r="T858" s="13">
        <f t="shared" si="69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12">
        <v>1328421600</v>
      </c>
      <c r="K859" s="12">
        <v>1330408800</v>
      </c>
      <c r="L859" t="b">
        <v>1</v>
      </c>
      <c r="M859" t="b">
        <v>0</v>
      </c>
      <c r="N859" t="s">
        <v>100</v>
      </c>
      <c r="O859" s="4">
        <f t="shared" si="65"/>
        <v>1.3986792452830188</v>
      </c>
      <c r="P859" s="6">
        <f t="shared" si="66"/>
        <v>32.946666666666665</v>
      </c>
      <c r="Q859" s="8" t="s">
        <v>2037</v>
      </c>
      <c r="R859" t="str">
        <f t="shared" si="67"/>
        <v>shorts</v>
      </c>
      <c r="S859" s="13">
        <f t="shared" si="68"/>
        <v>40944.25</v>
      </c>
      <c r="T859" s="13">
        <f t="shared" si="69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12">
        <v>1524286800</v>
      </c>
      <c r="K860" s="12">
        <v>1524891600</v>
      </c>
      <c r="L860" t="b">
        <v>1</v>
      </c>
      <c r="M860" t="b">
        <v>0</v>
      </c>
      <c r="N860" t="s">
        <v>17</v>
      </c>
      <c r="O860" s="4">
        <f t="shared" si="65"/>
        <v>0.69450000000000001</v>
      </c>
      <c r="P860" s="6">
        <f t="shared" si="66"/>
        <v>79.371428571428567</v>
      </c>
      <c r="Q860" s="8" t="s">
        <v>2033</v>
      </c>
      <c r="R860" t="str">
        <f t="shared" si="67"/>
        <v>food trucks</v>
      </c>
      <c r="S860" s="13">
        <f t="shared" si="68"/>
        <v>43211.208333333328</v>
      </c>
      <c r="T860" s="13">
        <f t="shared" si="69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12">
        <v>1362117600</v>
      </c>
      <c r="K861" s="12">
        <v>1363669200</v>
      </c>
      <c r="L861" t="b">
        <v>0</v>
      </c>
      <c r="M861" t="b">
        <v>1</v>
      </c>
      <c r="N861" t="s">
        <v>33</v>
      </c>
      <c r="O861" s="4">
        <f t="shared" si="65"/>
        <v>0.35534246575342465</v>
      </c>
      <c r="P861" s="6">
        <f t="shared" si="66"/>
        <v>41.174603174603178</v>
      </c>
      <c r="Q861" s="8" t="s">
        <v>2036</v>
      </c>
      <c r="R861" t="str">
        <f t="shared" si="67"/>
        <v>plays</v>
      </c>
      <c r="S861" s="13">
        <f t="shared" si="68"/>
        <v>41334.25</v>
      </c>
      <c r="T861" s="13">
        <f t="shared" si="69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12">
        <v>1550556000</v>
      </c>
      <c r="K862" s="12">
        <v>1551420000</v>
      </c>
      <c r="L862" t="b">
        <v>0</v>
      </c>
      <c r="M862" t="b">
        <v>1</v>
      </c>
      <c r="N862" t="s">
        <v>65</v>
      </c>
      <c r="O862" s="4">
        <f t="shared" si="65"/>
        <v>2.5165000000000002</v>
      </c>
      <c r="P862" s="6">
        <f t="shared" si="66"/>
        <v>77.430769230769229</v>
      </c>
      <c r="Q862" s="8" t="s">
        <v>2035</v>
      </c>
      <c r="R862" t="str">
        <f t="shared" si="67"/>
        <v>wearables</v>
      </c>
      <c r="S862" s="13">
        <f t="shared" si="68"/>
        <v>43515.25</v>
      </c>
      <c r="T862" s="13">
        <f t="shared" si="69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12">
        <v>1269147600</v>
      </c>
      <c r="K863" s="12">
        <v>1269838800</v>
      </c>
      <c r="L863" t="b">
        <v>0</v>
      </c>
      <c r="M863" t="b">
        <v>0</v>
      </c>
      <c r="N863" t="s">
        <v>33</v>
      </c>
      <c r="O863" s="4">
        <f t="shared" si="65"/>
        <v>1.0587500000000001</v>
      </c>
      <c r="P863" s="6">
        <f t="shared" si="66"/>
        <v>57.159509202453989</v>
      </c>
      <c r="Q863" s="8" t="s">
        <v>2036</v>
      </c>
      <c r="R863" t="str">
        <f t="shared" si="67"/>
        <v>plays</v>
      </c>
      <c r="S863" s="13">
        <f t="shared" si="68"/>
        <v>40258.208333333336</v>
      </c>
      <c r="T863" s="13">
        <f t="shared" si="69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12">
        <v>1312174800</v>
      </c>
      <c r="K864" s="12">
        <v>1312520400</v>
      </c>
      <c r="L864" t="b">
        <v>0</v>
      </c>
      <c r="M864" t="b">
        <v>0</v>
      </c>
      <c r="N864" t="s">
        <v>33</v>
      </c>
      <c r="O864" s="4">
        <f t="shared" si="65"/>
        <v>1.8742857142857143</v>
      </c>
      <c r="P864" s="6">
        <f t="shared" si="66"/>
        <v>77.17647058823529</v>
      </c>
      <c r="Q864" s="8" t="s">
        <v>2036</v>
      </c>
      <c r="R864" t="str">
        <f t="shared" si="67"/>
        <v>plays</v>
      </c>
      <c r="S864" s="13">
        <f t="shared" si="68"/>
        <v>40756.208333333336</v>
      </c>
      <c r="T864" s="13">
        <f t="shared" si="69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12">
        <v>1434517200</v>
      </c>
      <c r="K865" s="12">
        <v>1436504400</v>
      </c>
      <c r="L865" t="b">
        <v>0</v>
      </c>
      <c r="M865" t="b">
        <v>1</v>
      </c>
      <c r="N865" t="s">
        <v>269</v>
      </c>
      <c r="O865" s="4">
        <f t="shared" si="65"/>
        <v>3.8678571428571429</v>
      </c>
      <c r="P865" s="6">
        <f t="shared" si="66"/>
        <v>24.953917050691246</v>
      </c>
      <c r="Q865" s="8" t="s">
        <v>2037</v>
      </c>
      <c r="R865" t="str">
        <f t="shared" si="67"/>
        <v>television</v>
      </c>
      <c r="S865" s="13">
        <f t="shared" si="68"/>
        <v>42172.208333333328</v>
      </c>
      <c r="T865" s="13">
        <f t="shared" si="69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12">
        <v>1471582800</v>
      </c>
      <c r="K866" s="12">
        <v>1472014800</v>
      </c>
      <c r="L866" t="b">
        <v>0</v>
      </c>
      <c r="M866" t="b">
        <v>0</v>
      </c>
      <c r="N866" t="s">
        <v>100</v>
      </c>
      <c r="O866" s="4">
        <f t="shared" si="65"/>
        <v>3.4707142857142856</v>
      </c>
      <c r="P866" s="6">
        <f t="shared" si="66"/>
        <v>97.18</v>
      </c>
      <c r="Q866" s="8" t="s">
        <v>2037</v>
      </c>
      <c r="R866" t="str">
        <f t="shared" si="67"/>
        <v>shorts</v>
      </c>
      <c r="S866" s="13">
        <f t="shared" si="68"/>
        <v>42601.208333333328</v>
      </c>
      <c r="T866" s="13">
        <f t="shared" si="69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12">
        <v>1410757200</v>
      </c>
      <c r="K867" s="12">
        <v>1411534800</v>
      </c>
      <c r="L867" t="b">
        <v>0</v>
      </c>
      <c r="M867" t="b">
        <v>0</v>
      </c>
      <c r="N867" t="s">
        <v>33</v>
      </c>
      <c r="O867" s="4">
        <f t="shared" si="65"/>
        <v>1.8582098765432098</v>
      </c>
      <c r="P867" s="6">
        <f t="shared" si="66"/>
        <v>46.000916870415651</v>
      </c>
      <c r="Q867" s="8" t="s">
        <v>2036</v>
      </c>
      <c r="R867" t="str">
        <f t="shared" si="67"/>
        <v>plays</v>
      </c>
      <c r="S867" s="13">
        <f t="shared" si="68"/>
        <v>41897.208333333336</v>
      </c>
      <c r="T867" s="13">
        <f t="shared" si="69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12">
        <v>1304830800</v>
      </c>
      <c r="K868" s="12">
        <v>1304917200</v>
      </c>
      <c r="L868" t="b">
        <v>0</v>
      </c>
      <c r="M868" t="b">
        <v>0</v>
      </c>
      <c r="N868" t="s">
        <v>122</v>
      </c>
      <c r="O868" s="4">
        <f t="shared" si="65"/>
        <v>0.43241247264770238</v>
      </c>
      <c r="P868" s="6">
        <f t="shared" si="66"/>
        <v>88.023385300668153</v>
      </c>
      <c r="Q868" s="8" t="s">
        <v>2040</v>
      </c>
      <c r="R868" t="str">
        <f t="shared" si="67"/>
        <v>photography books</v>
      </c>
      <c r="S868" s="13">
        <f t="shared" si="68"/>
        <v>40671.208333333336</v>
      </c>
      <c r="T868" s="13">
        <f t="shared" si="69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12">
        <v>1539061200</v>
      </c>
      <c r="K869" s="12">
        <v>1539579600</v>
      </c>
      <c r="L869" t="b">
        <v>0</v>
      </c>
      <c r="M869" t="b">
        <v>0</v>
      </c>
      <c r="N869" t="s">
        <v>17</v>
      </c>
      <c r="O869" s="4">
        <f t="shared" si="65"/>
        <v>1.6243749999999999</v>
      </c>
      <c r="P869" s="6">
        <f t="shared" si="66"/>
        <v>25.99</v>
      </c>
      <c r="Q869" s="8" t="s">
        <v>2033</v>
      </c>
      <c r="R869" t="str">
        <f t="shared" si="67"/>
        <v>food trucks</v>
      </c>
      <c r="S869" s="13">
        <f t="shared" si="68"/>
        <v>43382.208333333328</v>
      </c>
      <c r="T869" s="13">
        <f t="shared" si="69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12">
        <v>1381554000</v>
      </c>
      <c r="K870" s="12">
        <v>1382504400</v>
      </c>
      <c r="L870" t="b">
        <v>0</v>
      </c>
      <c r="M870" t="b">
        <v>0</v>
      </c>
      <c r="N870" t="s">
        <v>33</v>
      </c>
      <c r="O870" s="4">
        <f t="shared" si="65"/>
        <v>1.8484285714285715</v>
      </c>
      <c r="P870" s="6">
        <f t="shared" si="66"/>
        <v>102.69047619047619</v>
      </c>
      <c r="Q870" s="8" t="s">
        <v>2036</v>
      </c>
      <c r="R870" t="str">
        <f t="shared" si="67"/>
        <v>plays</v>
      </c>
      <c r="S870" s="13">
        <f t="shared" si="68"/>
        <v>41559.208333333336</v>
      </c>
      <c r="T870" s="13">
        <f t="shared" si="69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12">
        <v>1277096400</v>
      </c>
      <c r="K871" s="12">
        <v>1278306000</v>
      </c>
      <c r="L871" t="b">
        <v>0</v>
      </c>
      <c r="M871" t="b">
        <v>0</v>
      </c>
      <c r="N871" t="s">
        <v>53</v>
      </c>
      <c r="O871" s="4">
        <f t="shared" si="65"/>
        <v>0.23703520691785052</v>
      </c>
      <c r="P871" s="6">
        <f t="shared" si="66"/>
        <v>72.958174904942965</v>
      </c>
      <c r="Q871" s="8" t="s">
        <v>2037</v>
      </c>
      <c r="R871" t="str">
        <f t="shared" si="67"/>
        <v>drama</v>
      </c>
      <c r="S871" s="13">
        <f t="shared" si="68"/>
        <v>40350.208333333336</v>
      </c>
      <c r="T871" s="13">
        <f t="shared" si="69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12">
        <v>1440392400</v>
      </c>
      <c r="K872" s="12">
        <v>1442552400</v>
      </c>
      <c r="L872" t="b">
        <v>0</v>
      </c>
      <c r="M872" t="b">
        <v>0</v>
      </c>
      <c r="N872" t="s">
        <v>33</v>
      </c>
      <c r="O872" s="4">
        <f t="shared" si="65"/>
        <v>0.89870129870129867</v>
      </c>
      <c r="P872" s="6">
        <f t="shared" si="66"/>
        <v>57.190082644628099</v>
      </c>
      <c r="Q872" s="8" t="s">
        <v>2036</v>
      </c>
      <c r="R872" t="str">
        <f t="shared" si="67"/>
        <v>plays</v>
      </c>
      <c r="S872" s="13">
        <f t="shared" si="68"/>
        <v>42240.208333333328</v>
      </c>
      <c r="T872" s="13">
        <f t="shared" si="69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12">
        <v>1509512400</v>
      </c>
      <c r="K873" s="12">
        <v>1511071200</v>
      </c>
      <c r="L873" t="b">
        <v>0</v>
      </c>
      <c r="M873" t="b">
        <v>1</v>
      </c>
      <c r="N873" t="s">
        <v>33</v>
      </c>
      <c r="O873" s="4">
        <f t="shared" si="65"/>
        <v>2.7260419580419581</v>
      </c>
      <c r="P873" s="6">
        <f t="shared" si="66"/>
        <v>84.013793103448279</v>
      </c>
      <c r="Q873" s="8" t="s">
        <v>2036</v>
      </c>
      <c r="R873" t="str">
        <f t="shared" si="67"/>
        <v>plays</v>
      </c>
      <c r="S873" s="13">
        <f t="shared" si="68"/>
        <v>43040.208333333328</v>
      </c>
      <c r="T873" s="13">
        <f t="shared" si="69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12">
        <v>1535950800</v>
      </c>
      <c r="K874" s="12">
        <v>1536382800</v>
      </c>
      <c r="L874" t="b">
        <v>0</v>
      </c>
      <c r="M874" t="b">
        <v>0</v>
      </c>
      <c r="N874" t="s">
        <v>474</v>
      </c>
      <c r="O874" s="4">
        <f t="shared" si="65"/>
        <v>1.7004255319148935</v>
      </c>
      <c r="P874" s="6">
        <f t="shared" si="66"/>
        <v>98.666666666666671</v>
      </c>
      <c r="Q874" s="8" t="s">
        <v>2037</v>
      </c>
      <c r="R874" t="str">
        <f t="shared" si="67"/>
        <v>science fiction</v>
      </c>
      <c r="S874" s="13">
        <f t="shared" si="68"/>
        <v>43346.208333333328</v>
      </c>
      <c r="T874" s="13">
        <f t="shared" si="69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12">
        <v>1389160800</v>
      </c>
      <c r="K875" s="12">
        <v>1389592800</v>
      </c>
      <c r="L875" t="b">
        <v>0</v>
      </c>
      <c r="M875" t="b">
        <v>0</v>
      </c>
      <c r="N875" t="s">
        <v>122</v>
      </c>
      <c r="O875" s="4">
        <f t="shared" si="65"/>
        <v>1.8828503562945369</v>
      </c>
      <c r="P875" s="6">
        <f t="shared" si="66"/>
        <v>42.007419183889773</v>
      </c>
      <c r="Q875" s="8" t="s">
        <v>2040</v>
      </c>
      <c r="R875" t="str">
        <f t="shared" si="67"/>
        <v>photography books</v>
      </c>
      <c r="S875" s="13">
        <f t="shared" si="68"/>
        <v>41647.25</v>
      </c>
      <c r="T875" s="13">
        <f t="shared" si="69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12">
        <v>1271998800</v>
      </c>
      <c r="K876" s="12">
        <v>1275282000</v>
      </c>
      <c r="L876" t="b">
        <v>0</v>
      </c>
      <c r="M876" t="b">
        <v>1</v>
      </c>
      <c r="N876" t="s">
        <v>122</v>
      </c>
      <c r="O876" s="4">
        <f t="shared" si="65"/>
        <v>3.4693532338308457</v>
      </c>
      <c r="P876" s="6">
        <f t="shared" si="66"/>
        <v>32.002753556677376</v>
      </c>
      <c r="Q876" s="8" t="s">
        <v>2040</v>
      </c>
      <c r="R876" t="str">
        <f t="shared" si="67"/>
        <v>photography books</v>
      </c>
      <c r="S876" s="13">
        <f t="shared" si="68"/>
        <v>40291.208333333336</v>
      </c>
      <c r="T876" s="13">
        <f t="shared" si="69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12">
        <v>1294898400</v>
      </c>
      <c r="K877" s="12">
        <v>1294984800</v>
      </c>
      <c r="L877" t="b">
        <v>0</v>
      </c>
      <c r="M877" t="b">
        <v>0</v>
      </c>
      <c r="N877" t="s">
        <v>23</v>
      </c>
      <c r="O877" s="4">
        <f t="shared" si="65"/>
        <v>0.6917721518987342</v>
      </c>
      <c r="P877" s="6">
        <f t="shared" si="66"/>
        <v>81.567164179104481</v>
      </c>
      <c r="Q877" s="8" t="s">
        <v>2034</v>
      </c>
      <c r="R877" t="str">
        <f t="shared" si="67"/>
        <v>rock</v>
      </c>
      <c r="S877" s="13">
        <f t="shared" si="68"/>
        <v>40556.25</v>
      </c>
      <c r="T877" s="13">
        <f t="shared" si="69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12">
        <v>1559970000</v>
      </c>
      <c r="K878" s="12">
        <v>1562043600</v>
      </c>
      <c r="L878" t="b">
        <v>0</v>
      </c>
      <c r="M878" t="b">
        <v>0</v>
      </c>
      <c r="N878" t="s">
        <v>122</v>
      </c>
      <c r="O878" s="4">
        <f t="shared" si="65"/>
        <v>0.25433734939759034</v>
      </c>
      <c r="P878" s="6">
        <f t="shared" si="66"/>
        <v>37.035087719298247</v>
      </c>
      <c r="Q878" s="8" t="s">
        <v>2040</v>
      </c>
      <c r="R878" t="str">
        <f t="shared" si="67"/>
        <v>photography books</v>
      </c>
      <c r="S878" s="13">
        <f t="shared" si="68"/>
        <v>43624.208333333328</v>
      </c>
      <c r="T878" s="13">
        <f t="shared" si="69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12">
        <v>1469509200</v>
      </c>
      <c r="K879" s="12">
        <v>1469595600</v>
      </c>
      <c r="L879" t="b">
        <v>0</v>
      </c>
      <c r="M879" t="b">
        <v>0</v>
      </c>
      <c r="N879" t="s">
        <v>17</v>
      </c>
      <c r="O879" s="4">
        <f t="shared" si="65"/>
        <v>0.77400977995110021</v>
      </c>
      <c r="P879" s="6">
        <f t="shared" si="66"/>
        <v>103.033360455655</v>
      </c>
      <c r="Q879" s="8" t="s">
        <v>2033</v>
      </c>
      <c r="R879" t="str">
        <f t="shared" si="67"/>
        <v>food trucks</v>
      </c>
      <c r="S879" s="13">
        <f t="shared" si="68"/>
        <v>42577.208333333328</v>
      </c>
      <c r="T879" s="13">
        <f t="shared" si="69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12">
        <v>1579068000</v>
      </c>
      <c r="K880" s="12">
        <v>1581141600</v>
      </c>
      <c r="L880" t="b">
        <v>0</v>
      </c>
      <c r="M880" t="b">
        <v>0</v>
      </c>
      <c r="N880" t="s">
        <v>148</v>
      </c>
      <c r="O880" s="4">
        <f t="shared" si="65"/>
        <v>0.37481481481481482</v>
      </c>
      <c r="P880" s="6">
        <f t="shared" si="66"/>
        <v>84.333333333333329</v>
      </c>
      <c r="Q880" s="8" t="s">
        <v>2034</v>
      </c>
      <c r="R880" t="str">
        <f t="shared" si="67"/>
        <v>metal</v>
      </c>
      <c r="S880" s="13">
        <f t="shared" si="68"/>
        <v>43845.25</v>
      </c>
      <c r="T880" s="13">
        <f t="shared" si="69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12">
        <v>1487743200</v>
      </c>
      <c r="K881" s="12">
        <v>1488520800</v>
      </c>
      <c r="L881" t="b">
        <v>0</v>
      </c>
      <c r="M881" t="b">
        <v>0</v>
      </c>
      <c r="N881" t="s">
        <v>68</v>
      </c>
      <c r="O881" s="4">
        <f t="shared" si="65"/>
        <v>5.4379999999999997</v>
      </c>
      <c r="P881" s="6">
        <f t="shared" si="66"/>
        <v>102.60377358490567</v>
      </c>
      <c r="Q881" s="8" t="s">
        <v>2038</v>
      </c>
      <c r="R881" t="str">
        <f t="shared" si="67"/>
        <v>nonfiction</v>
      </c>
      <c r="S881" s="13">
        <f t="shared" si="68"/>
        <v>42788.25</v>
      </c>
      <c r="T881" s="13">
        <f t="shared" si="69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12">
        <v>1563685200</v>
      </c>
      <c r="K882" s="12">
        <v>1563858000</v>
      </c>
      <c r="L882" t="b">
        <v>0</v>
      </c>
      <c r="M882" t="b">
        <v>0</v>
      </c>
      <c r="N882" t="s">
        <v>50</v>
      </c>
      <c r="O882" s="4">
        <f t="shared" si="65"/>
        <v>2.2852189349112426</v>
      </c>
      <c r="P882" s="6">
        <f t="shared" si="66"/>
        <v>79.992129246064621</v>
      </c>
      <c r="Q882" s="8" t="s">
        <v>2034</v>
      </c>
      <c r="R882" t="str">
        <f t="shared" si="67"/>
        <v>electric music</v>
      </c>
      <c r="S882" s="13">
        <f t="shared" si="68"/>
        <v>43667.208333333328</v>
      </c>
      <c r="T882" s="13">
        <f t="shared" si="69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12">
        <v>1436418000</v>
      </c>
      <c r="K883" s="12">
        <v>1438923600</v>
      </c>
      <c r="L883" t="b">
        <v>0</v>
      </c>
      <c r="M883" t="b">
        <v>1</v>
      </c>
      <c r="N883" t="s">
        <v>33</v>
      </c>
      <c r="O883" s="4">
        <f t="shared" si="65"/>
        <v>0.38948339483394834</v>
      </c>
      <c r="P883" s="6">
        <f t="shared" si="66"/>
        <v>70.055309734513273</v>
      </c>
      <c r="Q883" s="8" t="s">
        <v>2036</v>
      </c>
      <c r="R883" t="str">
        <f t="shared" si="67"/>
        <v>plays</v>
      </c>
      <c r="S883" s="13">
        <f t="shared" si="68"/>
        <v>42194.208333333328</v>
      </c>
      <c r="T883" s="13">
        <f t="shared" si="69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12">
        <v>1421820000</v>
      </c>
      <c r="K884" s="12">
        <v>1422165600</v>
      </c>
      <c r="L884" t="b">
        <v>0</v>
      </c>
      <c r="M884" t="b">
        <v>0</v>
      </c>
      <c r="N884" t="s">
        <v>33</v>
      </c>
      <c r="O884" s="4">
        <f t="shared" si="65"/>
        <v>3.7</v>
      </c>
      <c r="P884" s="6">
        <f t="shared" si="66"/>
        <v>37</v>
      </c>
      <c r="Q884" s="8" t="s">
        <v>2036</v>
      </c>
      <c r="R884" t="str">
        <f t="shared" si="67"/>
        <v>plays</v>
      </c>
      <c r="S884" s="13">
        <f t="shared" si="68"/>
        <v>42025.25</v>
      </c>
      <c r="T884" s="13">
        <f t="shared" si="69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12">
        <v>1274763600</v>
      </c>
      <c r="K885" s="12">
        <v>1277874000</v>
      </c>
      <c r="L885" t="b">
        <v>0</v>
      </c>
      <c r="M885" t="b">
        <v>0</v>
      </c>
      <c r="N885" t="s">
        <v>100</v>
      </c>
      <c r="O885" s="4">
        <f t="shared" si="65"/>
        <v>2.3791176470588233</v>
      </c>
      <c r="P885" s="6">
        <f t="shared" si="66"/>
        <v>41.911917098445599</v>
      </c>
      <c r="Q885" s="8" t="s">
        <v>2037</v>
      </c>
      <c r="R885" t="str">
        <f t="shared" si="67"/>
        <v>shorts</v>
      </c>
      <c r="S885" s="13">
        <f t="shared" si="68"/>
        <v>40323.208333333336</v>
      </c>
      <c r="T885" s="13">
        <f t="shared" si="69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12">
        <v>1399179600</v>
      </c>
      <c r="K886" s="12">
        <v>1399352400</v>
      </c>
      <c r="L886" t="b">
        <v>0</v>
      </c>
      <c r="M886" t="b">
        <v>1</v>
      </c>
      <c r="N886" t="s">
        <v>33</v>
      </c>
      <c r="O886" s="4">
        <f t="shared" si="65"/>
        <v>0.64036299765807958</v>
      </c>
      <c r="P886" s="6">
        <f t="shared" si="66"/>
        <v>57.992576882290564</v>
      </c>
      <c r="Q886" s="8" t="s">
        <v>2036</v>
      </c>
      <c r="R886" t="str">
        <f t="shared" si="67"/>
        <v>plays</v>
      </c>
      <c r="S886" s="13">
        <f t="shared" si="68"/>
        <v>41763.208333333336</v>
      </c>
      <c r="T886" s="13">
        <f t="shared" si="69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12">
        <v>1275800400</v>
      </c>
      <c r="K887" s="12">
        <v>1279083600</v>
      </c>
      <c r="L887" t="b">
        <v>0</v>
      </c>
      <c r="M887" t="b">
        <v>0</v>
      </c>
      <c r="N887" t="s">
        <v>33</v>
      </c>
      <c r="O887" s="4">
        <f t="shared" si="65"/>
        <v>1.1827777777777777</v>
      </c>
      <c r="P887" s="6">
        <f t="shared" si="66"/>
        <v>40.942307692307693</v>
      </c>
      <c r="Q887" s="8" t="s">
        <v>2036</v>
      </c>
      <c r="R887" t="str">
        <f t="shared" si="67"/>
        <v>plays</v>
      </c>
      <c r="S887" s="13">
        <f t="shared" si="68"/>
        <v>40335.208333333336</v>
      </c>
      <c r="T887" s="13">
        <f t="shared" si="69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12">
        <v>1282798800</v>
      </c>
      <c r="K888" s="12">
        <v>1284354000</v>
      </c>
      <c r="L888" t="b">
        <v>0</v>
      </c>
      <c r="M888" t="b">
        <v>0</v>
      </c>
      <c r="N888" t="s">
        <v>60</v>
      </c>
      <c r="O888" s="4">
        <f t="shared" si="65"/>
        <v>0.84824037184594958</v>
      </c>
      <c r="P888" s="6">
        <f t="shared" si="66"/>
        <v>69.9972602739726</v>
      </c>
      <c r="Q888" s="8" t="s">
        <v>2034</v>
      </c>
      <c r="R888" t="str">
        <f t="shared" si="67"/>
        <v>indie rock</v>
      </c>
      <c r="S888" s="13">
        <f t="shared" si="68"/>
        <v>40416.208333333336</v>
      </c>
      <c r="T888" s="13">
        <f t="shared" si="69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12">
        <v>1437109200</v>
      </c>
      <c r="K889" s="12">
        <v>1441170000</v>
      </c>
      <c r="L889" t="b">
        <v>0</v>
      </c>
      <c r="M889" t="b">
        <v>1</v>
      </c>
      <c r="N889" t="s">
        <v>33</v>
      </c>
      <c r="O889" s="4">
        <f t="shared" si="65"/>
        <v>0.29346153846153844</v>
      </c>
      <c r="P889" s="6">
        <f t="shared" si="66"/>
        <v>73.838709677419359</v>
      </c>
      <c r="Q889" s="8" t="s">
        <v>2036</v>
      </c>
      <c r="R889" t="str">
        <f t="shared" si="67"/>
        <v>plays</v>
      </c>
      <c r="S889" s="13">
        <f t="shared" si="68"/>
        <v>42202.208333333328</v>
      </c>
      <c r="T889" s="13">
        <f t="shared" si="69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12">
        <v>1491886800</v>
      </c>
      <c r="K890" s="12">
        <v>1493528400</v>
      </c>
      <c r="L890" t="b">
        <v>0</v>
      </c>
      <c r="M890" t="b">
        <v>0</v>
      </c>
      <c r="N890" t="s">
        <v>33</v>
      </c>
      <c r="O890" s="4">
        <f t="shared" si="65"/>
        <v>2.0989655172413793</v>
      </c>
      <c r="P890" s="6">
        <f t="shared" si="66"/>
        <v>41.979310344827589</v>
      </c>
      <c r="Q890" s="8" t="s">
        <v>2036</v>
      </c>
      <c r="R890" t="str">
        <f t="shared" si="67"/>
        <v>plays</v>
      </c>
      <c r="S890" s="13">
        <f t="shared" si="68"/>
        <v>42836.208333333328</v>
      </c>
      <c r="T890" s="13">
        <f t="shared" si="69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12">
        <v>1394600400</v>
      </c>
      <c r="K891" s="12">
        <v>1395205200</v>
      </c>
      <c r="L891" t="b">
        <v>0</v>
      </c>
      <c r="M891" t="b">
        <v>1</v>
      </c>
      <c r="N891" t="s">
        <v>50</v>
      </c>
      <c r="O891" s="4">
        <f t="shared" si="65"/>
        <v>1.697857142857143</v>
      </c>
      <c r="P891" s="6">
        <f t="shared" si="66"/>
        <v>77.93442622950819</v>
      </c>
      <c r="Q891" s="8" t="s">
        <v>2034</v>
      </c>
      <c r="R891" t="str">
        <f t="shared" si="67"/>
        <v>electric music</v>
      </c>
      <c r="S891" s="13">
        <f t="shared" si="68"/>
        <v>41710.208333333336</v>
      </c>
      <c r="T891" s="13">
        <f t="shared" si="69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12">
        <v>1561352400</v>
      </c>
      <c r="K892" s="12">
        <v>1561438800</v>
      </c>
      <c r="L892" t="b">
        <v>0</v>
      </c>
      <c r="M892" t="b">
        <v>0</v>
      </c>
      <c r="N892" t="s">
        <v>60</v>
      </c>
      <c r="O892" s="4">
        <f t="shared" si="65"/>
        <v>1.1595907738095239</v>
      </c>
      <c r="P892" s="6">
        <f t="shared" si="66"/>
        <v>106.01972789115646</v>
      </c>
      <c r="Q892" s="8" t="s">
        <v>2034</v>
      </c>
      <c r="R892" t="str">
        <f t="shared" si="67"/>
        <v>indie rock</v>
      </c>
      <c r="S892" s="13">
        <f t="shared" si="68"/>
        <v>43640.208333333328</v>
      </c>
      <c r="T892" s="13">
        <f t="shared" si="69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12">
        <v>1322892000</v>
      </c>
      <c r="K893" s="12">
        <v>1326693600</v>
      </c>
      <c r="L893" t="b">
        <v>0</v>
      </c>
      <c r="M893" t="b">
        <v>0</v>
      </c>
      <c r="N893" t="s">
        <v>42</v>
      </c>
      <c r="O893" s="4">
        <f t="shared" si="65"/>
        <v>2.5859999999999999</v>
      </c>
      <c r="P893" s="6">
        <f t="shared" si="66"/>
        <v>47.018181818181816</v>
      </c>
      <c r="Q893" s="8" t="s">
        <v>2037</v>
      </c>
      <c r="R893" t="str">
        <f t="shared" si="67"/>
        <v>documentary</v>
      </c>
      <c r="S893" s="13">
        <f t="shared" si="68"/>
        <v>40880.25</v>
      </c>
      <c r="T893" s="13">
        <f t="shared" si="69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12">
        <v>1274418000</v>
      </c>
      <c r="K894" s="12">
        <v>1277960400</v>
      </c>
      <c r="L894" t="b">
        <v>0</v>
      </c>
      <c r="M894" t="b">
        <v>0</v>
      </c>
      <c r="N894" t="s">
        <v>206</v>
      </c>
      <c r="O894" s="4">
        <f t="shared" si="65"/>
        <v>2.3058333333333332</v>
      </c>
      <c r="P894" s="6">
        <f t="shared" si="66"/>
        <v>76.016483516483518</v>
      </c>
      <c r="Q894" s="8" t="s">
        <v>2038</v>
      </c>
      <c r="R894" t="str">
        <f t="shared" si="67"/>
        <v>translations</v>
      </c>
      <c r="S894" s="13">
        <f t="shared" si="68"/>
        <v>40319.208333333336</v>
      </c>
      <c r="T894" s="13">
        <f t="shared" si="69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12">
        <v>1434344400</v>
      </c>
      <c r="K895" s="12">
        <v>1434690000</v>
      </c>
      <c r="L895" t="b">
        <v>0</v>
      </c>
      <c r="M895" t="b">
        <v>1</v>
      </c>
      <c r="N895" t="s">
        <v>42</v>
      </c>
      <c r="O895" s="4">
        <f t="shared" si="65"/>
        <v>1.2821428571428573</v>
      </c>
      <c r="P895" s="6">
        <f t="shared" si="66"/>
        <v>54.120603015075375</v>
      </c>
      <c r="Q895" s="8" t="s">
        <v>2037</v>
      </c>
      <c r="R895" t="str">
        <f t="shared" si="67"/>
        <v>documentary</v>
      </c>
      <c r="S895" s="13">
        <f t="shared" si="68"/>
        <v>42170.208333333328</v>
      </c>
      <c r="T895" s="13">
        <f t="shared" si="69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12">
        <v>1373518800</v>
      </c>
      <c r="K896" s="12">
        <v>1376110800</v>
      </c>
      <c r="L896" t="b">
        <v>0</v>
      </c>
      <c r="M896" t="b">
        <v>1</v>
      </c>
      <c r="N896" t="s">
        <v>269</v>
      </c>
      <c r="O896" s="4">
        <f t="shared" si="65"/>
        <v>1.8870588235294117</v>
      </c>
      <c r="P896" s="6">
        <f t="shared" si="66"/>
        <v>57.285714285714285</v>
      </c>
      <c r="Q896" s="8" t="s">
        <v>2037</v>
      </c>
      <c r="R896" t="str">
        <f t="shared" si="67"/>
        <v>television</v>
      </c>
      <c r="S896" s="13">
        <f t="shared" si="68"/>
        <v>41466.208333333336</v>
      </c>
      <c r="T896" s="13">
        <f t="shared" si="69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12">
        <v>1517637600</v>
      </c>
      <c r="K897" s="12">
        <v>1518415200</v>
      </c>
      <c r="L897" t="b">
        <v>0</v>
      </c>
      <c r="M897" t="b">
        <v>0</v>
      </c>
      <c r="N897" t="s">
        <v>33</v>
      </c>
      <c r="O897" s="4">
        <f t="shared" si="65"/>
        <v>6.9511889862327911E-2</v>
      </c>
      <c r="P897" s="6">
        <f t="shared" si="66"/>
        <v>103.81308411214954</v>
      </c>
      <c r="Q897" s="8" t="s">
        <v>2036</v>
      </c>
      <c r="R897" t="str">
        <f t="shared" si="67"/>
        <v>plays</v>
      </c>
      <c r="S897" s="13">
        <f t="shared" si="68"/>
        <v>43134.25</v>
      </c>
      <c r="T897" s="13">
        <f t="shared" si="69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12">
        <v>1310619600</v>
      </c>
      <c r="K898" s="12">
        <v>1310878800</v>
      </c>
      <c r="L898" t="b">
        <v>0</v>
      </c>
      <c r="M898" t="b">
        <v>1</v>
      </c>
      <c r="N898" t="s">
        <v>17</v>
      </c>
      <c r="O898" s="4">
        <f t="shared" si="65"/>
        <v>7.7443434343434348</v>
      </c>
      <c r="P898" s="6">
        <f t="shared" si="66"/>
        <v>105.02602739726028</v>
      </c>
      <c r="Q898" s="8" t="s">
        <v>2033</v>
      </c>
      <c r="R898" t="str">
        <f t="shared" si="67"/>
        <v>food trucks</v>
      </c>
      <c r="S898" s="13">
        <f t="shared" si="68"/>
        <v>40738.208333333336</v>
      </c>
      <c r="T898" s="13">
        <f t="shared" si="69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12">
        <v>1556427600</v>
      </c>
      <c r="K899" s="12">
        <v>1556600400</v>
      </c>
      <c r="L899" t="b">
        <v>0</v>
      </c>
      <c r="M899" t="b">
        <v>0</v>
      </c>
      <c r="N899" t="s">
        <v>33</v>
      </c>
      <c r="O899" s="4">
        <f t="shared" ref="O899:O962" si="70">E899/D899</f>
        <v>0.27693181818181817</v>
      </c>
      <c r="P899" s="6">
        <f t="shared" ref="P899:P962" si="71">IFERROR(E899/G899, 0)</f>
        <v>90.259259259259252</v>
      </c>
      <c r="Q899" s="8" t="s">
        <v>2036</v>
      </c>
      <c r="R899" t="str">
        <f t="shared" ref="R899:R962" si="72">RIGHT(N899,(LEN(N899)-FIND("/",N899)))</f>
        <v>plays</v>
      </c>
      <c r="S899" s="13">
        <f t="shared" ref="S899:S962" si="73">(((J899/60)/60)/24)+DATE(1970,1,1)</f>
        <v>43583.208333333328</v>
      </c>
      <c r="T899" s="13">
        <f t="shared" ref="T899:T962" si="74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12">
        <v>1576476000</v>
      </c>
      <c r="K900" s="12">
        <v>1576994400</v>
      </c>
      <c r="L900" t="b">
        <v>0</v>
      </c>
      <c r="M900" t="b">
        <v>0</v>
      </c>
      <c r="N900" t="s">
        <v>42</v>
      </c>
      <c r="O900" s="4">
        <f t="shared" si="70"/>
        <v>0.52479620323841425</v>
      </c>
      <c r="P900" s="6">
        <f t="shared" si="71"/>
        <v>76.978705978705975</v>
      </c>
      <c r="Q900" s="8" t="s">
        <v>2037</v>
      </c>
      <c r="R900" t="str">
        <f t="shared" si="72"/>
        <v>documentary</v>
      </c>
      <c r="S900" s="13">
        <f t="shared" si="73"/>
        <v>43815.25</v>
      </c>
      <c r="T900" s="13">
        <f t="shared" si="74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12">
        <v>1381122000</v>
      </c>
      <c r="K901" s="12">
        <v>1382677200</v>
      </c>
      <c r="L901" t="b">
        <v>0</v>
      </c>
      <c r="M901" t="b">
        <v>0</v>
      </c>
      <c r="N901" t="s">
        <v>159</v>
      </c>
      <c r="O901" s="4">
        <f t="shared" si="70"/>
        <v>4.0709677419354842</v>
      </c>
      <c r="P901" s="6">
        <f t="shared" si="71"/>
        <v>102.60162601626017</v>
      </c>
      <c r="Q901" s="8" t="s">
        <v>2034</v>
      </c>
      <c r="R901" t="str">
        <f t="shared" si="72"/>
        <v>jazz</v>
      </c>
      <c r="S901" s="13">
        <f t="shared" si="73"/>
        <v>41554.208333333336</v>
      </c>
      <c r="T901" s="13">
        <f t="shared" si="74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12">
        <v>1411102800</v>
      </c>
      <c r="K902" s="12">
        <v>1411189200</v>
      </c>
      <c r="L902" t="b">
        <v>0</v>
      </c>
      <c r="M902" t="b">
        <v>1</v>
      </c>
      <c r="N902" t="s">
        <v>28</v>
      </c>
      <c r="O902" s="4">
        <f t="shared" si="70"/>
        <v>0.02</v>
      </c>
      <c r="P902" s="6">
        <f t="shared" si="71"/>
        <v>2</v>
      </c>
      <c r="Q902" s="8" t="s">
        <v>2035</v>
      </c>
      <c r="R902" t="str">
        <f t="shared" si="72"/>
        <v>web</v>
      </c>
      <c r="S902" s="13">
        <f t="shared" si="73"/>
        <v>41901.208333333336</v>
      </c>
      <c r="T902" s="13">
        <f t="shared" si="74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12">
        <v>1531803600</v>
      </c>
      <c r="K903" s="12">
        <v>1534654800</v>
      </c>
      <c r="L903" t="b">
        <v>0</v>
      </c>
      <c r="M903" t="b">
        <v>1</v>
      </c>
      <c r="N903" t="s">
        <v>23</v>
      </c>
      <c r="O903" s="4">
        <f t="shared" si="70"/>
        <v>1.5617857142857143</v>
      </c>
      <c r="P903" s="6">
        <f t="shared" si="71"/>
        <v>55.0062893081761</v>
      </c>
      <c r="Q903" s="8" t="s">
        <v>2034</v>
      </c>
      <c r="R903" t="str">
        <f t="shared" si="72"/>
        <v>rock</v>
      </c>
      <c r="S903" s="13">
        <f t="shared" si="73"/>
        <v>43298.208333333328</v>
      </c>
      <c r="T903" s="13">
        <f t="shared" si="74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12">
        <v>1454133600</v>
      </c>
      <c r="K904" s="12">
        <v>1457762400</v>
      </c>
      <c r="L904" t="b">
        <v>0</v>
      </c>
      <c r="M904" t="b">
        <v>0</v>
      </c>
      <c r="N904" t="s">
        <v>28</v>
      </c>
      <c r="O904" s="4">
        <f t="shared" si="70"/>
        <v>2.5242857142857145</v>
      </c>
      <c r="P904" s="6">
        <f t="shared" si="71"/>
        <v>32.127272727272725</v>
      </c>
      <c r="Q904" s="8" t="s">
        <v>2035</v>
      </c>
      <c r="R904" t="str">
        <f t="shared" si="72"/>
        <v>web</v>
      </c>
      <c r="S904" s="13">
        <f t="shared" si="73"/>
        <v>42399.25</v>
      </c>
      <c r="T904" s="13">
        <f t="shared" si="74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12">
        <v>1336194000</v>
      </c>
      <c r="K905" s="12">
        <v>1337490000</v>
      </c>
      <c r="L905" t="b">
        <v>0</v>
      </c>
      <c r="M905" t="b">
        <v>1</v>
      </c>
      <c r="N905" t="s">
        <v>68</v>
      </c>
      <c r="O905" s="4">
        <f t="shared" si="70"/>
        <v>1.729268292682927E-2</v>
      </c>
      <c r="P905" s="6">
        <f t="shared" si="71"/>
        <v>50.642857142857146</v>
      </c>
      <c r="Q905" s="8" t="s">
        <v>2038</v>
      </c>
      <c r="R905" t="str">
        <f t="shared" si="72"/>
        <v>nonfiction</v>
      </c>
      <c r="S905" s="13">
        <f t="shared" si="73"/>
        <v>41034.208333333336</v>
      </c>
      <c r="T905" s="13">
        <f t="shared" si="74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12">
        <v>1349326800</v>
      </c>
      <c r="K906" s="12">
        <v>1349672400</v>
      </c>
      <c r="L906" t="b">
        <v>0</v>
      </c>
      <c r="M906" t="b">
        <v>0</v>
      </c>
      <c r="N906" t="s">
        <v>133</v>
      </c>
      <c r="O906" s="4">
        <f t="shared" si="70"/>
        <v>0.12230769230769231</v>
      </c>
      <c r="P906" s="6">
        <f t="shared" si="71"/>
        <v>49.6875</v>
      </c>
      <c r="Q906" s="8" t="s">
        <v>2038</v>
      </c>
      <c r="R906" t="str">
        <f t="shared" si="72"/>
        <v>radio &amp; podcasts</v>
      </c>
      <c r="S906" s="13">
        <f t="shared" si="73"/>
        <v>41186.208333333336</v>
      </c>
      <c r="T906" s="13">
        <f t="shared" si="74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12">
        <v>1379566800</v>
      </c>
      <c r="K907" s="12">
        <v>1379826000</v>
      </c>
      <c r="L907" t="b">
        <v>0</v>
      </c>
      <c r="M907" t="b">
        <v>0</v>
      </c>
      <c r="N907" t="s">
        <v>33</v>
      </c>
      <c r="O907" s="4">
        <f t="shared" si="70"/>
        <v>1.6398734177215191</v>
      </c>
      <c r="P907" s="6">
        <f t="shared" si="71"/>
        <v>54.894067796610166</v>
      </c>
      <c r="Q907" s="8" t="s">
        <v>2036</v>
      </c>
      <c r="R907" t="str">
        <f t="shared" si="72"/>
        <v>plays</v>
      </c>
      <c r="S907" s="13">
        <f t="shared" si="73"/>
        <v>41536.208333333336</v>
      </c>
      <c r="T907" s="13">
        <f t="shared" si="74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12">
        <v>1494651600</v>
      </c>
      <c r="K908" s="12">
        <v>1497762000</v>
      </c>
      <c r="L908" t="b">
        <v>1</v>
      </c>
      <c r="M908" t="b">
        <v>1</v>
      </c>
      <c r="N908" t="s">
        <v>42</v>
      </c>
      <c r="O908" s="4">
        <f t="shared" si="70"/>
        <v>1.6298181818181818</v>
      </c>
      <c r="P908" s="6">
        <f t="shared" si="71"/>
        <v>46.931937172774866</v>
      </c>
      <c r="Q908" s="8" t="s">
        <v>2037</v>
      </c>
      <c r="R908" t="str">
        <f t="shared" si="72"/>
        <v>documentary</v>
      </c>
      <c r="S908" s="13">
        <f t="shared" si="73"/>
        <v>42868.208333333328</v>
      </c>
      <c r="T908" s="13">
        <f t="shared" si="74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12">
        <v>1303880400</v>
      </c>
      <c r="K909" s="12">
        <v>1304485200</v>
      </c>
      <c r="L909" t="b">
        <v>0</v>
      </c>
      <c r="M909" t="b">
        <v>0</v>
      </c>
      <c r="N909" t="s">
        <v>33</v>
      </c>
      <c r="O909" s="4">
        <f t="shared" si="70"/>
        <v>0.20252747252747252</v>
      </c>
      <c r="P909" s="6">
        <f t="shared" si="71"/>
        <v>44.951219512195124</v>
      </c>
      <c r="Q909" s="8" t="s">
        <v>2036</v>
      </c>
      <c r="R909" t="str">
        <f t="shared" si="72"/>
        <v>plays</v>
      </c>
      <c r="S909" s="13">
        <f t="shared" si="73"/>
        <v>40660.208333333336</v>
      </c>
      <c r="T909" s="13">
        <f t="shared" si="74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12">
        <v>1335934800</v>
      </c>
      <c r="K910" s="12">
        <v>1336885200</v>
      </c>
      <c r="L910" t="b">
        <v>0</v>
      </c>
      <c r="M910" t="b">
        <v>0</v>
      </c>
      <c r="N910" t="s">
        <v>89</v>
      </c>
      <c r="O910" s="4">
        <f t="shared" si="70"/>
        <v>3.1924083769633507</v>
      </c>
      <c r="P910" s="6">
        <f t="shared" si="71"/>
        <v>30.99898322318251</v>
      </c>
      <c r="Q910" s="8" t="s">
        <v>2039</v>
      </c>
      <c r="R910" t="str">
        <f t="shared" si="72"/>
        <v>video games</v>
      </c>
      <c r="S910" s="13">
        <f t="shared" si="73"/>
        <v>41031.208333333336</v>
      </c>
      <c r="T910" s="13">
        <f t="shared" si="74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12">
        <v>1528088400</v>
      </c>
      <c r="K911" s="12">
        <v>1530421200</v>
      </c>
      <c r="L911" t="b">
        <v>0</v>
      </c>
      <c r="M911" t="b">
        <v>1</v>
      </c>
      <c r="N911" t="s">
        <v>33</v>
      </c>
      <c r="O911" s="4">
        <f t="shared" si="70"/>
        <v>4.7894444444444444</v>
      </c>
      <c r="P911" s="6">
        <f t="shared" si="71"/>
        <v>107.7625</v>
      </c>
      <c r="Q911" s="8" t="s">
        <v>2036</v>
      </c>
      <c r="R911" t="str">
        <f t="shared" si="72"/>
        <v>plays</v>
      </c>
      <c r="S911" s="13">
        <f t="shared" si="73"/>
        <v>43255.208333333328</v>
      </c>
      <c r="T911" s="13">
        <f t="shared" si="74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12">
        <v>1421906400</v>
      </c>
      <c r="K912" s="12">
        <v>1421992800</v>
      </c>
      <c r="L912" t="b">
        <v>0</v>
      </c>
      <c r="M912" t="b">
        <v>0</v>
      </c>
      <c r="N912" t="s">
        <v>33</v>
      </c>
      <c r="O912" s="4">
        <f t="shared" si="70"/>
        <v>0.19556634304207121</v>
      </c>
      <c r="P912" s="6">
        <f t="shared" si="71"/>
        <v>102.07770270270271</v>
      </c>
      <c r="Q912" s="8" t="s">
        <v>2036</v>
      </c>
      <c r="R912" t="str">
        <f t="shared" si="72"/>
        <v>plays</v>
      </c>
      <c r="S912" s="13">
        <f t="shared" si="73"/>
        <v>42026.25</v>
      </c>
      <c r="T912" s="13">
        <f t="shared" si="74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12">
        <v>1568005200</v>
      </c>
      <c r="K913" s="12">
        <v>1568178000</v>
      </c>
      <c r="L913" t="b">
        <v>1</v>
      </c>
      <c r="M913" t="b">
        <v>0</v>
      </c>
      <c r="N913" t="s">
        <v>28</v>
      </c>
      <c r="O913" s="4">
        <f t="shared" si="70"/>
        <v>1.9894827586206896</v>
      </c>
      <c r="P913" s="6">
        <f t="shared" si="71"/>
        <v>24.976190476190474</v>
      </c>
      <c r="Q913" s="8" t="s">
        <v>2035</v>
      </c>
      <c r="R913" t="str">
        <f t="shared" si="72"/>
        <v>web</v>
      </c>
      <c r="S913" s="13">
        <f t="shared" si="73"/>
        <v>43717.208333333328</v>
      </c>
      <c r="T913" s="13">
        <f t="shared" si="74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12">
        <v>1346821200</v>
      </c>
      <c r="K914" s="12">
        <v>1347944400</v>
      </c>
      <c r="L914" t="b">
        <v>1</v>
      </c>
      <c r="M914" t="b">
        <v>0</v>
      </c>
      <c r="N914" t="s">
        <v>53</v>
      </c>
      <c r="O914" s="4">
        <f t="shared" si="70"/>
        <v>7.95</v>
      </c>
      <c r="P914" s="6">
        <f t="shared" si="71"/>
        <v>79.944134078212286</v>
      </c>
      <c r="Q914" s="8" t="s">
        <v>2037</v>
      </c>
      <c r="R914" t="str">
        <f t="shared" si="72"/>
        <v>drama</v>
      </c>
      <c r="S914" s="13">
        <f t="shared" si="73"/>
        <v>41157.208333333336</v>
      </c>
      <c r="T914" s="13">
        <f t="shared" si="74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12">
        <v>1557637200</v>
      </c>
      <c r="K915" s="12">
        <v>1558760400</v>
      </c>
      <c r="L915" t="b">
        <v>0</v>
      </c>
      <c r="M915" t="b">
        <v>0</v>
      </c>
      <c r="N915" t="s">
        <v>53</v>
      </c>
      <c r="O915" s="4">
        <f t="shared" si="70"/>
        <v>0.50621082621082625</v>
      </c>
      <c r="P915" s="6">
        <f t="shared" si="71"/>
        <v>67.946462715105156</v>
      </c>
      <c r="Q915" s="8" t="s">
        <v>2037</v>
      </c>
      <c r="R915" t="str">
        <f t="shared" si="72"/>
        <v>drama</v>
      </c>
      <c r="S915" s="13">
        <f t="shared" si="73"/>
        <v>43597.208333333328</v>
      </c>
      <c r="T915" s="13">
        <f t="shared" si="74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12">
        <v>1375592400</v>
      </c>
      <c r="K916" s="12">
        <v>1376629200</v>
      </c>
      <c r="L916" t="b">
        <v>0</v>
      </c>
      <c r="M916" t="b">
        <v>0</v>
      </c>
      <c r="N916" t="s">
        <v>33</v>
      </c>
      <c r="O916" s="4">
        <f t="shared" si="70"/>
        <v>0.57437499999999997</v>
      </c>
      <c r="P916" s="6">
        <f t="shared" si="71"/>
        <v>26.070921985815602</v>
      </c>
      <c r="Q916" s="8" t="s">
        <v>2036</v>
      </c>
      <c r="R916" t="str">
        <f t="shared" si="72"/>
        <v>plays</v>
      </c>
      <c r="S916" s="13">
        <f t="shared" si="73"/>
        <v>41490.208333333336</v>
      </c>
      <c r="T916" s="13">
        <f t="shared" si="74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12">
        <v>1503982800</v>
      </c>
      <c r="K917" s="12">
        <v>1504760400</v>
      </c>
      <c r="L917" t="b">
        <v>0</v>
      </c>
      <c r="M917" t="b">
        <v>0</v>
      </c>
      <c r="N917" t="s">
        <v>269</v>
      </c>
      <c r="O917" s="4">
        <f t="shared" si="70"/>
        <v>1.5562827640984909</v>
      </c>
      <c r="P917" s="6">
        <f t="shared" si="71"/>
        <v>105.0032154340836</v>
      </c>
      <c r="Q917" s="8" t="s">
        <v>2037</v>
      </c>
      <c r="R917" t="str">
        <f t="shared" si="72"/>
        <v>television</v>
      </c>
      <c r="S917" s="13">
        <f t="shared" si="73"/>
        <v>42976.208333333328</v>
      </c>
      <c r="T917" s="13">
        <f t="shared" si="74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12">
        <v>1418882400</v>
      </c>
      <c r="K918" s="12">
        <v>1419660000</v>
      </c>
      <c r="L918" t="b">
        <v>0</v>
      </c>
      <c r="M918" t="b">
        <v>0</v>
      </c>
      <c r="N918" t="s">
        <v>122</v>
      </c>
      <c r="O918" s="4">
        <f t="shared" si="70"/>
        <v>0.36297297297297298</v>
      </c>
      <c r="P918" s="6">
        <f t="shared" si="71"/>
        <v>25.826923076923077</v>
      </c>
      <c r="Q918" s="8" t="s">
        <v>2040</v>
      </c>
      <c r="R918" t="str">
        <f t="shared" si="72"/>
        <v>photography books</v>
      </c>
      <c r="S918" s="13">
        <f t="shared" si="73"/>
        <v>41991.25</v>
      </c>
      <c r="T918" s="13">
        <f t="shared" si="74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12">
        <v>1309237200</v>
      </c>
      <c r="K919" s="12">
        <v>1311310800</v>
      </c>
      <c r="L919" t="b">
        <v>0</v>
      </c>
      <c r="M919" t="b">
        <v>1</v>
      </c>
      <c r="N919" t="s">
        <v>100</v>
      </c>
      <c r="O919" s="4">
        <f t="shared" si="70"/>
        <v>0.58250000000000002</v>
      </c>
      <c r="P919" s="6">
        <f t="shared" si="71"/>
        <v>77.666666666666671</v>
      </c>
      <c r="Q919" s="8" t="s">
        <v>2037</v>
      </c>
      <c r="R919" t="str">
        <f t="shared" si="72"/>
        <v>shorts</v>
      </c>
      <c r="S919" s="13">
        <f t="shared" si="73"/>
        <v>40722.208333333336</v>
      </c>
      <c r="T919" s="13">
        <f t="shared" si="74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12">
        <v>1343365200</v>
      </c>
      <c r="K920" s="12">
        <v>1344315600</v>
      </c>
      <c r="L920" t="b">
        <v>0</v>
      </c>
      <c r="M920" t="b">
        <v>0</v>
      </c>
      <c r="N920" t="s">
        <v>133</v>
      </c>
      <c r="O920" s="4">
        <f t="shared" si="70"/>
        <v>2.3739473684210526</v>
      </c>
      <c r="P920" s="6">
        <f t="shared" si="71"/>
        <v>57.82692307692308</v>
      </c>
      <c r="Q920" s="8" t="s">
        <v>2038</v>
      </c>
      <c r="R920" t="str">
        <f t="shared" si="72"/>
        <v>radio &amp; podcasts</v>
      </c>
      <c r="S920" s="13">
        <f t="shared" si="73"/>
        <v>41117.208333333336</v>
      </c>
      <c r="T920" s="13">
        <f t="shared" si="74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12">
        <v>1507957200</v>
      </c>
      <c r="K921" s="12">
        <v>1510725600</v>
      </c>
      <c r="L921" t="b">
        <v>0</v>
      </c>
      <c r="M921" t="b">
        <v>1</v>
      </c>
      <c r="N921" t="s">
        <v>33</v>
      </c>
      <c r="O921" s="4">
        <f t="shared" si="70"/>
        <v>0.58750000000000002</v>
      </c>
      <c r="P921" s="6">
        <f t="shared" si="71"/>
        <v>92.955555555555549</v>
      </c>
      <c r="Q921" s="8" t="s">
        <v>2036</v>
      </c>
      <c r="R921" t="str">
        <f t="shared" si="72"/>
        <v>plays</v>
      </c>
      <c r="S921" s="13">
        <f t="shared" si="73"/>
        <v>43022.208333333328</v>
      </c>
      <c r="T921" s="13">
        <f t="shared" si="74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12">
        <v>1549519200</v>
      </c>
      <c r="K922" s="12">
        <v>1551247200</v>
      </c>
      <c r="L922" t="b">
        <v>1</v>
      </c>
      <c r="M922" t="b">
        <v>0</v>
      </c>
      <c r="N922" t="s">
        <v>71</v>
      </c>
      <c r="O922" s="4">
        <f t="shared" si="70"/>
        <v>1.8256603773584905</v>
      </c>
      <c r="P922" s="6">
        <f t="shared" si="71"/>
        <v>37.945098039215686</v>
      </c>
      <c r="Q922" s="8" t="s">
        <v>2037</v>
      </c>
      <c r="R922" t="str">
        <f t="shared" si="72"/>
        <v>animation</v>
      </c>
      <c r="S922" s="13">
        <f t="shared" si="73"/>
        <v>43503.25</v>
      </c>
      <c r="T922" s="13">
        <f t="shared" si="74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12">
        <v>1329026400</v>
      </c>
      <c r="K923" s="12">
        <v>1330236000</v>
      </c>
      <c r="L923" t="b">
        <v>0</v>
      </c>
      <c r="M923" t="b">
        <v>0</v>
      </c>
      <c r="N923" t="s">
        <v>28</v>
      </c>
      <c r="O923" s="4">
        <f t="shared" si="70"/>
        <v>7.5436408977556111E-3</v>
      </c>
      <c r="P923" s="6">
        <f t="shared" si="71"/>
        <v>31.842105263157894</v>
      </c>
      <c r="Q923" s="8" t="s">
        <v>2035</v>
      </c>
      <c r="R923" t="str">
        <f t="shared" si="72"/>
        <v>web</v>
      </c>
      <c r="S923" s="13">
        <f t="shared" si="73"/>
        <v>40951.25</v>
      </c>
      <c r="T923" s="13">
        <f t="shared" si="74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12">
        <v>1544335200</v>
      </c>
      <c r="K924" s="12">
        <v>1545112800</v>
      </c>
      <c r="L924" t="b">
        <v>0</v>
      </c>
      <c r="M924" t="b">
        <v>1</v>
      </c>
      <c r="N924" t="s">
        <v>319</v>
      </c>
      <c r="O924" s="4">
        <f t="shared" si="70"/>
        <v>1.7595330739299611</v>
      </c>
      <c r="P924" s="6">
        <f t="shared" si="71"/>
        <v>40</v>
      </c>
      <c r="Q924" s="8" t="s">
        <v>2034</v>
      </c>
      <c r="R924" t="str">
        <f t="shared" si="72"/>
        <v>world music</v>
      </c>
      <c r="S924" s="13">
        <f t="shared" si="73"/>
        <v>43443.25</v>
      </c>
      <c r="T924" s="13">
        <f t="shared" si="74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12">
        <v>1279083600</v>
      </c>
      <c r="K925" s="12">
        <v>1279170000</v>
      </c>
      <c r="L925" t="b">
        <v>0</v>
      </c>
      <c r="M925" t="b">
        <v>0</v>
      </c>
      <c r="N925" t="s">
        <v>33</v>
      </c>
      <c r="O925" s="4">
        <f t="shared" si="70"/>
        <v>2.3788235294117648</v>
      </c>
      <c r="P925" s="6">
        <f t="shared" si="71"/>
        <v>101.1</v>
      </c>
      <c r="Q925" s="8" t="s">
        <v>2036</v>
      </c>
      <c r="R925" t="str">
        <f t="shared" si="72"/>
        <v>plays</v>
      </c>
      <c r="S925" s="13">
        <f t="shared" si="73"/>
        <v>40373.208333333336</v>
      </c>
      <c r="T925" s="13">
        <f t="shared" si="74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12">
        <v>1572498000</v>
      </c>
      <c r="K926" s="12">
        <v>1573452000</v>
      </c>
      <c r="L926" t="b">
        <v>0</v>
      </c>
      <c r="M926" t="b">
        <v>0</v>
      </c>
      <c r="N926" t="s">
        <v>33</v>
      </c>
      <c r="O926" s="4">
        <f t="shared" si="70"/>
        <v>4.8805076142131982</v>
      </c>
      <c r="P926" s="6">
        <f t="shared" si="71"/>
        <v>84.006989951944078</v>
      </c>
      <c r="Q926" s="8" t="s">
        <v>2036</v>
      </c>
      <c r="R926" t="str">
        <f t="shared" si="72"/>
        <v>plays</v>
      </c>
      <c r="S926" s="13">
        <f t="shared" si="73"/>
        <v>43769.208333333328</v>
      </c>
      <c r="T926" s="13">
        <f t="shared" si="74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12">
        <v>1506056400</v>
      </c>
      <c r="K927" s="12">
        <v>1507093200</v>
      </c>
      <c r="L927" t="b">
        <v>0</v>
      </c>
      <c r="M927" t="b">
        <v>0</v>
      </c>
      <c r="N927" t="s">
        <v>33</v>
      </c>
      <c r="O927" s="4">
        <f t="shared" si="70"/>
        <v>2.2406666666666668</v>
      </c>
      <c r="P927" s="6">
        <f t="shared" si="71"/>
        <v>103.41538461538461</v>
      </c>
      <c r="Q927" s="8" t="s">
        <v>2036</v>
      </c>
      <c r="R927" t="str">
        <f t="shared" si="72"/>
        <v>plays</v>
      </c>
      <c r="S927" s="13">
        <f t="shared" si="73"/>
        <v>43000.208333333328</v>
      </c>
      <c r="T927" s="13">
        <f t="shared" si="74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12">
        <v>1463029200</v>
      </c>
      <c r="K928" s="12">
        <v>1463374800</v>
      </c>
      <c r="L928" t="b">
        <v>0</v>
      </c>
      <c r="M928" t="b">
        <v>0</v>
      </c>
      <c r="N928" t="s">
        <v>17</v>
      </c>
      <c r="O928" s="4">
        <f t="shared" si="70"/>
        <v>0.18126436781609195</v>
      </c>
      <c r="P928" s="6">
        <f t="shared" si="71"/>
        <v>105.13333333333334</v>
      </c>
      <c r="Q928" s="8" t="s">
        <v>2033</v>
      </c>
      <c r="R928" t="str">
        <f t="shared" si="72"/>
        <v>food trucks</v>
      </c>
      <c r="S928" s="13">
        <f t="shared" si="73"/>
        <v>42502.208333333328</v>
      </c>
      <c r="T928" s="13">
        <f t="shared" si="74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12">
        <v>1342069200</v>
      </c>
      <c r="K929" s="12">
        <v>1344574800</v>
      </c>
      <c r="L929" t="b">
        <v>0</v>
      </c>
      <c r="M929" t="b">
        <v>0</v>
      </c>
      <c r="N929" t="s">
        <v>33</v>
      </c>
      <c r="O929" s="4">
        <f t="shared" si="70"/>
        <v>0.45847222222222223</v>
      </c>
      <c r="P929" s="6">
        <f t="shared" si="71"/>
        <v>89.21621621621621</v>
      </c>
      <c r="Q929" s="8" t="s">
        <v>2036</v>
      </c>
      <c r="R929" t="str">
        <f t="shared" si="72"/>
        <v>plays</v>
      </c>
      <c r="S929" s="13">
        <f t="shared" si="73"/>
        <v>41102.208333333336</v>
      </c>
      <c r="T929" s="13">
        <f t="shared" si="74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12">
        <v>1388296800</v>
      </c>
      <c r="K930" s="12">
        <v>1389074400</v>
      </c>
      <c r="L930" t="b">
        <v>0</v>
      </c>
      <c r="M930" t="b">
        <v>0</v>
      </c>
      <c r="N930" t="s">
        <v>28</v>
      </c>
      <c r="O930" s="4">
        <f t="shared" si="70"/>
        <v>1.1731541218637993</v>
      </c>
      <c r="P930" s="6">
        <f t="shared" si="71"/>
        <v>51.995234312946785</v>
      </c>
      <c r="Q930" s="8" t="s">
        <v>2035</v>
      </c>
      <c r="R930" t="str">
        <f t="shared" si="72"/>
        <v>web</v>
      </c>
      <c r="S930" s="13">
        <f t="shared" si="73"/>
        <v>41637.25</v>
      </c>
      <c r="T930" s="13">
        <f t="shared" si="74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12">
        <v>1493787600</v>
      </c>
      <c r="K931" s="12">
        <v>1494997200</v>
      </c>
      <c r="L931" t="b">
        <v>0</v>
      </c>
      <c r="M931" t="b">
        <v>0</v>
      </c>
      <c r="N931" t="s">
        <v>33</v>
      </c>
      <c r="O931" s="4">
        <f t="shared" si="70"/>
        <v>2.173090909090909</v>
      </c>
      <c r="P931" s="6">
        <f t="shared" si="71"/>
        <v>64.956521739130437</v>
      </c>
      <c r="Q931" s="8" t="s">
        <v>2036</v>
      </c>
      <c r="R931" t="str">
        <f t="shared" si="72"/>
        <v>plays</v>
      </c>
      <c r="S931" s="13">
        <f t="shared" si="73"/>
        <v>42858.208333333328</v>
      </c>
      <c r="T931" s="13">
        <f t="shared" si="74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12">
        <v>1424844000</v>
      </c>
      <c r="K932" s="12">
        <v>1425448800</v>
      </c>
      <c r="L932" t="b">
        <v>0</v>
      </c>
      <c r="M932" t="b">
        <v>1</v>
      </c>
      <c r="N932" t="s">
        <v>33</v>
      </c>
      <c r="O932" s="4">
        <f t="shared" si="70"/>
        <v>1.1228571428571428</v>
      </c>
      <c r="P932" s="6">
        <f t="shared" si="71"/>
        <v>46.235294117647058</v>
      </c>
      <c r="Q932" s="8" t="s">
        <v>2036</v>
      </c>
      <c r="R932" t="str">
        <f t="shared" si="72"/>
        <v>plays</v>
      </c>
      <c r="S932" s="13">
        <f t="shared" si="73"/>
        <v>42060.25</v>
      </c>
      <c r="T932" s="13">
        <f t="shared" si="74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12">
        <v>1403931600</v>
      </c>
      <c r="K933" s="12">
        <v>1404104400</v>
      </c>
      <c r="L933" t="b">
        <v>0</v>
      </c>
      <c r="M933" t="b">
        <v>1</v>
      </c>
      <c r="N933" t="s">
        <v>33</v>
      </c>
      <c r="O933" s="4">
        <f t="shared" si="70"/>
        <v>0.72518987341772156</v>
      </c>
      <c r="P933" s="6">
        <f t="shared" si="71"/>
        <v>51.151785714285715</v>
      </c>
      <c r="Q933" s="8" t="s">
        <v>2036</v>
      </c>
      <c r="R933" t="str">
        <f t="shared" si="72"/>
        <v>plays</v>
      </c>
      <c r="S933" s="13">
        <f t="shared" si="73"/>
        <v>41818.208333333336</v>
      </c>
      <c r="T933" s="13">
        <f t="shared" si="74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12">
        <v>1394514000</v>
      </c>
      <c r="K934" s="12">
        <v>1394773200</v>
      </c>
      <c r="L934" t="b">
        <v>0</v>
      </c>
      <c r="M934" t="b">
        <v>0</v>
      </c>
      <c r="N934" t="s">
        <v>23</v>
      </c>
      <c r="O934" s="4">
        <f t="shared" si="70"/>
        <v>2.1230434782608696</v>
      </c>
      <c r="P934" s="6">
        <f t="shared" si="71"/>
        <v>33.909722222222221</v>
      </c>
      <c r="Q934" s="8" t="s">
        <v>2034</v>
      </c>
      <c r="R934" t="str">
        <f t="shared" si="72"/>
        <v>rock</v>
      </c>
      <c r="S934" s="13">
        <f t="shared" si="73"/>
        <v>41709.208333333336</v>
      </c>
      <c r="T934" s="13">
        <f t="shared" si="74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12">
        <v>1365397200</v>
      </c>
      <c r="K935" s="12">
        <v>1366520400</v>
      </c>
      <c r="L935" t="b">
        <v>0</v>
      </c>
      <c r="M935" t="b">
        <v>0</v>
      </c>
      <c r="N935" t="s">
        <v>33</v>
      </c>
      <c r="O935" s="4">
        <f t="shared" si="70"/>
        <v>2.3974657534246577</v>
      </c>
      <c r="P935" s="6">
        <f t="shared" si="71"/>
        <v>92.016298633017882</v>
      </c>
      <c r="Q935" s="8" t="s">
        <v>2036</v>
      </c>
      <c r="R935" t="str">
        <f t="shared" si="72"/>
        <v>plays</v>
      </c>
      <c r="S935" s="13">
        <f t="shared" si="73"/>
        <v>41372.208333333336</v>
      </c>
      <c r="T935" s="13">
        <f t="shared" si="74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12">
        <v>1456120800</v>
      </c>
      <c r="K936" s="12">
        <v>1456639200</v>
      </c>
      <c r="L936" t="b">
        <v>0</v>
      </c>
      <c r="M936" t="b">
        <v>0</v>
      </c>
      <c r="N936" t="s">
        <v>33</v>
      </c>
      <c r="O936" s="4">
        <f t="shared" si="70"/>
        <v>1.8193548387096774</v>
      </c>
      <c r="P936" s="6">
        <f t="shared" si="71"/>
        <v>107.42857142857143</v>
      </c>
      <c r="Q936" s="8" t="s">
        <v>2036</v>
      </c>
      <c r="R936" t="str">
        <f t="shared" si="72"/>
        <v>plays</v>
      </c>
      <c r="S936" s="13">
        <f t="shared" si="73"/>
        <v>42422.25</v>
      </c>
      <c r="T936" s="13">
        <f t="shared" si="74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12">
        <v>1437714000</v>
      </c>
      <c r="K937" s="12">
        <v>1438318800</v>
      </c>
      <c r="L937" t="b">
        <v>0</v>
      </c>
      <c r="M937" t="b">
        <v>0</v>
      </c>
      <c r="N937" t="s">
        <v>33</v>
      </c>
      <c r="O937" s="4">
        <f t="shared" si="70"/>
        <v>1.6413114754098361</v>
      </c>
      <c r="P937" s="6">
        <f t="shared" si="71"/>
        <v>75.848484848484844</v>
      </c>
      <c r="Q937" s="8" t="s">
        <v>2036</v>
      </c>
      <c r="R937" t="str">
        <f t="shared" si="72"/>
        <v>plays</v>
      </c>
      <c r="S937" s="13">
        <f t="shared" si="73"/>
        <v>42209.208333333328</v>
      </c>
      <c r="T937" s="13">
        <f t="shared" si="74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12">
        <v>1563771600</v>
      </c>
      <c r="K938" s="12">
        <v>1564030800</v>
      </c>
      <c r="L938" t="b">
        <v>1</v>
      </c>
      <c r="M938" t="b">
        <v>0</v>
      </c>
      <c r="N938" t="s">
        <v>33</v>
      </c>
      <c r="O938" s="4">
        <f t="shared" si="70"/>
        <v>1.6375968992248063E-2</v>
      </c>
      <c r="P938" s="6">
        <f t="shared" si="71"/>
        <v>80.476190476190482</v>
      </c>
      <c r="Q938" s="8" t="s">
        <v>2036</v>
      </c>
      <c r="R938" t="str">
        <f t="shared" si="72"/>
        <v>plays</v>
      </c>
      <c r="S938" s="13">
        <f t="shared" si="73"/>
        <v>43668.208333333328</v>
      </c>
      <c r="T938" s="13">
        <f t="shared" si="74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12">
        <v>1448517600</v>
      </c>
      <c r="K939" s="12">
        <v>1449295200</v>
      </c>
      <c r="L939" t="b">
        <v>0</v>
      </c>
      <c r="M939" t="b">
        <v>0</v>
      </c>
      <c r="N939" t="s">
        <v>42</v>
      </c>
      <c r="O939" s="4">
        <f t="shared" si="70"/>
        <v>0.49643859649122807</v>
      </c>
      <c r="P939" s="6">
        <f t="shared" si="71"/>
        <v>86.978483606557376</v>
      </c>
      <c r="Q939" s="8" t="s">
        <v>2037</v>
      </c>
      <c r="R939" t="str">
        <f t="shared" si="72"/>
        <v>documentary</v>
      </c>
      <c r="S939" s="13">
        <f t="shared" si="73"/>
        <v>42334.25</v>
      </c>
      <c r="T939" s="13">
        <f t="shared" si="74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12">
        <v>1528779600</v>
      </c>
      <c r="K940" s="12">
        <v>1531890000</v>
      </c>
      <c r="L940" t="b">
        <v>0</v>
      </c>
      <c r="M940" t="b">
        <v>1</v>
      </c>
      <c r="N940" t="s">
        <v>119</v>
      </c>
      <c r="O940" s="4">
        <f t="shared" si="70"/>
        <v>1.0970652173913042</v>
      </c>
      <c r="P940" s="6">
        <f t="shared" si="71"/>
        <v>105.13541666666667</v>
      </c>
      <c r="Q940" s="8" t="s">
        <v>2038</v>
      </c>
      <c r="R940" t="str">
        <f t="shared" si="72"/>
        <v>fiction</v>
      </c>
      <c r="S940" s="13">
        <f t="shared" si="73"/>
        <v>43263.208333333328</v>
      </c>
      <c r="T940" s="13">
        <f t="shared" si="74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12">
        <v>1304744400</v>
      </c>
      <c r="K941" s="12">
        <v>1306213200</v>
      </c>
      <c r="L941" t="b">
        <v>0</v>
      </c>
      <c r="M941" t="b">
        <v>1</v>
      </c>
      <c r="N941" t="s">
        <v>89</v>
      </c>
      <c r="O941" s="4">
        <f t="shared" si="70"/>
        <v>0.49217948717948717</v>
      </c>
      <c r="P941" s="6">
        <f t="shared" si="71"/>
        <v>57.298507462686565</v>
      </c>
      <c r="Q941" s="8" t="s">
        <v>2039</v>
      </c>
      <c r="R941" t="str">
        <f t="shared" si="72"/>
        <v>video games</v>
      </c>
      <c r="S941" s="13">
        <f t="shared" si="73"/>
        <v>40670.208333333336</v>
      </c>
      <c r="T941" s="13">
        <f t="shared" si="74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12">
        <v>1354341600</v>
      </c>
      <c r="K942" s="12">
        <v>1356242400</v>
      </c>
      <c r="L942" t="b">
        <v>0</v>
      </c>
      <c r="M942" t="b">
        <v>0</v>
      </c>
      <c r="N942" t="s">
        <v>28</v>
      </c>
      <c r="O942" s="4">
        <f t="shared" si="70"/>
        <v>0.62232323232323228</v>
      </c>
      <c r="P942" s="6">
        <f t="shared" si="71"/>
        <v>93.348484848484844</v>
      </c>
      <c r="Q942" s="8" t="s">
        <v>2035</v>
      </c>
      <c r="R942" t="str">
        <f t="shared" si="72"/>
        <v>web</v>
      </c>
      <c r="S942" s="13">
        <f t="shared" si="73"/>
        <v>41244.25</v>
      </c>
      <c r="T942" s="13">
        <f t="shared" si="74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12">
        <v>1294552800</v>
      </c>
      <c r="K943" s="12">
        <v>1297576800</v>
      </c>
      <c r="L943" t="b">
        <v>1</v>
      </c>
      <c r="M943" t="b">
        <v>0</v>
      </c>
      <c r="N943" t="s">
        <v>33</v>
      </c>
      <c r="O943" s="4">
        <f t="shared" si="70"/>
        <v>0.1305813953488372</v>
      </c>
      <c r="P943" s="6">
        <f t="shared" si="71"/>
        <v>71.987179487179489</v>
      </c>
      <c r="Q943" s="8" t="s">
        <v>2036</v>
      </c>
      <c r="R943" t="str">
        <f t="shared" si="72"/>
        <v>plays</v>
      </c>
      <c r="S943" s="13">
        <f t="shared" si="73"/>
        <v>40552.25</v>
      </c>
      <c r="T943" s="13">
        <f t="shared" si="74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12">
        <v>1295935200</v>
      </c>
      <c r="K944" s="12">
        <v>1296194400</v>
      </c>
      <c r="L944" t="b">
        <v>0</v>
      </c>
      <c r="M944" t="b">
        <v>0</v>
      </c>
      <c r="N944" t="s">
        <v>33</v>
      </c>
      <c r="O944" s="4">
        <f t="shared" si="70"/>
        <v>0.64635416666666667</v>
      </c>
      <c r="P944" s="6">
        <f t="shared" si="71"/>
        <v>92.611940298507463</v>
      </c>
      <c r="Q944" s="8" t="s">
        <v>2036</v>
      </c>
      <c r="R944" t="str">
        <f t="shared" si="72"/>
        <v>plays</v>
      </c>
      <c r="S944" s="13">
        <f t="shared" si="73"/>
        <v>40568.25</v>
      </c>
      <c r="T944" s="13">
        <f t="shared" si="74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12">
        <v>1411534800</v>
      </c>
      <c r="K945" s="12">
        <v>1414558800</v>
      </c>
      <c r="L945" t="b">
        <v>0</v>
      </c>
      <c r="M945" t="b">
        <v>0</v>
      </c>
      <c r="N945" t="s">
        <v>17</v>
      </c>
      <c r="O945" s="4">
        <f t="shared" si="70"/>
        <v>1.5958666666666668</v>
      </c>
      <c r="P945" s="6">
        <f t="shared" si="71"/>
        <v>104.99122807017544</v>
      </c>
      <c r="Q945" s="8" t="s">
        <v>2033</v>
      </c>
      <c r="R945" t="str">
        <f t="shared" si="72"/>
        <v>food trucks</v>
      </c>
      <c r="S945" s="13">
        <f t="shared" si="73"/>
        <v>41906.208333333336</v>
      </c>
      <c r="T945" s="13">
        <f t="shared" si="74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12">
        <v>1486706400</v>
      </c>
      <c r="K946" s="12">
        <v>1488348000</v>
      </c>
      <c r="L946" t="b">
        <v>0</v>
      </c>
      <c r="M946" t="b">
        <v>0</v>
      </c>
      <c r="N946" t="s">
        <v>122</v>
      </c>
      <c r="O946" s="4">
        <f t="shared" si="70"/>
        <v>0.81420000000000003</v>
      </c>
      <c r="P946" s="6">
        <f t="shared" si="71"/>
        <v>30.958174904942965</v>
      </c>
      <c r="Q946" s="8" t="s">
        <v>2040</v>
      </c>
      <c r="R946" t="str">
        <f t="shared" si="72"/>
        <v>photography books</v>
      </c>
      <c r="S946" s="13">
        <f t="shared" si="73"/>
        <v>42776.25</v>
      </c>
      <c r="T946" s="13">
        <f t="shared" si="74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12">
        <v>1333602000</v>
      </c>
      <c r="K947" s="12">
        <v>1334898000</v>
      </c>
      <c r="L947" t="b">
        <v>1</v>
      </c>
      <c r="M947" t="b">
        <v>0</v>
      </c>
      <c r="N947" t="s">
        <v>122</v>
      </c>
      <c r="O947" s="4">
        <f t="shared" si="70"/>
        <v>0.32444767441860467</v>
      </c>
      <c r="P947" s="6">
        <f t="shared" si="71"/>
        <v>33.001182732111175</v>
      </c>
      <c r="Q947" s="8" t="s">
        <v>2040</v>
      </c>
      <c r="R947" t="str">
        <f t="shared" si="72"/>
        <v>photography books</v>
      </c>
      <c r="S947" s="13">
        <f t="shared" si="73"/>
        <v>41004.208333333336</v>
      </c>
      <c r="T947" s="13">
        <f t="shared" si="74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12">
        <v>1308200400</v>
      </c>
      <c r="K948" s="12">
        <v>1308373200</v>
      </c>
      <c r="L948" t="b">
        <v>0</v>
      </c>
      <c r="M948" t="b">
        <v>0</v>
      </c>
      <c r="N948" t="s">
        <v>33</v>
      </c>
      <c r="O948" s="4">
        <f t="shared" si="70"/>
        <v>9.9141184124918666E-2</v>
      </c>
      <c r="P948" s="6">
        <f t="shared" si="71"/>
        <v>84.187845303867405</v>
      </c>
      <c r="Q948" s="8" t="s">
        <v>2036</v>
      </c>
      <c r="R948" t="str">
        <f t="shared" si="72"/>
        <v>plays</v>
      </c>
      <c r="S948" s="13">
        <f t="shared" si="73"/>
        <v>40710.208333333336</v>
      </c>
      <c r="T948" s="13">
        <f t="shared" si="74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12">
        <v>1411707600</v>
      </c>
      <c r="K949" s="12">
        <v>1412312400</v>
      </c>
      <c r="L949" t="b">
        <v>0</v>
      </c>
      <c r="M949" t="b">
        <v>0</v>
      </c>
      <c r="N949" t="s">
        <v>33</v>
      </c>
      <c r="O949" s="4">
        <f t="shared" si="70"/>
        <v>0.26694444444444443</v>
      </c>
      <c r="P949" s="6">
        <f t="shared" si="71"/>
        <v>73.92307692307692</v>
      </c>
      <c r="Q949" s="8" t="s">
        <v>2036</v>
      </c>
      <c r="R949" t="str">
        <f t="shared" si="72"/>
        <v>plays</v>
      </c>
      <c r="S949" s="13">
        <f t="shared" si="73"/>
        <v>41908.208333333336</v>
      </c>
      <c r="T949" s="13">
        <f t="shared" si="74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12">
        <v>1418364000</v>
      </c>
      <c r="K950" s="12">
        <v>1419228000</v>
      </c>
      <c r="L950" t="b">
        <v>1</v>
      </c>
      <c r="M950" t="b">
        <v>1</v>
      </c>
      <c r="N950" t="s">
        <v>42</v>
      </c>
      <c r="O950" s="4">
        <f t="shared" si="70"/>
        <v>0.62957446808510642</v>
      </c>
      <c r="P950" s="6">
        <f t="shared" si="71"/>
        <v>36.987499999999997</v>
      </c>
      <c r="Q950" s="8" t="s">
        <v>2037</v>
      </c>
      <c r="R950" t="str">
        <f t="shared" si="72"/>
        <v>documentary</v>
      </c>
      <c r="S950" s="13">
        <f t="shared" si="73"/>
        <v>41985.25</v>
      </c>
      <c r="T950" s="13">
        <f t="shared" si="74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12">
        <v>1429333200</v>
      </c>
      <c r="K951" s="12">
        <v>1430974800</v>
      </c>
      <c r="L951" t="b">
        <v>0</v>
      </c>
      <c r="M951" t="b">
        <v>0</v>
      </c>
      <c r="N951" t="s">
        <v>28</v>
      </c>
      <c r="O951" s="4">
        <f t="shared" si="70"/>
        <v>1.6135593220338984</v>
      </c>
      <c r="P951" s="6">
        <f t="shared" si="71"/>
        <v>46.896551724137929</v>
      </c>
      <c r="Q951" s="8" t="s">
        <v>2035</v>
      </c>
      <c r="R951" t="str">
        <f t="shared" si="72"/>
        <v>web</v>
      </c>
      <c r="S951" s="13">
        <f t="shared" si="73"/>
        <v>42112.208333333328</v>
      </c>
      <c r="T951" s="13">
        <f t="shared" si="74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12">
        <v>1555390800</v>
      </c>
      <c r="K952" s="12">
        <v>1555822800</v>
      </c>
      <c r="L952" t="b">
        <v>0</v>
      </c>
      <c r="M952" t="b">
        <v>1</v>
      </c>
      <c r="N952" t="s">
        <v>33</v>
      </c>
      <c r="O952" s="4">
        <f t="shared" si="70"/>
        <v>0.05</v>
      </c>
      <c r="P952" s="6">
        <f t="shared" si="71"/>
        <v>5</v>
      </c>
      <c r="Q952" s="8" t="s">
        <v>2036</v>
      </c>
      <c r="R952" t="str">
        <f t="shared" si="72"/>
        <v>plays</v>
      </c>
      <c r="S952" s="13">
        <f t="shared" si="73"/>
        <v>43571.208333333328</v>
      </c>
      <c r="T952" s="13">
        <f t="shared" si="74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12">
        <v>1482732000</v>
      </c>
      <c r="K953" s="12">
        <v>1482818400</v>
      </c>
      <c r="L953" t="b">
        <v>0</v>
      </c>
      <c r="M953" t="b">
        <v>1</v>
      </c>
      <c r="N953" t="s">
        <v>23</v>
      </c>
      <c r="O953" s="4">
        <f t="shared" si="70"/>
        <v>10.969379310344827</v>
      </c>
      <c r="P953" s="6">
        <f t="shared" si="71"/>
        <v>102.02437459910199</v>
      </c>
      <c r="Q953" s="8" t="s">
        <v>2034</v>
      </c>
      <c r="R953" t="str">
        <f t="shared" si="72"/>
        <v>rock</v>
      </c>
      <c r="S953" s="13">
        <f t="shared" si="73"/>
        <v>42730.25</v>
      </c>
      <c r="T953" s="13">
        <f t="shared" si="74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12">
        <v>1470718800</v>
      </c>
      <c r="K954" s="12">
        <v>1471928400</v>
      </c>
      <c r="L954" t="b">
        <v>0</v>
      </c>
      <c r="M954" t="b">
        <v>0</v>
      </c>
      <c r="N954" t="s">
        <v>42</v>
      </c>
      <c r="O954" s="4">
        <f t="shared" si="70"/>
        <v>0.70094158075601376</v>
      </c>
      <c r="P954" s="6">
        <f t="shared" si="71"/>
        <v>45.007502206531335</v>
      </c>
      <c r="Q954" s="8" t="s">
        <v>2037</v>
      </c>
      <c r="R954" t="str">
        <f t="shared" si="72"/>
        <v>documentary</v>
      </c>
      <c r="S954" s="13">
        <f t="shared" si="73"/>
        <v>42591.208333333328</v>
      </c>
      <c r="T954" s="13">
        <f t="shared" si="74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12">
        <v>1450591200</v>
      </c>
      <c r="K955" s="12">
        <v>1453701600</v>
      </c>
      <c r="L955" t="b">
        <v>0</v>
      </c>
      <c r="M955" t="b">
        <v>1</v>
      </c>
      <c r="N955" t="s">
        <v>474</v>
      </c>
      <c r="O955" s="4">
        <f t="shared" si="70"/>
        <v>0.6</v>
      </c>
      <c r="P955" s="6">
        <f t="shared" si="71"/>
        <v>94.285714285714292</v>
      </c>
      <c r="Q955" s="8" t="s">
        <v>2037</v>
      </c>
      <c r="R955" t="str">
        <f t="shared" si="72"/>
        <v>science fiction</v>
      </c>
      <c r="S955" s="13">
        <f t="shared" si="73"/>
        <v>42358.25</v>
      </c>
      <c r="T955" s="13">
        <f t="shared" si="74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12">
        <v>1348290000</v>
      </c>
      <c r="K956" s="12">
        <v>1350363600</v>
      </c>
      <c r="L956" t="b">
        <v>0</v>
      </c>
      <c r="M956" t="b">
        <v>0</v>
      </c>
      <c r="N956" t="s">
        <v>28</v>
      </c>
      <c r="O956" s="4">
        <f t="shared" si="70"/>
        <v>3.6709859154929578</v>
      </c>
      <c r="P956" s="6">
        <f t="shared" si="71"/>
        <v>101.02325581395348</v>
      </c>
      <c r="Q956" s="8" t="s">
        <v>2035</v>
      </c>
      <c r="R956" t="str">
        <f t="shared" si="72"/>
        <v>web</v>
      </c>
      <c r="S956" s="13">
        <f t="shared" si="73"/>
        <v>41174.208333333336</v>
      </c>
      <c r="T956" s="13">
        <f t="shared" si="74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12">
        <v>1353823200</v>
      </c>
      <c r="K957" s="12">
        <v>1353996000</v>
      </c>
      <c r="L957" t="b">
        <v>0</v>
      </c>
      <c r="M957" t="b">
        <v>0</v>
      </c>
      <c r="N957" t="s">
        <v>33</v>
      </c>
      <c r="O957" s="4">
        <f t="shared" si="70"/>
        <v>11.09</v>
      </c>
      <c r="P957" s="6">
        <f t="shared" si="71"/>
        <v>97.037499999999994</v>
      </c>
      <c r="Q957" s="8" t="s">
        <v>2036</v>
      </c>
      <c r="R957" t="str">
        <f t="shared" si="72"/>
        <v>plays</v>
      </c>
      <c r="S957" s="13">
        <f t="shared" si="73"/>
        <v>41238.25</v>
      </c>
      <c r="T957" s="13">
        <f t="shared" si="74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12">
        <v>1450764000</v>
      </c>
      <c r="K958" s="12">
        <v>1451109600</v>
      </c>
      <c r="L958" t="b">
        <v>0</v>
      </c>
      <c r="M958" t="b">
        <v>0</v>
      </c>
      <c r="N958" t="s">
        <v>474</v>
      </c>
      <c r="O958" s="4">
        <f t="shared" si="70"/>
        <v>0.19028784648187633</v>
      </c>
      <c r="P958" s="6">
        <f t="shared" si="71"/>
        <v>43.00963855421687</v>
      </c>
      <c r="Q958" s="8" t="s">
        <v>2037</v>
      </c>
      <c r="R958" t="str">
        <f t="shared" si="72"/>
        <v>science fiction</v>
      </c>
      <c r="S958" s="13">
        <f t="shared" si="73"/>
        <v>42360.25</v>
      </c>
      <c r="T958" s="13">
        <f t="shared" si="74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12">
        <v>1329372000</v>
      </c>
      <c r="K959" s="12">
        <v>1329631200</v>
      </c>
      <c r="L959" t="b">
        <v>0</v>
      </c>
      <c r="M959" t="b">
        <v>0</v>
      </c>
      <c r="N959" t="s">
        <v>33</v>
      </c>
      <c r="O959" s="4">
        <f t="shared" si="70"/>
        <v>1.2687755102040816</v>
      </c>
      <c r="P959" s="6">
        <f t="shared" si="71"/>
        <v>94.916030534351151</v>
      </c>
      <c r="Q959" s="8" t="s">
        <v>2036</v>
      </c>
      <c r="R959" t="str">
        <f t="shared" si="72"/>
        <v>plays</v>
      </c>
      <c r="S959" s="13">
        <f t="shared" si="73"/>
        <v>40955.25</v>
      </c>
      <c r="T959" s="13">
        <f t="shared" si="74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12">
        <v>1277096400</v>
      </c>
      <c r="K960" s="12">
        <v>1278997200</v>
      </c>
      <c r="L960" t="b">
        <v>0</v>
      </c>
      <c r="M960" t="b">
        <v>0</v>
      </c>
      <c r="N960" t="s">
        <v>71</v>
      </c>
      <c r="O960" s="4">
        <f t="shared" si="70"/>
        <v>7.3463636363636367</v>
      </c>
      <c r="P960" s="6">
        <f t="shared" si="71"/>
        <v>72.151785714285708</v>
      </c>
      <c r="Q960" s="8" t="s">
        <v>2037</v>
      </c>
      <c r="R960" t="str">
        <f t="shared" si="72"/>
        <v>animation</v>
      </c>
      <c r="S960" s="13">
        <f t="shared" si="73"/>
        <v>40350.208333333336</v>
      </c>
      <c r="T960" s="13">
        <f t="shared" si="74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12">
        <v>1277701200</v>
      </c>
      <c r="K961" s="12">
        <v>1280120400</v>
      </c>
      <c r="L961" t="b">
        <v>0</v>
      </c>
      <c r="M961" t="b">
        <v>0</v>
      </c>
      <c r="N961" t="s">
        <v>206</v>
      </c>
      <c r="O961" s="4">
        <f t="shared" si="70"/>
        <v>4.5731034482758622E-2</v>
      </c>
      <c r="P961" s="6">
        <f t="shared" si="71"/>
        <v>51.007692307692309</v>
      </c>
      <c r="Q961" s="8" t="s">
        <v>2038</v>
      </c>
      <c r="R961" t="str">
        <f t="shared" si="72"/>
        <v>translations</v>
      </c>
      <c r="S961" s="13">
        <f t="shared" si="73"/>
        <v>40357.208333333336</v>
      </c>
      <c r="T961" s="13">
        <f t="shared" si="74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12">
        <v>1454911200</v>
      </c>
      <c r="K962" s="12">
        <v>1458104400</v>
      </c>
      <c r="L962" t="b">
        <v>0</v>
      </c>
      <c r="M962" t="b">
        <v>0</v>
      </c>
      <c r="N962" t="s">
        <v>28</v>
      </c>
      <c r="O962" s="4">
        <f t="shared" si="70"/>
        <v>0.85054545454545449</v>
      </c>
      <c r="P962" s="6">
        <f t="shared" si="71"/>
        <v>85.054545454545448</v>
      </c>
      <c r="Q962" s="8" t="s">
        <v>2035</v>
      </c>
      <c r="R962" t="str">
        <f t="shared" si="72"/>
        <v>web</v>
      </c>
      <c r="S962" s="13">
        <f t="shared" si="73"/>
        <v>42408.25</v>
      </c>
      <c r="T962" s="13">
        <f t="shared" si="74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12">
        <v>1297922400</v>
      </c>
      <c r="K963" s="12">
        <v>1298268000</v>
      </c>
      <c r="L963" t="b">
        <v>0</v>
      </c>
      <c r="M963" t="b">
        <v>0</v>
      </c>
      <c r="N963" t="s">
        <v>206</v>
      </c>
      <c r="O963" s="4">
        <f t="shared" ref="O963:O1001" si="75">E963/D963</f>
        <v>1.1929824561403508</v>
      </c>
      <c r="P963" s="6">
        <f t="shared" ref="P963:P1001" si="76">IFERROR(E963/G963, 0)</f>
        <v>43.87096774193548</v>
      </c>
      <c r="Q963" s="8" t="s">
        <v>2038</v>
      </c>
      <c r="R963" t="str">
        <f t="shared" ref="R963:R1001" si="77">RIGHT(N963,(LEN(N963)-FIND("/",N963)))</f>
        <v>translations</v>
      </c>
      <c r="S963" s="13">
        <f t="shared" ref="S963:S1001" si="78">(((J963/60)/60)/24)+DATE(1970,1,1)</f>
        <v>40591.25</v>
      </c>
      <c r="T963" s="13">
        <f t="shared" ref="T963:T1001" si="79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12">
        <v>1384408800</v>
      </c>
      <c r="K964" s="12">
        <v>1386223200</v>
      </c>
      <c r="L964" t="b">
        <v>0</v>
      </c>
      <c r="M964" t="b">
        <v>0</v>
      </c>
      <c r="N964" t="s">
        <v>17</v>
      </c>
      <c r="O964" s="4">
        <f t="shared" si="75"/>
        <v>2.9602777777777778</v>
      </c>
      <c r="P964" s="6">
        <f t="shared" si="76"/>
        <v>40.063909774436091</v>
      </c>
      <c r="Q964" s="8" t="s">
        <v>2033</v>
      </c>
      <c r="R964" t="str">
        <f t="shared" si="77"/>
        <v>food trucks</v>
      </c>
      <c r="S964" s="13">
        <f t="shared" si="78"/>
        <v>41592.25</v>
      </c>
      <c r="T964" s="13">
        <f t="shared" si="79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12">
        <v>1299304800</v>
      </c>
      <c r="K965" s="12">
        <v>1299823200</v>
      </c>
      <c r="L965" t="b">
        <v>0</v>
      </c>
      <c r="M965" t="b">
        <v>1</v>
      </c>
      <c r="N965" t="s">
        <v>122</v>
      </c>
      <c r="O965" s="4">
        <f t="shared" si="75"/>
        <v>0.84694915254237291</v>
      </c>
      <c r="P965" s="6">
        <f t="shared" si="76"/>
        <v>43.833333333333336</v>
      </c>
      <c r="Q965" s="8" t="s">
        <v>2040</v>
      </c>
      <c r="R965" t="str">
        <f t="shared" si="77"/>
        <v>photography books</v>
      </c>
      <c r="S965" s="13">
        <f t="shared" si="78"/>
        <v>40607.25</v>
      </c>
      <c r="T965" s="13">
        <f t="shared" si="79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12">
        <v>1431320400</v>
      </c>
      <c r="K966" s="12">
        <v>1431752400</v>
      </c>
      <c r="L966" t="b">
        <v>0</v>
      </c>
      <c r="M966" t="b">
        <v>0</v>
      </c>
      <c r="N966" t="s">
        <v>33</v>
      </c>
      <c r="O966" s="4">
        <f t="shared" si="75"/>
        <v>3.5578378378378379</v>
      </c>
      <c r="P966" s="6">
        <f t="shared" si="76"/>
        <v>84.92903225806451</v>
      </c>
      <c r="Q966" s="8" t="s">
        <v>2036</v>
      </c>
      <c r="R966" t="str">
        <f t="shared" si="77"/>
        <v>plays</v>
      </c>
      <c r="S966" s="13">
        <f t="shared" si="78"/>
        <v>42135.208333333328</v>
      </c>
      <c r="T966" s="13">
        <f t="shared" si="79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12">
        <v>1264399200</v>
      </c>
      <c r="K967" s="12">
        <v>1267855200</v>
      </c>
      <c r="L967" t="b">
        <v>0</v>
      </c>
      <c r="M967" t="b">
        <v>0</v>
      </c>
      <c r="N967" t="s">
        <v>23</v>
      </c>
      <c r="O967" s="4">
        <f t="shared" si="75"/>
        <v>3.8640909090909092</v>
      </c>
      <c r="P967" s="6">
        <f t="shared" si="76"/>
        <v>41.067632850241544</v>
      </c>
      <c r="Q967" s="8" t="s">
        <v>2034</v>
      </c>
      <c r="R967" t="str">
        <f t="shared" si="77"/>
        <v>rock</v>
      </c>
      <c r="S967" s="13">
        <f t="shared" si="78"/>
        <v>40203.25</v>
      </c>
      <c r="T967" s="13">
        <f t="shared" si="79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12">
        <v>1497502800</v>
      </c>
      <c r="K968" s="12">
        <v>1497675600</v>
      </c>
      <c r="L968" t="b">
        <v>0</v>
      </c>
      <c r="M968" t="b">
        <v>0</v>
      </c>
      <c r="N968" t="s">
        <v>33</v>
      </c>
      <c r="O968" s="4">
        <f t="shared" si="75"/>
        <v>7.9223529411764702</v>
      </c>
      <c r="P968" s="6">
        <f t="shared" si="76"/>
        <v>54.971428571428568</v>
      </c>
      <c r="Q968" s="8" t="s">
        <v>2036</v>
      </c>
      <c r="R968" t="str">
        <f t="shared" si="77"/>
        <v>plays</v>
      </c>
      <c r="S968" s="13">
        <f t="shared" si="78"/>
        <v>42901.208333333328</v>
      </c>
      <c r="T968" s="13">
        <f t="shared" si="79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12">
        <v>1333688400</v>
      </c>
      <c r="K969" s="12">
        <v>1336885200</v>
      </c>
      <c r="L969" t="b">
        <v>0</v>
      </c>
      <c r="M969" t="b">
        <v>0</v>
      </c>
      <c r="N969" t="s">
        <v>319</v>
      </c>
      <c r="O969" s="4">
        <f t="shared" si="75"/>
        <v>1.3703393665158372</v>
      </c>
      <c r="P969" s="6">
        <f t="shared" si="76"/>
        <v>77.010807374443743</v>
      </c>
      <c r="Q969" s="8" t="s">
        <v>2034</v>
      </c>
      <c r="R969" t="str">
        <f t="shared" si="77"/>
        <v>world music</v>
      </c>
      <c r="S969" s="13">
        <f t="shared" si="78"/>
        <v>41005.208333333336</v>
      </c>
      <c r="T969" s="13">
        <f t="shared" si="79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12">
        <v>1293861600</v>
      </c>
      <c r="K970" s="12">
        <v>1295157600</v>
      </c>
      <c r="L970" t="b">
        <v>0</v>
      </c>
      <c r="M970" t="b">
        <v>0</v>
      </c>
      <c r="N970" t="s">
        <v>17</v>
      </c>
      <c r="O970" s="4">
        <f t="shared" si="75"/>
        <v>3.3820833333333336</v>
      </c>
      <c r="P970" s="6">
        <f t="shared" si="76"/>
        <v>71.201754385964918</v>
      </c>
      <c r="Q970" s="8" t="s">
        <v>2033</v>
      </c>
      <c r="R970" t="str">
        <f t="shared" si="77"/>
        <v>food trucks</v>
      </c>
      <c r="S970" s="13">
        <f t="shared" si="78"/>
        <v>40544.25</v>
      </c>
      <c r="T970" s="13">
        <f t="shared" si="79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12">
        <v>1576994400</v>
      </c>
      <c r="K971" s="12">
        <v>1577599200</v>
      </c>
      <c r="L971" t="b">
        <v>0</v>
      </c>
      <c r="M971" t="b">
        <v>0</v>
      </c>
      <c r="N971" t="s">
        <v>33</v>
      </c>
      <c r="O971" s="4">
        <f t="shared" si="75"/>
        <v>1.0822784810126582</v>
      </c>
      <c r="P971" s="6">
        <f t="shared" si="76"/>
        <v>91.935483870967744</v>
      </c>
      <c r="Q971" s="8" t="s">
        <v>2036</v>
      </c>
      <c r="R971" t="str">
        <f t="shared" si="77"/>
        <v>plays</v>
      </c>
      <c r="S971" s="13">
        <f t="shared" si="78"/>
        <v>43821.25</v>
      </c>
      <c r="T971" s="13">
        <f t="shared" si="79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12">
        <v>1304917200</v>
      </c>
      <c r="K972" s="12">
        <v>1305003600</v>
      </c>
      <c r="L972" t="b">
        <v>0</v>
      </c>
      <c r="M972" t="b">
        <v>0</v>
      </c>
      <c r="N972" t="s">
        <v>33</v>
      </c>
      <c r="O972" s="4">
        <f t="shared" si="75"/>
        <v>0.60757639620653314</v>
      </c>
      <c r="P972" s="6">
        <f t="shared" si="76"/>
        <v>97.069023569023571</v>
      </c>
      <c r="Q972" s="8" t="s">
        <v>2036</v>
      </c>
      <c r="R972" t="str">
        <f t="shared" si="77"/>
        <v>plays</v>
      </c>
      <c r="S972" s="13">
        <f t="shared" si="78"/>
        <v>40672.208333333336</v>
      </c>
      <c r="T972" s="13">
        <f t="shared" si="79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12">
        <v>1381208400</v>
      </c>
      <c r="K973" s="12">
        <v>1381726800</v>
      </c>
      <c r="L973" t="b">
        <v>0</v>
      </c>
      <c r="M973" t="b">
        <v>0</v>
      </c>
      <c r="N973" t="s">
        <v>269</v>
      </c>
      <c r="O973" s="4">
        <f t="shared" si="75"/>
        <v>0.27725490196078434</v>
      </c>
      <c r="P973" s="6">
        <f t="shared" si="76"/>
        <v>58.916666666666664</v>
      </c>
      <c r="Q973" s="8" t="s">
        <v>2037</v>
      </c>
      <c r="R973" t="str">
        <f t="shared" si="77"/>
        <v>television</v>
      </c>
      <c r="S973" s="13">
        <f t="shared" si="78"/>
        <v>41555.208333333336</v>
      </c>
      <c r="T973" s="13">
        <f t="shared" si="79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12">
        <v>1401685200</v>
      </c>
      <c r="K974" s="12">
        <v>1402462800</v>
      </c>
      <c r="L974" t="b">
        <v>0</v>
      </c>
      <c r="M974" t="b">
        <v>1</v>
      </c>
      <c r="N974" t="s">
        <v>28</v>
      </c>
      <c r="O974" s="4">
        <f t="shared" si="75"/>
        <v>2.283934426229508</v>
      </c>
      <c r="P974" s="6">
        <f t="shared" si="76"/>
        <v>58.015466983938133</v>
      </c>
      <c r="Q974" s="8" t="s">
        <v>2035</v>
      </c>
      <c r="R974" t="str">
        <f t="shared" si="77"/>
        <v>web</v>
      </c>
      <c r="S974" s="13">
        <f t="shared" si="78"/>
        <v>41792.208333333336</v>
      </c>
      <c r="T974" s="13">
        <f t="shared" si="79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12">
        <v>1291960800</v>
      </c>
      <c r="K975" s="12">
        <v>1292133600</v>
      </c>
      <c r="L975" t="b">
        <v>0</v>
      </c>
      <c r="M975" t="b">
        <v>1</v>
      </c>
      <c r="N975" t="s">
        <v>33</v>
      </c>
      <c r="O975" s="4">
        <f t="shared" si="75"/>
        <v>0.21615194054500414</v>
      </c>
      <c r="P975" s="6">
        <f t="shared" si="76"/>
        <v>103.87301587301587</v>
      </c>
      <c r="Q975" s="8" t="s">
        <v>2036</v>
      </c>
      <c r="R975" t="str">
        <f t="shared" si="77"/>
        <v>plays</v>
      </c>
      <c r="S975" s="13">
        <f t="shared" si="78"/>
        <v>40522.25</v>
      </c>
      <c r="T975" s="13">
        <f t="shared" si="79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12">
        <v>1368853200</v>
      </c>
      <c r="K976" s="12">
        <v>1368939600</v>
      </c>
      <c r="L976" t="b">
        <v>0</v>
      </c>
      <c r="M976" t="b">
        <v>0</v>
      </c>
      <c r="N976" t="s">
        <v>60</v>
      </c>
      <c r="O976" s="4">
        <f t="shared" si="75"/>
        <v>3.73875</v>
      </c>
      <c r="P976" s="6">
        <f t="shared" si="76"/>
        <v>93.46875</v>
      </c>
      <c r="Q976" s="8" t="s">
        <v>2034</v>
      </c>
      <c r="R976" t="str">
        <f t="shared" si="77"/>
        <v>indie rock</v>
      </c>
      <c r="S976" s="13">
        <f t="shared" si="78"/>
        <v>41412.208333333336</v>
      </c>
      <c r="T976" s="13">
        <f t="shared" si="79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12">
        <v>1448776800</v>
      </c>
      <c r="K977" s="12">
        <v>1452146400</v>
      </c>
      <c r="L977" t="b">
        <v>0</v>
      </c>
      <c r="M977" t="b">
        <v>1</v>
      </c>
      <c r="N977" t="s">
        <v>33</v>
      </c>
      <c r="O977" s="4">
        <f t="shared" si="75"/>
        <v>1.5492592592592593</v>
      </c>
      <c r="P977" s="6">
        <f t="shared" si="76"/>
        <v>61.970370370370368</v>
      </c>
      <c r="Q977" s="8" t="s">
        <v>2036</v>
      </c>
      <c r="R977" t="str">
        <f t="shared" si="77"/>
        <v>plays</v>
      </c>
      <c r="S977" s="13">
        <f t="shared" si="78"/>
        <v>42337.25</v>
      </c>
      <c r="T977" s="13">
        <f t="shared" si="79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12">
        <v>1296194400</v>
      </c>
      <c r="K978" s="12">
        <v>1296712800</v>
      </c>
      <c r="L978" t="b">
        <v>0</v>
      </c>
      <c r="M978" t="b">
        <v>1</v>
      </c>
      <c r="N978" t="s">
        <v>33</v>
      </c>
      <c r="O978" s="4">
        <f t="shared" si="75"/>
        <v>3.2214999999999998</v>
      </c>
      <c r="P978" s="6">
        <f t="shared" si="76"/>
        <v>92.042857142857144</v>
      </c>
      <c r="Q978" s="8" t="s">
        <v>2036</v>
      </c>
      <c r="R978" t="str">
        <f t="shared" si="77"/>
        <v>plays</v>
      </c>
      <c r="S978" s="13">
        <f t="shared" si="78"/>
        <v>40571.25</v>
      </c>
      <c r="T978" s="13">
        <f t="shared" si="79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12">
        <v>1517983200</v>
      </c>
      <c r="K979" s="12">
        <v>1520748000</v>
      </c>
      <c r="L979" t="b">
        <v>0</v>
      </c>
      <c r="M979" t="b">
        <v>0</v>
      </c>
      <c r="N979" t="s">
        <v>17</v>
      </c>
      <c r="O979" s="4">
        <f t="shared" si="75"/>
        <v>0.73957142857142855</v>
      </c>
      <c r="P979" s="6">
        <f t="shared" si="76"/>
        <v>77.268656716417908</v>
      </c>
      <c r="Q979" s="8" t="s">
        <v>2033</v>
      </c>
      <c r="R979" t="str">
        <f t="shared" si="77"/>
        <v>food trucks</v>
      </c>
      <c r="S979" s="13">
        <f t="shared" si="78"/>
        <v>43138.25</v>
      </c>
      <c r="T979" s="13">
        <f t="shared" si="79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12">
        <v>1478930400</v>
      </c>
      <c r="K980" s="12">
        <v>1480831200</v>
      </c>
      <c r="L980" t="b">
        <v>0</v>
      </c>
      <c r="M980" t="b">
        <v>0</v>
      </c>
      <c r="N980" t="s">
        <v>89</v>
      </c>
      <c r="O980" s="4">
        <f t="shared" si="75"/>
        <v>8.641</v>
      </c>
      <c r="P980" s="6">
        <f t="shared" si="76"/>
        <v>93.923913043478265</v>
      </c>
      <c r="Q980" s="8" t="s">
        <v>2039</v>
      </c>
      <c r="R980" t="str">
        <f t="shared" si="77"/>
        <v>video games</v>
      </c>
      <c r="S980" s="13">
        <f t="shared" si="78"/>
        <v>42686.25</v>
      </c>
      <c r="T980" s="13">
        <f t="shared" si="79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12">
        <v>1426395600</v>
      </c>
      <c r="K981" s="12">
        <v>1426914000</v>
      </c>
      <c r="L981" t="b">
        <v>0</v>
      </c>
      <c r="M981" t="b">
        <v>0</v>
      </c>
      <c r="N981" t="s">
        <v>33</v>
      </c>
      <c r="O981" s="4">
        <f t="shared" si="75"/>
        <v>1.432624584717608</v>
      </c>
      <c r="P981" s="6">
        <f t="shared" si="76"/>
        <v>84.969458128078813</v>
      </c>
      <c r="Q981" s="8" t="s">
        <v>2036</v>
      </c>
      <c r="R981" t="str">
        <f t="shared" si="77"/>
        <v>plays</v>
      </c>
      <c r="S981" s="13">
        <f t="shared" si="78"/>
        <v>42078.208333333328</v>
      </c>
      <c r="T981" s="13">
        <f t="shared" si="79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12">
        <v>1446181200</v>
      </c>
      <c r="K982" s="12">
        <v>1446616800</v>
      </c>
      <c r="L982" t="b">
        <v>1</v>
      </c>
      <c r="M982" t="b">
        <v>0</v>
      </c>
      <c r="N982" t="s">
        <v>68</v>
      </c>
      <c r="O982" s="4">
        <f t="shared" si="75"/>
        <v>0.40281762295081969</v>
      </c>
      <c r="P982" s="6">
        <f t="shared" si="76"/>
        <v>105.97035040431267</v>
      </c>
      <c r="Q982" s="8" t="s">
        <v>2038</v>
      </c>
      <c r="R982" t="str">
        <f t="shared" si="77"/>
        <v>nonfiction</v>
      </c>
      <c r="S982" s="13">
        <f t="shared" si="78"/>
        <v>42307.208333333328</v>
      </c>
      <c r="T982" s="13">
        <f t="shared" si="79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12">
        <v>1514181600</v>
      </c>
      <c r="K983" s="12">
        <v>1517032800</v>
      </c>
      <c r="L983" t="b">
        <v>0</v>
      </c>
      <c r="M983" t="b">
        <v>0</v>
      </c>
      <c r="N983" t="s">
        <v>28</v>
      </c>
      <c r="O983" s="4">
        <f t="shared" si="75"/>
        <v>1.7822388059701493</v>
      </c>
      <c r="P983" s="6">
        <f t="shared" si="76"/>
        <v>36.969040247678016</v>
      </c>
      <c r="Q983" s="8" t="s">
        <v>2035</v>
      </c>
      <c r="R983" t="str">
        <f t="shared" si="77"/>
        <v>web</v>
      </c>
      <c r="S983" s="13">
        <f t="shared" si="78"/>
        <v>43094.25</v>
      </c>
      <c r="T983" s="13">
        <f t="shared" si="79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12">
        <v>1311051600</v>
      </c>
      <c r="K984" s="12">
        <v>1311224400</v>
      </c>
      <c r="L984" t="b">
        <v>0</v>
      </c>
      <c r="M984" t="b">
        <v>1</v>
      </c>
      <c r="N984" t="s">
        <v>42</v>
      </c>
      <c r="O984" s="4">
        <f t="shared" si="75"/>
        <v>0.84930555555555554</v>
      </c>
      <c r="P984" s="6">
        <f t="shared" si="76"/>
        <v>81.533333333333331</v>
      </c>
      <c r="Q984" s="8" t="s">
        <v>2037</v>
      </c>
      <c r="R984" t="str">
        <f t="shared" si="77"/>
        <v>documentary</v>
      </c>
      <c r="S984" s="13">
        <f t="shared" si="78"/>
        <v>40743.208333333336</v>
      </c>
      <c r="T984" s="13">
        <f t="shared" si="79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12">
        <v>1564894800</v>
      </c>
      <c r="K985" s="12">
        <v>1566190800</v>
      </c>
      <c r="L985" t="b">
        <v>0</v>
      </c>
      <c r="M985" t="b">
        <v>0</v>
      </c>
      <c r="N985" t="s">
        <v>42</v>
      </c>
      <c r="O985" s="4">
        <f t="shared" si="75"/>
        <v>1.4593648334624323</v>
      </c>
      <c r="P985" s="6">
        <f t="shared" si="76"/>
        <v>80.999140154772135</v>
      </c>
      <c r="Q985" s="8" t="s">
        <v>2037</v>
      </c>
      <c r="R985" t="str">
        <f t="shared" si="77"/>
        <v>documentary</v>
      </c>
      <c r="S985" s="13">
        <f t="shared" si="78"/>
        <v>43681.208333333328</v>
      </c>
      <c r="T985" s="13">
        <f t="shared" si="79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12">
        <v>1567918800</v>
      </c>
      <c r="K986" s="12">
        <v>1570165200</v>
      </c>
      <c r="L986" t="b">
        <v>0</v>
      </c>
      <c r="M986" t="b">
        <v>0</v>
      </c>
      <c r="N986" t="s">
        <v>33</v>
      </c>
      <c r="O986" s="4">
        <f t="shared" si="75"/>
        <v>1.5246153846153847</v>
      </c>
      <c r="P986" s="6">
        <f t="shared" si="76"/>
        <v>26.010498687664043</v>
      </c>
      <c r="Q986" s="8" t="s">
        <v>2036</v>
      </c>
      <c r="R986" t="str">
        <f t="shared" si="77"/>
        <v>plays</v>
      </c>
      <c r="S986" s="13">
        <f t="shared" si="78"/>
        <v>43716.208333333328</v>
      </c>
      <c r="T986" s="13">
        <f t="shared" si="79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12">
        <v>1386309600</v>
      </c>
      <c r="K987" s="12">
        <v>1388556000</v>
      </c>
      <c r="L987" t="b">
        <v>0</v>
      </c>
      <c r="M987" t="b">
        <v>1</v>
      </c>
      <c r="N987" t="s">
        <v>23</v>
      </c>
      <c r="O987" s="4">
        <f t="shared" si="75"/>
        <v>0.67129542790152408</v>
      </c>
      <c r="P987" s="6">
        <f t="shared" si="76"/>
        <v>25.998410896708286</v>
      </c>
      <c r="Q987" s="8" t="s">
        <v>2034</v>
      </c>
      <c r="R987" t="str">
        <f t="shared" si="77"/>
        <v>rock</v>
      </c>
      <c r="S987" s="13">
        <f t="shared" si="78"/>
        <v>41614.25</v>
      </c>
      <c r="T987" s="13">
        <f t="shared" si="79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12">
        <v>1301979600</v>
      </c>
      <c r="K988" s="12">
        <v>1303189200</v>
      </c>
      <c r="L988" t="b">
        <v>0</v>
      </c>
      <c r="M988" t="b">
        <v>0</v>
      </c>
      <c r="N988" t="s">
        <v>23</v>
      </c>
      <c r="O988" s="4">
        <f t="shared" si="75"/>
        <v>0.40307692307692305</v>
      </c>
      <c r="P988" s="6">
        <f t="shared" si="76"/>
        <v>34.173913043478258</v>
      </c>
      <c r="Q988" s="8" t="s">
        <v>2034</v>
      </c>
      <c r="R988" t="str">
        <f t="shared" si="77"/>
        <v>rock</v>
      </c>
      <c r="S988" s="13">
        <f t="shared" si="78"/>
        <v>40638.208333333336</v>
      </c>
      <c r="T988" s="13">
        <f t="shared" si="79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12">
        <v>1493269200</v>
      </c>
      <c r="K989" s="12">
        <v>1494478800</v>
      </c>
      <c r="L989" t="b">
        <v>0</v>
      </c>
      <c r="M989" t="b">
        <v>0</v>
      </c>
      <c r="N989" t="s">
        <v>42</v>
      </c>
      <c r="O989" s="4">
        <f t="shared" si="75"/>
        <v>2.1679032258064517</v>
      </c>
      <c r="P989" s="6">
        <f t="shared" si="76"/>
        <v>28.002083333333335</v>
      </c>
      <c r="Q989" s="8" t="s">
        <v>2037</v>
      </c>
      <c r="R989" t="str">
        <f t="shared" si="77"/>
        <v>documentary</v>
      </c>
      <c r="S989" s="13">
        <f t="shared" si="78"/>
        <v>42852.208333333328</v>
      </c>
      <c r="T989" s="13">
        <f t="shared" si="79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12">
        <v>1478930400</v>
      </c>
      <c r="K990" s="12">
        <v>1480744800</v>
      </c>
      <c r="L990" t="b">
        <v>0</v>
      </c>
      <c r="M990" t="b">
        <v>0</v>
      </c>
      <c r="N990" t="s">
        <v>133</v>
      </c>
      <c r="O990" s="4">
        <f t="shared" si="75"/>
        <v>0.52117021276595743</v>
      </c>
      <c r="P990" s="6">
        <f t="shared" si="76"/>
        <v>76.546875</v>
      </c>
      <c r="Q990" s="8" t="s">
        <v>2038</v>
      </c>
      <c r="R990" t="str">
        <f t="shared" si="77"/>
        <v>radio &amp; podcasts</v>
      </c>
      <c r="S990" s="13">
        <f t="shared" si="78"/>
        <v>42686.25</v>
      </c>
      <c r="T990" s="13">
        <f t="shared" si="79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12">
        <v>1555390800</v>
      </c>
      <c r="K991" s="12">
        <v>1555822800</v>
      </c>
      <c r="L991" t="b">
        <v>0</v>
      </c>
      <c r="M991" t="b">
        <v>0</v>
      </c>
      <c r="N991" t="s">
        <v>206</v>
      </c>
      <c r="O991" s="4">
        <f t="shared" si="75"/>
        <v>4.9958333333333336</v>
      </c>
      <c r="P991" s="6">
        <f t="shared" si="76"/>
        <v>53.053097345132741</v>
      </c>
      <c r="Q991" s="8" t="s">
        <v>2038</v>
      </c>
      <c r="R991" t="str">
        <f t="shared" si="77"/>
        <v>translations</v>
      </c>
      <c r="S991" s="13">
        <f t="shared" si="78"/>
        <v>43571.208333333328</v>
      </c>
      <c r="T991" s="13">
        <f t="shared" si="79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12">
        <v>1456984800</v>
      </c>
      <c r="K992" s="12">
        <v>1458882000</v>
      </c>
      <c r="L992" t="b">
        <v>0</v>
      </c>
      <c r="M992" t="b">
        <v>1</v>
      </c>
      <c r="N992" t="s">
        <v>53</v>
      </c>
      <c r="O992" s="4">
        <f t="shared" si="75"/>
        <v>0.87679487179487181</v>
      </c>
      <c r="P992" s="6">
        <f t="shared" si="76"/>
        <v>106.859375</v>
      </c>
      <c r="Q992" s="8" t="s">
        <v>2037</v>
      </c>
      <c r="R992" t="str">
        <f t="shared" si="77"/>
        <v>drama</v>
      </c>
      <c r="S992" s="13">
        <f t="shared" si="78"/>
        <v>42432.25</v>
      </c>
      <c r="T992" s="13">
        <f t="shared" si="79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12">
        <v>1411621200</v>
      </c>
      <c r="K993" s="12">
        <v>1411966800</v>
      </c>
      <c r="L993" t="b">
        <v>0</v>
      </c>
      <c r="M993" t="b">
        <v>1</v>
      </c>
      <c r="N993" t="s">
        <v>23</v>
      </c>
      <c r="O993" s="4">
        <f t="shared" si="75"/>
        <v>1.131734693877551</v>
      </c>
      <c r="P993" s="6">
        <f t="shared" si="76"/>
        <v>46.020746887966808</v>
      </c>
      <c r="Q993" s="8" t="s">
        <v>2034</v>
      </c>
      <c r="R993" t="str">
        <f t="shared" si="77"/>
        <v>rock</v>
      </c>
      <c r="S993" s="13">
        <f t="shared" si="78"/>
        <v>41907.208333333336</v>
      </c>
      <c r="T993" s="13">
        <f t="shared" si="79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12">
        <v>1525669200</v>
      </c>
      <c r="K994" s="12">
        <v>1526878800</v>
      </c>
      <c r="L994" t="b">
        <v>0</v>
      </c>
      <c r="M994" t="b">
        <v>1</v>
      </c>
      <c r="N994" t="s">
        <v>53</v>
      </c>
      <c r="O994" s="4">
        <f t="shared" si="75"/>
        <v>4.2654838709677421</v>
      </c>
      <c r="P994" s="6">
        <f t="shared" si="76"/>
        <v>100.17424242424242</v>
      </c>
      <c r="Q994" s="8" t="s">
        <v>2037</v>
      </c>
      <c r="R994" t="str">
        <f t="shared" si="77"/>
        <v>drama</v>
      </c>
      <c r="S994" s="13">
        <f t="shared" si="78"/>
        <v>43227.208333333328</v>
      </c>
      <c r="T994" s="13">
        <f t="shared" si="79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12">
        <v>1450936800</v>
      </c>
      <c r="K995" s="12">
        <v>1452405600</v>
      </c>
      <c r="L995" t="b">
        <v>0</v>
      </c>
      <c r="M995" t="b">
        <v>1</v>
      </c>
      <c r="N995" t="s">
        <v>122</v>
      </c>
      <c r="O995" s="4">
        <f t="shared" si="75"/>
        <v>0.77632653061224488</v>
      </c>
      <c r="P995" s="6">
        <f t="shared" si="76"/>
        <v>101.44</v>
      </c>
      <c r="Q995" s="8" t="s">
        <v>2040</v>
      </c>
      <c r="R995" t="str">
        <f t="shared" si="77"/>
        <v>photography books</v>
      </c>
      <c r="S995" s="13">
        <f t="shared" si="78"/>
        <v>42362.25</v>
      </c>
      <c r="T995" s="13">
        <f t="shared" si="79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12">
        <v>1413522000</v>
      </c>
      <c r="K996" s="12">
        <v>1414040400</v>
      </c>
      <c r="L996" t="b">
        <v>0</v>
      </c>
      <c r="M996" t="b">
        <v>1</v>
      </c>
      <c r="N996" t="s">
        <v>206</v>
      </c>
      <c r="O996" s="4">
        <f t="shared" si="75"/>
        <v>0.52496810772501767</v>
      </c>
      <c r="P996" s="6">
        <f t="shared" si="76"/>
        <v>87.972684085510693</v>
      </c>
      <c r="Q996" s="8" t="s">
        <v>2038</v>
      </c>
      <c r="R996" t="str">
        <f t="shared" si="77"/>
        <v>translations</v>
      </c>
      <c r="S996" s="13">
        <f t="shared" si="78"/>
        <v>41929.208333333336</v>
      </c>
      <c r="T996" s="13">
        <f t="shared" si="79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12">
        <v>1541307600</v>
      </c>
      <c r="K997" s="12">
        <v>1543816800</v>
      </c>
      <c r="L997" t="b">
        <v>0</v>
      </c>
      <c r="M997" t="b">
        <v>1</v>
      </c>
      <c r="N997" t="s">
        <v>17</v>
      </c>
      <c r="O997" s="4">
        <f t="shared" si="75"/>
        <v>1.5746762589928058</v>
      </c>
      <c r="P997" s="6">
        <f t="shared" si="76"/>
        <v>74.995594713656388</v>
      </c>
      <c r="Q997" s="8" t="s">
        <v>2033</v>
      </c>
      <c r="R997" t="str">
        <f t="shared" si="77"/>
        <v>food trucks</v>
      </c>
      <c r="S997" s="13">
        <f t="shared" si="78"/>
        <v>43408.208333333328</v>
      </c>
      <c r="T997" s="13">
        <f t="shared" si="79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12">
        <v>1357106400</v>
      </c>
      <c r="K998" s="12">
        <v>1359698400</v>
      </c>
      <c r="L998" t="b">
        <v>0</v>
      </c>
      <c r="M998" t="b">
        <v>0</v>
      </c>
      <c r="N998" t="s">
        <v>33</v>
      </c>
      <c r="O998" s="4">
        <f t="shared" si="75"/>
        <v>0.72939393939393937</v>
      </c>
      <c r="P998" s="6">
        <f t="shared" si="76"/>
        <v>42.982142857142854</v>
      </c>
      <c r="Q998" s="8" t="s">
        <v>2036</v>
      </c>
      <c r="R998" t="str">
        <f t="shared" si="77"/>
        <v>plays</v>
      </c>
      <c r="S998" s="13">
        <f t="shared" si="78"/>
        <v>41276.25</v>
      </c>
      <c r="T998" s="13">
        <f t="shared" si="79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12">
        <v>1390197600</v>
      </c>
      <c r="K999" s="12">
        <v>1390629600</v>
      </c>
      <c r="L999" t="b">
        <v>0</v>
      </c>
      <c r="M999" t="b">
        <v>0</v>
      </c>
      <c r="N999" t="s">
        <v>33</v>
      </c>
      <c r="O999" s="4">
        <f t="shared" si="75"/>
        <v>0.60565789473684206</v>
      </c>
      <c r="P999" s="6">
        <f t="shared" si="76"/>
        <v>33.115107913669064</v>
      </c>
      <c r="Q999" s="8" t="s">
        <v>2036</v>
      </c>
      <c r="R999" t="str">
        <f t="shared" si="77"/>
        <v>plays</v>
      </c>
      <c r="S999" s="13">
        <f t="shared" si="78"/>
        <v>41659.25</v>
      </c>
      <c r="T999" s="13">
        <f t="shared" si="79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12">
        <v>1265868000</v>
      </c>
      <c r="K1000" s="12">
        <v>1267077600</v>
      </c>
      <c r="L1000" t="b">
        <v>0</v>
      </c>
      <c r="M1000" t="b">
        <v>1</v>
      </c>
      <c r="N1000" t="s">
        <v>60</v>
      </c>
      <c r="O1000" s="4">
        <f t="shared" si="75"/>
        <v>0.5679129129129129</v>
      </c>
      <c r="P1000" s="6">
        <f t="shared" si="76"/>
        <v>101.13101604278074</v>
      </c>
      <c r="Q1000" s="8" t="s">
        <v>2034</v>
      </c>
      <c r="R1000" t="str">
        <f t="shared" si="77"/>
        <v>indie rock</v>
      </c>
      <c r="S1000" s="13">
        <f t="shared" si="78"/>
        <v>40220.25</v>
      </c>
      <c r="T1000" s="13">
        <f t="shared" si="79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12">
        <v>1467176400</v>
      </c>
      <c r="K1001" s="12">
        <v>1467781200</v>
      </c>
      <c r="L1001" t="b">
        <v>0</v>
      </c>
      <c r="M1001" t="b">
        <v>0</v>
      </c>
      <c r="N1001" t="s">
        <v>17</v>
      </c>
      <c r="O1001" s="4">
        <f t="shared" si="75"/>
        <v>0.56542754275427543</v>
      </c>
      <c r="P1001" s="6">
        <f t="shared" si="76"/>
        <v>55.98841354723708</v>
      </c>
      <c r="Q1001" s="8" t="s">
        <v>2033</v>
      </c>
      <c r="R1001" t="str">
        <f t="shared" si="77"/>
        <v>food trucks</v>
      </c>
      <c r="S1001" s="13">
        <f t="shared" si="78"/>
        <v>42550.208333333328</v>
      </c>
      <c r="T1001" s="13">
        <f t="shared" si="79"/>
        <v>42557.208333333328</v>
      </c>
    </row>
  </sheetData>
  <autoFilter ref="A1:T1002" xr:uid="{00000000-0001-0000-0000-000000000000}"/>
  <conditionalFormatting sqref="F1:F1048576">
    <cfRule type="containsText" dxfId="16" priority="3" operator="containsText" text="live">
      <formula>NOT(ISERROR(SEARCH("live",F1)))</formula>
    </cfRule>
    <cfRule type="containsText" dxfId="15" priority="4" stopIfTrue="1" operator="containsText" text="canceled">
      <formula>NOT(ISERROR(SEARCH("canceled",F1)))</formula>
    </cfRule>
    <cfRule type="containsText" dxfId="14" priority="5" operator="containsText" text="successful">
      <formula>NOT(ISERROR(SEARCH("successful",F1)))</formula>
    </cfRule>
    <cfRule type="containsText" dxfId="13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00"/>
        <color rgb="FFFF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16B9-1510-8543-A409-6D6FB36FFDCC}">
  <dimension ref="A1:H15"/>
  <sheetViews>
    <sheetView workbookViewId="0">
      <selection activeCell="H16" sqref="H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1.6640625" bestFit="1" customWidth="1"/>
    <col min="9" max="10" width="9.5" bestFit="1" customWidth="1"/>
    <col min="11" max="11" width="8.83203125" bestFit="1" customWidth="1"/>
    <col min="12" max="12" width="5.83203125" bestFit="1" customWidth="1"/>
    <col min="13" max="13" width="4.1640625" bestFit="1" customWidth="1"/>
    <col min="14" max="14" width="9.5" bestFit="1" customWidth="1"/>
    <col min="15" max="15" width="11.33203125" bestFit="1" customWidth="1"/>
    <col min="16" max="16" width="12" bestFit="1" customWidth="1"/>
    <col min="17" max="17" width="14.5" bestFit="1" customWidth="1"/>
    <col min="18" max="18" width="8.33203125" bestFit="1" customWidth="1"/>
    <col min="19" max="19" width="5.83203125" bestFit="1" customWidth="1"/>
    <col min="20" max="20" width="9.5" bestFit="1" customWidth="1"/>
    <col min="21" max="21" width="10.6640625" bestFit="1" customWidth="1"/>
    <col min="22" max="22" width="13.6640625" bestFit="1" customWidth="1"/>
    <col min="23" max="23" width="5.83203125" bestFit="1" customWidth="1"/>
    <col min="24" max="24" width="4.1640625" bestFit="1" customWidth="1"/>
    <col min="25" max="25" width="9.5" bestFit="1" customWidth="1"/>
    <col min="26" max="26" width="16.33203125" bestFit="1" customWidth="1"/>
    <col min="27" max="27" width="11.66406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14.1640625" bestFit="1" customWidth="1"/>
    <col min="32" max="32" width="12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14.83203125" bestFit="1" customWidth="1"/>
    <col min="37" max="37" width="9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  <col min="42" max="42" width="9.1640625" bestFit="1" customWidth="1"/>
    <col min="43" max="43" width="11.6640625" bestFit="1" customWidth="1"/>
  </cols>
  <sheetData>
    <row r="1" spans="1:8" x14ac:dyDescent="0.2">
      <c r="A1" s="9" t="s">
        <v>6</v>
      </c>
      <c r="B1" t="s">
        <v>2047</v>
      </c>
    </row>
    <row r="3" spans="1:8" x14ac:dyDescent="0.2">
      <c r="A3" s="9" t="s">
        <v>2045</v>
      </c>
      <c r="B3" s="9" t="s">
        <v>2046</v>
      </c>
    </row>
    <row r="4" spans="1:8" x14ac:dyDescent="0.2">
      <c r="A4" s="9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  <c r="H4" t="s">
        <v>2088</v>
      </c>
    </row>
    <row r="5" spans="1:8" x14ac:dyDescent="0.2">
      <c r="A5" s="8" t="s">
        <v>2037</v>
      </c>
      <c r="B5" s="10">
        <v>11</v>
      </c>
      <c r="C5" s="10">
        <v>60</v>
      </c>
      <c r="D5" s="10">
        <v>5</v>
      </c>
      <c r="E5" s="10">
        <v>102</v>
      </c>
      <c r="F5" s="10"/>
      <c r="G5" s="10">
        <v>178</v>
      </c>
      <c r="H5" s="4">
        <f>GETPIVOTDATA("outcome",$A$3,"outcome","successful","parent category","film &amp; video")/GETPIVOTDATA("outcome",$A$3,"parent category","film &amp; video")</f>
        <v>0.5730337078651685</v>
      </c>
    </row>
    <row r="6" spans="1:8" x14ac:dyDescent="0.2">
      <c r="A6" s="8" t="s">
        <v>2033</v>
      </c>
      <c r="B6" s="10">
        <v>4</v>
      </c>
      <c r="C6" s="10">
        <v>20</v>
      </c>
      <c r="D6" s="10"/>
      <c r="E6" s="10">
        <v>22</v>
      </c>
      <c r="F6" s="10"/>
      <c r="G6" s="10">
        <v>46</v>
      </c>
      <c r="H6" s="4">
        <f>GETPIVOTDATA("outcome",$A$3,"outcome","successful","parent category","food")/GETPIVOTDATA("outcome",$A$3,"parent category","food")</f>
        <v>0.47826086956521741</v>
      </c>
    </row>
    <row r="7" spans="1:8" x14ac:dyDescent="0.2">
      <c r="A7" s="8" t="s">
        <v>2039</v>
      </c>
      <c r="B7" s="10">
        <v>1</v>
      </c>
      <c r="C7" s="10">
        <v>23</v>
      </c>
      <c r="D7" s="10">
        <v>3</v>
      </c>
      <c r="E7" s="10">
        <v>21</v>
      </c>
      <c r="F7" s="10"/>
      <c r="G7" s="10">
        <v>48</v>
      </c>
      <c r="H7" s="4">
        <f>GETPIVOTDATA("outcome",$A$3,"outcome","successful","parent category","games")/GETPIVOTDATA("outcome",$A$3,"parent category","games")</f>
        <v>0.4375</v>
      </c>
    </row>
    <row r="8" spans="1:8" x14ac:dyDescent="0.2">
      <c r="A8" s="8" t="s">
        <v>2041</v>
      </c>
      <c r="B8" s="10"/>
      <c r="C8" s="10"/>
      <c r="D8" s="10"/>
      <c r="E8" s="10">
        <v>4</v>
      </c>
      <c r="F8" s="10"/>
      <c r="G8" s="10">
        <v>4</v>
      </c>
      <c r="H8" s="4">
        <f>GETPIVOTDATA("outcome",$A$3,"outcome","successful","parent category","journalism")/GETPIVOTDATA("outcome",$A$3,"parent category","journalism")</f>
        <v>1</v>
      </c>
    </row>
    <row r="9" spans="1:8" x14ac:dyDescent="0.2">
      <c r="A9" s="8" t="s">
        <v>2034</v>
      </c>
      <c r="B9" s="10">
        <v>10</v>
      </c>
      <c r="C9" s="10">
        <v>66</v>
      </c>
      <c r="D9" s="10"/>
      <c r="E9" s="10">
        <v>99</v>
      </c>
      <c r="F9" s="10"/>
      <c r="G9" s="10">
        <v>175</v>
      </c>
      <c r="H9" s="4">
        <f>GETPIVOTDATA("outcome",$A$3,"outcome","successful","parent category","music")/GETPIVOTDATA("outcome",$A$3,"parent category","music")</f>
        <v>0.56571428571428573</v>
      </c>
    </row>
    <row r="10" spans="1:8" x14ac:dyDescent="0.2">
      <c r="A10" s="8" t="s">
        <v>2040</v>
      </c>
      <c r="B10" s="10">
        <v>4</v>
      </c>
      <c r="C10" s="10">
        <v>11</v>
      </c>
      <c r="D10" s="10">
        <v>1</v>
      </c>
      <c r="E10" s="10">
        <v>26</v>
      </c>
      <c r="F10" s="10"/>
      <c r="G10" s="10">
        <v>42</v>
      </c>
      <c r="H10" s="4">
        <f>GETPIVOTDATA("outcome",$A$3,"outcome","successful","parent category","photography")/GETPIVOTDATA("outcome",$A$3,"parent category","photography")</f>
        <v>0.61904761904761907</v>
      </c>
    </row>
    <row r="11" spans="1:8" x14ac:dyDescent="0.2">
      <c r="A11" s="8" t="s">
        <v>2038</v>
      </c>
      <c r="B11" s="10">
        <v>2</v>
      </c>
      <c r="C11" s="10">
        <v>24</v>
      </c>
      <c r="D11" s="10">
        <v>1</v>
      </c>
      <c r="E11" s="10">
        <v>40</v>
      </c>
      <c r="F11" s="10"/>
      <c r="G11" s="10">
        <v>67</v>
      </c>
      <c r="H11" s="4">
        <f>GETPIVOTDATA("outcome",$A$3,"outcome","successful","parent category","publishing")/GETPIVOTDATA("outcome",$A$3,"parent category","publishing")</f>
        <v>0.59701492537313428</v>
      </c>
    </row>
    <row r="12" spans="1:8" x14ac:dyDescent="0.2">
      <c r="A12" s="8" t="s">
        <v>2035</v>
      </c>
      <c r="B12" s="10">
        <v>2</v>
      </c>
      <c r="C12" s="10">
        <v>28</v>
      </c>
      <c r="D12" s="10">
        <v>2</v>
      </c>
      <c r="E12" s="10">
        <v>64</v>
      </c>
      <c r="F12" s="10"/>
      <c r="G12" s="10">
        <v>96</v>
      </c>
      <c r="H12" s="4">
        <f>GETPIVOTDATA("outcome",$A$3,"outcome","successful","parent category","technology")/GETPIVOTDATA("outcome",$A$3,"parent category","technology")</f>
        <v>0.66666666666666663</v>
      </c>
    </row>
    <row r="13" spans="1:8" x14ac:dyDescent="0.2">
      <c r="A13" s="8" t="s">
        <v>2036</v>
      </c>
      <c r="B13" s="10">
        <v>23</v>
      </c>
      <c r="C13" s="10">
        <v>132</v>
      </c>
      <c r="D13" s="10">
        <v>2</v>
      </c>
      <c r="E13" s="10">
        <v>187</v>
      </c>
      <c r="F13" s="10"/>
      <c r="G13" s="10">
        <v>344</v>
      </c>
      <c r="H13" s="4">
        <f>GETPIVOTDATA("outcome",$A$3,"outcome","successful","parent category","theater")/GETPIVOTDATA("outcome",$A$3,"parent category","theater")</f>
        <v>0.54360465116279066</v>
      </c>
    </row>
    <row r="14" spans="1:8" x14ac:dyDescent="0.2">
      <c r="A14" s="8" t="s">
        <v>2043</v>
      </c>
      <c r="B14" s="10"/>
      <c r="C14" s="10"/>
      <c r="D14" s="10"/>
      <c r="E14" s="10"/>
      <c r="F14" s="10"/>
      <c r="G14" s="10"/>
    </row>
    <row r="15" spans="1:8" x14ac:dyDescent="0.2">
      <c r="A15" s="8" t="s">
        <v>2044</v>
      </c>
      <c r="B15" s="10">
        <v>57</v>
      </c>
      <c r="C15" s="10">
        <v>364</v>
      </c>
      <c r="D15" s="10">
        <v>14</v>
      </c>
      <c r="E15" s="10">
        <v>565</v>
      </c>
      <c r="F15" s="10"/>
      <c r="G15" s="10">
        <v>1000</v>
      </c>
      <c r="H15" s="4">
        <f>AVERAGE(H5:H13)</f>
        <v>0.60898252504387584</v>
      </c>
    </row>
  </sheetData>
  <conditionalFormatting sqref="H5:H13">
    <cfRule type="top10" dxfId="12" priority="1" rank="3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CE4F-AC2E-7346-B68B-D98916657C81}">
  <dimension ref="A1:G30"/>
  <sheetViews>
    <sheetView workbookViewId="0">
      <selection activeCell="B22" sqref="B2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0.33203125" bestFit="1" customWidth="1"/>
    <col min="9" max="9" width="14.1640625" bestFit="1" customWidth="1"/>
    <col min="10" max="10" width="5.83203125" bestFit="1" customWidth="1"/>
    <col min="11" max="11" width="4.1640625" bestFit="1" customWidth="1"/>
    <col min="12" max="12" width="9.5" bestFit="1" customWidth="1"/>
    <col min="13" max="13" width="16.83203125" bestFit="1" customWidth="1"/>
    <col min="14" max="14" width="8.6640625" bestFit="1" customWidth="1"/>
    <col min="15" max="15" width="5.83203125" bestFit="1" customWidth="1"/>
    <col min="16" max="16" width="4.1640625" bestFit="1" customWidth="1"/>
    <col min="17" max="17" width="9.5" bestFit="1" customWidth="1"/>
    <col min="18" max="18" width="11.1640625" bestFit="1" customWidth="1"/>
    <col min="19" max="19" width="14.6640625" bestFit="1" customWidth="1"/>
    <col min="20" max="20" width="9.5" bestFit="1" customWidth="1"/>
    <col min="21" max="21" width="17.33203125" bestFit="1" customWidth="1"/>
    <col min="22" max="22" width="8.5" bestFit="1" customWidth="1"/>
    <col min="23" max="23" width="5.83203125" bestFit="1" customWidth="1"/>
    <col min="24" max="24" width="9.5" bestFit="1" customWidth="1"/>
    <col min="25" max="25" width="11" bestFit="1" customWidth="1"/>
    <col min="26" max="26" width="12.5" bestFit="1" customWidth="1"/>
    <col min="27" max="27" width="5.83203125" bestFit="1" customWidth="1"/>
    <col min="28" max="28" width="9.5" bestFit="1" customWidth="1"/>
    <col min="29" max="29" width="15" bestFit="1" customWidth="1"/>
    <col min="30" max="30" width="11.33203125" bestFit="1" customWidth="1"/>
    <col min="31" max="31" width="5.83203125" bestFit="1" customWidth="1"/>
    <col min="32" max="32" width="9.5" bestFit="1" customWidth="1"/>
    <col min="33" max="33" width="13.83203125" bestFit="1" customWidth="1"/>
    <col min="34" max="34" width="8.33203125" bestFit="1" customWidth="1"/>
    <col min="35" max="35" width="5.83203125" bestFit="1" customWidth="1"/>
    <col min="36" max="36" width="9.5" bestFit="1" customWidth="1"/>
    <col min="37" max="37" width="9" bestFit="1" customWidth="1"/>
    <col min="38" max="38" width="8.1640625" bestFit="1" customWidth="1"/>
    <col min="39" max="39" width="9.5" bestFit="1" customWidth="1"/>
    <col min="40" max="40" width="10.6640625" bestFit="1" customWidth="1"/>
    <col min="41" max="41" width="15" bestFit="1" customWidth="1"/>
    <col min="42" max="42" width="4.1640625" bestFit="1" customWidth="1"/>
    <col min="43" max="43" width="9.5" bestFit="1" customWidth="1"/>
    <col min="44" max="44" width="17.6640625" bestFit="1" customWidth="1"/>
    <col min="45" max="45" width="11.5" bestFit="1" customWidth="1"/>
    <col min="46" max="46" width="5.83203125" bestFit="1" customWidth="1"/>
    <col min="47" max="47" width="4.1640625" bestFit="1" customWidth="1"/>
    <col min="48" max="48" width="9.5" bestFit="1" customWidth="1"/>
    <col min="49" max="49" width="14" bestFit="1" customWidth="1"/>
    <col min="50" max="50" width="19.1640625" bestFit="1" customWidth="1"/>
    <col min="51" max="51" width="5.83203125" bestFit="1" customWidth="1"/>
    <col min="52" max="52" width="4.1640625" bestFit="1" customWidth="1"/>
    <col min="53" max="53" width="9.5" bestFit="1" customWidth="1"/>
    <col min="54" max="54" width="21.83203125" bestFit="1" customWidth="1"/>
    <col min="55" max="55" width="8.33203125" bestFit="1" customWidth="1"/>
    <col min="56" max="56" width="5.83203125" bestFit="1" customWidth="1"/>
    <col min="57" max="57" width="4.1640625" bestFit="1" customWidth="1"/>
    <col min="58" max="58" width="9.5" bestFit="1" customWidth="1"/>
    <col min="59" max="59" width="10.1640625" bestFit="1" customWidth="1"/>
    <col min="60" max="60" width="17" bestFit="1" customWidth="1"/>
    <col min="61" max="61" width="9.5" bestFit="1" customWidth="1"/>
    <col min="62" max="62" width="19.6640625" bestFit="1" customWidth="1"/>
    <col min="63" max="63" width="8.33203125" bestFit="1" customWidth="1"/>
    <col min="64" max="64" width="5.83203125" bestFit="1" customWidth="1"/>
    <col min="65" max="65" width="9.5" bestFit="1" customWidth="1"/>
    <col min="66" max="66" width="9.33203125" bestFit="1" customWidth="1"/>
    <col min="67" max="67" width="15" bestFit="1" customWidth="1"/>
    <col min="68" max="68" width="9.5" bestFit="1" customWidth="1"/>
    <col min="69" max="69" width="17.6640625" bestFit="1" customWidth="1"/>
    <col min="70" max="70" width="8.33203125" bestFit="1" customWidth="1"/>
    <col min="71" max="71" width="5.83203125" bestFit="1" customWidth="1"/>
    <col min="72" max="72" width="4.1640625" bestFit="1" customWidth="1"/>
    <col min="73" max="73" width="9.5" bestFit="1" customWidth="1"/>
    <col min="75" max="75" width="11.33203125" bestFit="1" customWidth="1"/>
    <col min="76" max="76" width="5.83203125" bestFit="1" customWidth="1"/>
    <col min="77" max="77" width="9.5" bestFit="1" customWidth="1"/>
    <col min="78" max="78" width="13.83203125" bestFit="1" customWidth="1"/>
    <col min="79" max="79" width="13" bestFit="1" customWidth="1"/>
    <col min="80" max="80" width="9.5" bestFit="1" customWidth="1"/>
    <col min="81" max="81" width="15.5" bestFit="1" customWidth="1"/>
    <col min="82" max="82" width="13.83203125" bestFit="1" customWidth="1"/>
    <col min="83" max="83" width="5.83203125" bestFit="1" customWidth="1"/>
    <col min="84" max="84" width="4.1640625" bestFit="1" customWidth="1"/>
    <col min="85" max="85" width="9.5" bestFit="1" customWidth="1"/>
    <col min="86" max="86" width="16.5" bestFit="1" customWidth="1"/>
    <col min="87" max="87" width="11.83203125" bestFit="1" customWidth="1"/>
    <col min="88" max="88" width="4.1640625" bestFit="1" customWidth="1"/>
    <col min="89" max="89" width="9.5" bestFit="1" customWidth="1"/>
    <col min="90" max="90" width="14.33203125" bestFit="1" customWidth="1"/>
    <col min="91" max="91" width="8.33203125" bestFit="1" customWidth="1"/>
    <col min="92" max="92" width="5.83203125" bestFit="1" customWidth="1"/>
    <col min="93" max="93" width="4.1640625" bestFit="1" customWidth="1"/>
    <col min="94" max="94" width="9.5" bestFit="1" customWidth="1"/>
    <col min="95" max="95" width="9.33203125" bestFit="1" customWidth="1"/>
    <col min="96" max="96" width="13.33203125" bestFit="1" customWidth="1"/>
    <col min="97" max="97" width="15.83203125" bestFit="1" customWidth="1"/>
    <col min="98" max="98" width="9.1640625" bestFit="1" customWidth="1"/>
    <col min="99" max="99" width="11.6640625" bestFit="1" customWidth="1"/>
  </cols>
  <sheetData>
    <row r="1" spans="1:7" x14ac:dyDescent="0.2">
      <c r="A1" s="9" t="s">
        <v>6</v>
      </c>
      <c r="B1" t="s">
        <v>2047</v>
      </c>
    </row>
    <row r="3" spans="1:7" x14ac:dyDescent="0.2">
      <c r="A3" s="9" t="s">
        <v>2045</v>
      </c>
      <c r="B3" s="9" t="s">
        <v>2046</v>
      </c>
    </row>
    <row r="4" spans="1:7" x14ac:dyDescent="0.2">
      <c r="A4" s="9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8" t="s">
        <v>2048</v>
      </c>
      <c r="B5" s="10">
        <v>1</v>
      </c>
      <c r="C5" s="10">
        <v>10</v>
      </c>
      <c r="D5" s="10">
        <v>2</v>
      </c>
      <c r="E5" s="10">
        <v>21</v>
      </c>
      <c r="F5" s="10"/>
      <c r="G5" s="10">
        <v>34</v>
      </c>
    </row>
    <row r="6" spans="1:7" x14ac:dyDescent="0.2">
      <c r="A6" s="8" t="s">
        <v>2049</v>
      </c>
      <c r="B6" s="10"/>
      <c r="C6" s="10"/>
      <c r="D6" s="10"/>
      <c r="E6" s="10">
        <v>4</v>
      </c>
      <c r="F6" s="10"/>
      <c r="G6" s="10">
        <v>4</v>
      </c>
    </row>
    <row r="7" spans="1:7" x14ac:dyDescent="0.2">
      <c r="A7" s="8" t="s">
        <v>2050</v>
      </c>
      <c r="B7" s="10">
        <v>4</v>
      </c>
      <c r="C7" s="10">
        <v>21</v>
      </c>
      <c r="D7" s="10">
        <v>1</v>
      </c>
      <c r="E7" s="10">
        <v>34</v>
      </c>
      <c r="F7" s="10"/>
      <c r="G7" s="10">
        <v>60</v>
      </c>
    </row>
    <row r="8" spans="1:7" x14ac:dyDescent="0.2">
      <c r="A8" s="8" t="s">
        <v>2051</v>
      </c>
      <c r="B8" s="10">
        <v>2</v>
      </c>
      <c r="C8" s="10">
        <v>12</v>
      </c>
      <c r="D8" s="10">
        <v>1</v>
      </c>
      <c r="E8" s="10">
        <v>22</v>
      </c>
      <c r="F8" s="10"/>
      <c r="G8" s="10">
        <v>37</v>
      </c>
    </row>
    <row r="9" spans="1:7" x14ac:dyDescent="0.2">
      <c r="A9" s="8" t="s">
        <v>2052</v>
      </c>
      <c r="B9" s="10"/>
      <c r="C9" s="10">
        <v>8</v>
      </c>
      <c r="D9" s="10"/>
      <c r="E9" s="10">
        <v>10</v>
      </c>
      <c r="F9" s="10"/>
      <c r="G9" s="10">
        <v>18</v>
      </c>
    </row>
    <row r="10" spans="1:7" x14ac:dyDescent="0.2">
      <c r="A10" s="8" t="s">
        <v>2053</v>
      </c>
      <c r="B10" s="10">
        <v>1</v>
      </c>
      <c r="C10" s="10">
        <v>7</v>
      </c>
      <c r="D10" s="10"/>
      <c r="E10" s="10">
        <v>9</v>
      </c>
      <c r="F10" s="10"/>
      <c r="G10" s="10">
        <v>17</v>
      </c>
    </row>
    <row r="11" spans="1:7" x14ac:dyDescent="0.2">
      <c r="A11" s="8" t="s">
        <v>2054</v>
      </c>
      <c r="B11" s="10">
        <v>4</v>
      </c>
      <c r="C11" s="10">
        <v>20</v>
      </c>
      <c r="D11" s="10"/>
      <c r="E11" s="10">
        <v>22</v>
      </c>
      <c r="F11" s="10"/>
      <c r="G11" s="10">
        <v>46</v>
      </c>
    </row>
    <row r="12" spans="1:7" x14ac:dyDescent="0.2">
      <c r="A12" s="8" t="s">
        <v>2055</v>
      </c>
      <c r="B12" s="10">
        <v>3</v>
      </c>
      <c r="C12" s="10">
        <v>19</v>
      </c>
      <c r="D12" s="10"/>
      <c r="E12" s="10">
        <v>23</v>
      </c>
      <c r="F12" s="10"/>
      <c r="G12" s="10">
        <v>45</v>
      </c>
    </row>
    <row r="13" spans="1:7" x14ac:dyDescent="0.2">
      <c r="A13" s="8" t="s">
        <v>2056</v>
      </c>
      <c r="B13" s="10">
        <v>1</v>
      </c>
      <c r="C13" s="10">
        <v>6</v>
      </c>
      <c r="D13" s="10"/>
      <c r="E13" s="10">
        <v>10</v>
      </c>
      <c r="F13" s="10"/>
      <c r="G13" s="10">
        <v>17</v>
      </c>
    </row>
    <row r="14" spans="1:7" x14ac:dyDescent="0.2">
      <c r="A14" s="8" t="s">
        <v>2057</v>
      </c>
      <c r="B14" s="10"/>
      <c r="C14" s="10">
        <v>3</v>
      </c>
      <c r="D14" s="10"/>
      <c r="E14" s="10">
        <v>4</v>
      </c>
      <c r="F14" s="10"/>
      <c r="G14" s="10">
        <v>7</v>
      </c>
    </row>
    <row r="15" spans="1:7" x14ac:dyDescent="0.2">
      <c r="A15" s="8" t="s">
        <v>2058</v>
      </c>
      <c r="B15" s="10"/>
      <c r="C15" s="10">
        <v>8</v>
      </c>
      <c r="D15" s="10">
        <v>1</v>
      </c>
      <c r="E15" s="10">
        <v>4</v>
      </c>
      <c r="F15" s="10"/>
      <c r="G15" s="10">
        <v>13</v>
      </c>
    </row>
    <row r="16" spans="1:7" x14ac:dyDescent="0.2">
      <c r="A16" s="8" t="s">
        <v>2059</v>
      </c>
      <c r="B16" s="10">
        <v>1</v>
      </c>
      <c r="C16" s="10">
        <v>6</v>
      </c>
      <c r="D16" s="10">
        <v>1</v>
      </c>
      <c r="E16" s="10">
        <v>13</v>
      </c>
      <c r="F16" s="10"/>
      <c r="G16" s="10">
        <v>21</v>
      </c>
    </row>
    <row r="17" spans="1:7" x14ac:dyDescent="0.2">
      <c r="A17" s="8" t="s">
        <v>2060</v>
      </c>
      <c r="B17" s="10">
        <v>4</v>
      </c>
      <c r="C17" s="10">
        <v>11</v>
      </c>
      <c r="D17" s="10">
        <v>1</v>
      </c>
      <c r="E17" s="10">
        <v>26</v>
      </c>
      <c r="F17" s="10"/>
      <c r="G17" s="10">
        <v>42</v>
      </c>
    </row>
    <row r="18" spans="1:7" x14ac:dyDescent="0.2">
      <c r="A18" s="8" t="s">
        <v>2061</v>
      </c>
      <c r="B18" s="10">
        <v>23</v>
      </c>
      <c r="C18" s="10">
        <v>132</v>
      </c>
      <c r="D18" s="10">
        <v>2</v>
      </c>
      <c r="E18" s="10">
        <v>187</v>
      </c>
      <c r="F18" s="10"/>
      <c r="G18" s="10">
        <v>344</v>
      </c>
    </row>
    <row r="19" spans="1:7" x14ac:dyDescent="0.2">
      <c r="A19" s="8" t="s">
        <v>2062</v>
      </c>
      <c r="B19" s="10"/>
      <c r="C19" s="10">
        <v>4</v>
      </c>
      <c r="D19" s="10"/>
      <c r="E19" s="10">
        <v>4</v>
      </c>
      <c r="F19" s="10"/>
      <c r="G19" s="10">
        <v>8</v>
      </c>
    </row>
    <row r="20" spans="1:7" x14ac:dyDescent="0.2">
      <c r="A20" s="8" t="s">
        <v>2063</v>
      </c>
      <c r="B20" s="10">
        <v>6</v>
      </c>
      <c r="C20" s="10">
        <v>30</v>
      </c>
      <c r="D20" s="10"/>
      <c r="E20" s="10">
        <v>49</v>
      </c>
      <c r="F20" s="10"/>
      <c r="G20" s="10">
        <v>85</v>
      </c>
    </row>
    <row r="21" spans="1:7" x14ac:dyDescent="0.2">
      <c r="A21" s="8" t="s">
        <v>2064</v>
      </c>
      <c r="B21" s="10"/>
      <c r="C21" s="10">
        <v>9</v>
      </c>
      <c r="D21" s="10"/>
      <c r="E21" s="10">
        <v>5</v>
      </c>
      <c r="F21" s="10"/>
      <c r="G21" s="10">
        <v>14</v>
      </c>
    </row>
    <row r="22" spans="1:7" x14ac:dyDescent="0.2">
      <c r="A22" s="8" t="s">
        <v>2065</v>
      </c>
      <c r="B22" s="10">
        <v>1</v>
      </c>
      <c r="C22" s="10">
        <v>5</v>
      </c>
      <c r="D22" s="10">
        <v>1</v>
      </c>
      <c r="E22" s="10">
        <v>9</v>
      </c>
      <c r="F22" s="10"/>
      <c r="G22" s="10">
        <v>16</v>
      </c>
    </row>
    <row r="23" spans="1:7" x14ac:dyDescent="0.2">
      <c r="A23" s="8" t="s">
        <v>2066</v>
      </c>
      <c r="B23" s="10">
        <v>3</v>
      </c>
      <c r="C23" s="10">
        <v>3</v>
      </c>
      <c r="D23" s="10"/>
      <c r="E23" s="10">
        <v>11</v>
      </c>
      <c r="F23" s="10"/>
      <c r="G23" s="10">
        <v>17</v>
      </c>
    </row>
    <row r="24" spans="1:7" x14ac:dyDescent="0.2">
      <c r="A24" s="8" t="s">
        <v>2067</v>
      </c>
      <c r="B24" s="10"/>
      <c r="C24" s="10">
        <v>7</v>
      </c>
      <c r="D24" s="10"/>
      <c r="E24" s="10">
        <v>14</v>
      </c>
      <c r="F24" s="10"/>
      <c r="G24" s="10">
        <v>21</v>
      </c>
    </row>
    <row r="25" spans="1:7" x14ac:dyDescent="0.2">
      <c r="A25" s="8" t="s">
        <v>2068</v>
      </c>
      <c r="B25" s="10">
        <v>1</v>
      </c>
      <c r="C25" s="10">
        <v>15</v>
      </c>
      <c r="D25" s="10">
        <v>2</v>
      </c>
      <c r="E25" s="10">
        <v>17</v>
      </c>
      <c r="F25" s="10"/>
      <c r="G25" s="10">
        <v>35</v>
      </c>
    </row>
    <row r="26" spans="1:7" x14ac:dyDescent="0.2">
      <c r="A26" s="8" t="s">
        <v>2069</v>
      </c>
      <c r="B26" s="10"/>
      <c r="C26" s="10">
        <v>16</v>
      </c>
      <c r="D26" s="10">
        <v>1</v>
      </c>
      <c r="E26" s="10">
        <v>28</v>
      </c>
      <c r="F26" s="10"/>
      <c r="G26" s="10">
        <v>45</v>
      </c>
    </row>
    <row r="27" spans="1:7" x14ac:dyDescent="0.2">
      <c r="A27" s="8" t="s">
        <v>2070</v>
      </c>
      <c r="B27" s="10">
        <v>2</v>
      </c>
      <c r="C27" s="10">
        <v>12</v>
      </c>
      <c r="D27" s="10">
        <v>1</v>
      </c>
      <c r="E27" s="10">
        <v>36</v>
      </c>
      <c r="F27" s="10"/>
      <c r="G27" s="10">
        <v>51</v>
      </c>
    </row>
    <row r="28" spans="1:7" x14ac:dyDescent="0.2">
      <c r="A28" s="8" t="s">
        <v>2071</v>
      </c>
      <c r="B28" s="10"/>
      <c r="C28" s="10"/>
      <c r="D28" s="10"/>
      <c r="E28" s="10">
        <v>3</v>
      </c>
      <c r="F28" s="10"/>
      <c r="G28" s="10">
        <v>3</v>
      </c>
    </row>
    <row r="29" spans="1:7" x14ac:dyDescent="0.2">
      <c r="A29" s="8" t="s">
        <v>2043</v>
      </c>
      <c r="B29" s="10"/>
      <c r="C29" s="10"/>
      <c r="D29" s="10"/>
      <c r="E29" s="10"/>
      <c r="F29" s="10"/>
      <c r="G29" s="10"/>
    </row>
    <row r="30" spans="1:7" x14ac:dyDescent="0.2">
      <c r="A30" s="8" t="s">
        <v>2044</v>
      </c>
      <c r="B30" s="10">
        <v>57</v>
      </c>
      <c r="C30" s="10">
        <v>364</v>
      </c>
      <c r="D30" s="10">
        <v>14</v>
      </c>
      <c r="E30" s="10">
        <v>565</v>
      </c>
      <c r="F30" s="10"/>
      <c r="G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CB53-6522-5344-89EA-D7FC574380E8}">
  <dimension ref="A1:F18"/>
  <sheetViews>
    <sheetView workbookViewId="0">
      <selection activeCell="R26" sqref="R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2047</v>
      </c>
    </row>
    <row r="2" spans="1:6" x14ac:dyDescent="0.2">
      <c r="A2" s="9" t="s">
        <v>2086</v>
      </c>
      <c r="B2" t="s">
        <v>2047</v>
      </c>
    </row>
    <row r="4" spans="1:6" x14ac:dyDescent="0.2">
      <c r="A4" s="9" t="s">
        <v>2045</v>
      </c>
      <c r="B4" s="9" t="s">
        <v>2046</v>
      </c>
    </row>
    <row r="5" spans="1:6" x14ac:dyDescent="0.2">
      <c r="A5" s="9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15" t="s">
        <v>2074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5" t="s">
        <v>2075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5" t="s">
        <v>2076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5" t="s">
        <v>2077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5" t="s">
        <v>2078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5" t="s">
        <v>2079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5" t="s">
        <v>2080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5" t="s">
        <v>2081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5" t="s">
        <v>2082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5" t="s">
        <v>2083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5" t="s">
        <v>2084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5" t="s">
        <v>2085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5" t="s">
        <v>2044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A6F9-41ED-E843-8F64-8B5A4599D9AC}">
  <dimension ref="A3:B8"/>
  <sheetViews>
    <sheetView workbookViewId="0">
      <selection activeCell="AI47" sqref="AI47"/>
    </sheetView>
  </sheetViews>
  <sheetFormatPr baseColWidth="10" defaultRowHeight="16" x14ac:dyDescent="0.2"/>
  <cols>
    <col min="1" max="1" width="13" bestFit="1" customWidth="1"/>
    <col min="2" max="2" width="25.33203125" bestFit="1" customWidth="1"/>
    <col min="3" max="3" width="3.1640625" bestFit="1" customWidth="1"/>
    <col min="4" max="7" width="2.1640625" bestFit="1" customWidth="1"/>
    <col min="8" max="92" width="3.1640625" bestFit="1" customWidth="1"/>
    <col min="93" max="360" width="4.1640625" bestFit="1" customWidth="1"/>
    <col min="361" max="590" width="5.1640625" bestFit="1" customWidth="1"/>
  </cols>
  <sheetData>
    <row r="3" spans="1:2" x14ac:dyDescent="0.2">
      <c r="A3" s="9" t="s">
        <v>2042</v>
      </c>
      <c r="B3" t="s">
        <v>2087</v>
      </c>
    </row>
    <row r="4" spans="1:2" x14ac:dyDescent="0.2">
      <c r="A4" s="8" t="s">
        <v>74</v>
      </c>
      <c r="B4" s="6">
        <v>70.025548863066987</v>
      </c>
    </row>
    <row r="5" spans="1:2" x14ac:dyDescent="0.2">
      <c r="A5" s="8" t="s">
        <v>14</v>
      </c>
      <c r="B5" s="6">
        <v>64.114728411470949</v>
      </c>
    </row>
    <row r="6" spans="1:2" x14ac:dyDescent="0.2">
      <c r="A6" s="8" t="s">
        <v>47</v>
      </c>
      <c r="B6" s="6">
        <v>70.817185158932332</v>
      </c>
    </row>
    <row r="7" spans="1:2" x14ac:dyDescent="0.2">
      <c r="A7" s="8" t="s">
        <v>20</v>
      </c>
      <c r="B7" s="6">
        <v>69.426631537667717</v>
      </c>
    </row>
    <row r="8" spans="1:2" x14ac:dyDescent="0.2">
      <c r="A8" s="8" t="s">
        <v>2044</v>
      </c>
      <c r="B8" s="6">
        <v>67.546704837977586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CB8-D61E-E041-B8D5-3264EA9CD25C}">
  <dimension ref="A1:J14"/>
  <sheetViews>
    <sheetView workbookViewId="0">
      <selection activeCell="C14" sqref="C14"/>
    </sheetView>
  </sheetViews>
  <sheetFormatPr baseColWidth="10" defaultRowHeight="16" x14ac:dyDescent="0.2"/>
  <cols>
    <col min="1" max="1" width="13.6640625" bestFit="1" customWidth="1"/>
    <col min="2" max="3" width="13.6640625" customWidth="1"/>
    <col min="4" max="4" width="17" bestFit="1" customWidth="1"/>
    <col min="5" max="5" width="13.33203125" bestFit="1" customWidth="1"/>
    <col min="6" max="6" width="15.6640625" bestFit="1" customWidth="1"/>
    <col min="7" max="7" width="12.33203125" bestFit="1" customWidth="1"/>
    <col min="8" max="8" width="19.5" bestFit="1" customWidth="1"/>
    <col min="9" max="9" width="15.83203125" bestFit="1" customWidth="1"/>
    <col min="10" max="10" width="18.33203125" bestFit="1" customWidth="1"/>
  </cols>
  <sheetData>
    <row r="1" spans="1:10" x14ac:dyDescent="0.2">
      <c r="A1" t="s">
        <v>2096</v>
      </c>
      <c r="B1" t="s">
        <v>2097</v>
      </c>
      <c r="C1" t="s">
        <v>2099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  <c r="I1" t="s">
        <v>2094</v>
      </c>
      <c r="J1" t="s">
        <v>2095</v>
      </c>
    </row>
    <row r="2" spans="1:10" x14ac:dyDescent="0.2">
      <c r="A2">
        <v>0</v>
      </c>
      <c r="B2">
        <v>999</v>
      </c>
      <c r="C2" t="str">
        <f>CONCATENATE(A2," - ", B2)</f>
        <v>0 - 999</v>
      </c>
      <c r="D2">
        <f>COUNTIFS('001 Source Data'!$F$2:$F$1001,"successful",'001 Source Data'!$D$2:$D$1001,"&gt;="&amp;$A2,'001 Source Data'!$D$2:$D$1001,"&lt;="&amp;$B2 )</f>
        <v>30</v>
      </c>
      <c r="E2">
        <f>COUNTIFS('001 Source Data'!$F$2:$F$1001,"failed",'001 Source Data'!$D$2:$D$1001,"&gt;="&amp;$A2,'001 Source Data'!$D$2:$D$1001,"&lt;="&amp;$B2 )</f>
        <v>20</v>
      </c>
      <c r="F2">
        <f>COUNTIFS('001 Source Data'!$F$2:$F$1001,"canceled",'001 Source Data'!$D$2:$D$1001,"&gt;="&amp;$A2,'001 Source Data'!$D$2:$D$1001,"&lt;="&amp;$B2 )</f>
        <v>1</v>
      </c>
      <c r="G2">
        <f>SUM(D2:F2)</f>
        <v>51</v>
      </c>
      <c r="H2" s="4">
        <f>D2/G2</f>
        <v>0.58823529411764708</v>
      </c>
      <c r="I2" s="4">
        <f>E2/G2</f>
        <v>0.39215686274509803</v>
      </c>
      <c r="J2" s="4">
        <f>F2/G2</f>
        <v>1.9607843137254902E-2</v>
      </c>
    </row>
    <row r="3" spans="1:10" x14ac:dyDescent="0.2">
      <c r="A3">
        <v>1000</v>
      </c>
      <c r="B3">
        <v>4999</v>
      </c>
      <c r="C3" t="str">
        <f t="shared" ref="C3:C13" si="0">CONCATENATE(A3," - ", B3)</f>
        <v>1000 - 4999</v>
      </c>
      <c r="D3">
        <f>COUNTIFS('001 Source Data'!$F$2:$F$1001,"successful",'001 Source Data'!$D$2:$D$1001,"&gt;="&amp;$A3,'001 Source Data'!$D$2:$D$1001,"&lt;="&amp;$B3 )</f>
        <v>191</v>
      </c>
      <c r="E3">
        <f>COUNTIFS('001 Source Data'!$F$2:$F$1001,"failed",'001 Source Data'!$D$2:$D$1001,"&gt;="&amp;$A3,'001 Source Data'!$D$2:$D$1001,"&lt;="&amp;$B3 )</f>
        <v>38</v>
      </c>
      <c r="F3">
        <f>COUNTIFS('001 Source Data'!$F$2:$F$1001,"canceled",'001 Source Data'!$D$2:$D$1001,"&gt;="&amp;$A3,'001 Source Data'!$D$2:$D$1001,"&lt;="&amp;$B3 )</f>
        <v>2</v>
      </c>
      <c r="G3">
        <f t="shared" ref="G3:G13" si="1">SUM(D3:F3)</f>
        <v>231</v>
      </c>
      <c r="H3" s="4">
        <f t="shared" ref="H3:H13" si="2">D3/G3</f>
        <v>0.82683982683982682</v>
      </c>
      <c r="I3" s="4">
        <f t="shared" ref="I3:I13" si="3">E3/G3</f>
        <v>0.16450216450216451</v>
      </c>
      <c r="J3" s="4">
        <f t="shared" ref="J3:J13" si="4">F3/G3</f>
        <v>8.658008658008658E-3</v>
      </c>
    </row>
    <row r="4" spans="1:10" x14ac:dyDescent="0.2">
      <c r="A4">
        <v>5000</v>
      </c>
      <c r="B4">
        <v>9999</v>
      </c>
      <c r="C4" t="str">
        <f t="shared" si="0"/>
        <v>5000 - 9999</v>
      </c>
      <c r="D4">
        <f>COUNTIFS('001 Source Data'!$F$2:$F$1001,"successful",'001 Source Data'!$D$2:$D$1001,"&gt;="&amp;$A4,'001 Source Data'!$D$2:$D$1001,"&lt;="&amp;$B4 )</f>
        <v>164</v>
      </c>
      <c r="E4">
        <f>COUNTIFS('001 Source Data'!$F$2:$F$1001,"failed",'001 Source Data'!$D$2:$D$1001,"&gt;="&amp;$A4,'001 Source Data'!$D$2:$D$1001,"&lt;="&amp;$B4 )</f>
        <v>126</v>
      </c>
      <c r="F4">
        <f>COUNTIFS('001 Source Data'!$F$2:$F$1001,"canceled",'001 Source Data'!$D$2:$D$1001,"&gt;="&amp;$A4,'001 Source Data'!$D$2:$D$1001,"&lt;="&amp;$B4 )</f>
        <v>25</v>
      </c>
      <c r="G4">
        <f t="shared" si="1"/>
        <v>315</v>
      </c>
      <c r="H4" s="4">
        <f t="shared" si="2"/>
        <v>0.52063492063492067</v>
      </c>
      <c r="I4" s="4">
        <f t="shared" si="3"/>
        <v>0.4</v>
      </c>
      <c r="J4" s="4">
        <f t="shared" si="4"/>
        <v>7.9365079365079361E-2</v>
      </c>
    </row>
    <row r="5" spans="1:10" x14ac:dyDescent="0.2">
      <c r="A5">
        <v>10000</v>
      </c>
      <c r="B5">
        <v>14999</v>
      </c>
      <c r="C5" t="str">
        <f t="shared" si="0"/>
        <v>10000 - 14999</v>
      </c>
      <c r="D5">
        <f>COUNTIFS('001 Source Data'!$F$2:$F$1001,"successful",'001 Source Data'!$D$2:$D$1001,"&gt;="&amp;$A5,'001 Source Data'!$D$2:$D$1001,"&lt;="&amp;$B5 )</f>
        <v>4</v>
      </c>
      <c r="E5">
        <f>COUNTIFS('001 Source Data'!$F$2:$F$1001,"failed",'001 Source Data'!$D$2:$D$1001,"&gt;="&amp;$A5,'001 Source Data'!$D$2:$D$1001,"&lt;="&amp;$B5 )</f>
        <v>5</v>
      </c>
      <c r="F5">
        <f>COUNTIFS('001 Source Data'!$F$2:$F$1001,"canceled",'001 Source Data'!$D$2:$D$1001,"&gt;="&amp;$A5,'001 Source Data'!$D$2:$D$1001,"&lt;="&amp;$B5 )</f>
        <v>0</v>
      </c>
      <c r="G5">
        <f t="shared" si="1"/>
        <v>9</v>
      </c>
      <c r="H5" s="4">
        <f t="shared" si="2"/>
        <v>0.44444444444444442</v>
      </c>
      <c r="I5" s="4">
        <f t="shared" si="3"/>
        <v>0.55555555555555558</v>
      </c>
      <c r="J5" s="4">
        <f t="shared" si="4"/>
        <v>0</v>
      </c>
    </row>
    <row r="6" spans="1:10" x14ac:dyDescent="0.2">
      <c r="A6">
        <v>15000</v>
      </c>
      <c r="B6">
        <v>19999</v>
      </c>
      <c r="C6" t="str">
        <f t="shared" si="0"/>
        <v>15000 - 19999</v>
      </c>
      <c r="D6">
        <f>COUNTIFS('001 Source Data'!$F$2:$F$1001,"successful",'001 Source Data'!$D$2:$D$1001,"&gt;="&amp;$A6,'001 Source Data'!$D$2:$D$1001,"&lt;="&amp;$B6 )</f>
        <v>10</v>
      </c>
      <c r="E6">
        <f>COUNTIFS('001 Source Data'!$F$2:$F$1001,"failed",'001 Source Data'!$D$2:$D$1001,"&gt;="&amp;$A6,'001 Source Data'!$D$2:$D$1001,"&lt;="&amp;$B6 )</f>
        <v>0</v>
      </c>
      <c r="F6">
        <f>COUNTIFS('001 Source Data'!$F$2:$F$1001,"canceled",'001 Source Data'!$D$2:$D$1001,"&gt;="&amp;$A6,'001 Source Data'!$D$2:$D$1001,"&lt;="&amp;$B6 )</f>
        <v>0</v>
      </c>
      <c r="G6">
        <f t="shared" si="1"/>
        <v>10</v>
      </c>
      <c r="H6" s="4">
        <f t="shared" si="2"/>
        <v>1</v>
      </c>
      <c r="I6" s="4">
        <f t="shared" si="3"/>
        <v>0</v>
      </c>
      <c r="J6" s="4">
        <f t="shared" si="4"/>
        <v>0</v>
      </c>
    </row>
    <row r="7" spans="1:10" x14ac:dyDescent="0.2">
      <c r="A7">
        <v>20000</v>
      </c>
      <c r="B7">
        <v>24999</v>
      </c>
      <c r="C7" t="str">
        <f t="shared" si="0"/>
        <v>20000 - 24999</v>
      </c>
      <c r="D7">
        <f>COUNTIFS('001 Source Data'!$F$2:$F$1001,"successful",'001 Source Data'!$D$2:$D$1001,"&gt;="&amp;$A7,'001 Source Data'!$D$2:$D$1001,"&lt;="&amp;$B7 )</f>
        <v>7</v>
      </c>
      <c r="E7">
        <f>COUNTIFS('001 Source Data'!$F$2:$F$1001,"failed",'001 Source Data'!$D$2:$D$1001,"&gt;="&amp;$A7,'001 Source Data'!$D$2:$D$1001,"&lt;="&amp;$B7 )</f>
        <v>0</v>
      </c>
      <c r="F7">
        <f>COUNTIFS('001 Source Data'!$F$2:$F$1001,"canceled",'001 Source Data'!$D$2:$D$1001,"&gt;="&amp;$A7,'001 Source Data'!$D$2:$D$1001,"&lt;="&amp;$B7 )</f>
        <v>0</v>
      </c>
      <c r="G7">
        <f t="shared" si="1"/>
        <v>7</v>
      </c>
      <c r="H7" s="4">
        <f t="shared" si="2"/>
        <v>1</v>
      </c>
      <c r="I7" s="4">
        <f t="shared" si="3"/>
        <v>0</v>
      </c>
      <c r="J7" s="4">
        <f t="shared" si="4"/>
        <v>0</v>
      </c>
    </row>
    <row r="8" spans="1:10" x14ac:dyDescent="0.2">
      <c r="A8">
        <v>25000</v>
      </c>
      <c r="B8">
        <v>29999</v>
      </c>
      <c r="C8" t="str">
        <f t="shared" si="0"/>
        <v>25000 - 29999</v>
      </c>
      <c r="D8">
        <f>COUNTIFS('001 Source Data'!$F$2:$F$1001,"successful",'001 Source Data'!$D$2:$D$1001,"&gt;="&amp;$A8,'001 Source Data'!$D$2:$D$1001,"&lt;="&amp;$B8 )</f>
        <v>11</v>
      </c>
      <c r="E8">
        <f>COUNTIFS('001 Source Data'!$F$2:$F$1001,"failed",'001 Source Data'!$D$2:$D$1001,"&gt;="&amp;$A8,'001 Source Data'!$D$2:$D$1001,"&lt;="&amp;$B8 )</f>
        <v>3</v>
      </c>
      <c r="F8">
        <f>COUNTIFS('001 Source Data'!$F$2:$F$1001,"canceled",'001 Source Data'!$D$2:$D$1001,"&gt;="&amp;$A8,'001 Source Data'!$D$2:$D$1001,"&lt;="&amp;$B8 )</f>
        <v>0</v>
      </c>
      <c r="G8">
        <f t="shared" si="1"/>
        <v>14</v>
      </c>
      <c r="H8" s="4">
        <f t="shared" si="2"/>
        <v>0.7857142857142857</v>
      </c>
      <c r="I8" s="4">
        <f t="shared" si="3"/>
        <v>0.21428571428571427</v>
      </c>
      <c r="J8" s="4">
        <f t="shared" si="4"/>
        <v>0</v>
      </c>
    </row>
    <row r="9" spans="1:10" x14ac:dyDescent="0.2">
      <c r="A9">
        <v>30000</v>
      </c>
      <c r="B9">
        <v>34999</v>
      </c>
      <c r="C9" t="str">
        <f t="shared" si="0"/>
        <v>30000 - 34999</v>
      </c>
      <c r="D9">
        <f>COUNTIFS('001 Source Data'!$F$2:$F$1001,"successful",'001 Source Data'!$D$2:$D$1001,"&gt;="&amp;$A9,'001 Source Data'!$D$2:$D$1001,"&lt;="&amp;$B9 )</f>
        <v>7</v>
      </c>
      <c r="E9">
        <f>COUNTIFS('001 Source Data'!$F$2:$F$1001,"failed",'001 Source Data'!$D$2:$D$1001,"&gt;="&amp;$A9,'001 Source Data'!$D$2:$D$1001,"&lt;="&amp;$B9 )</f>
        <v>0</v>
      </c>
      <c r="F9">
        <f>COUNTIFS('001 Source Data'!$F$2:$F$1001,"canceled",'001 Source Data'!$D$2:$D$1001,"&gt;="&amp;$A9,'001 Source Data'!$D$2:$D$1001,"&lt;="&amp;$B9 )</f>
        <v>0</v>
      </c>
      <c r="G9">
        <f t="shared" si="1"/>
        <v>7</v>
      </c>
      <c r="H9" s="4">
        <f t="shared" si="2"/>
        <v>1</v>
      </c>
      <c r="I9" s="4">
        <f t="shared" si="3"/>
        <v>0</v>
      </c>
      <c r="J9" s="4">
        <f t="shared" si="4"/>
        <v>0</v>
      </c>
    </row>
    <row r="10" spans="1:10" x14ac:dyDescent="0.2">
      <c r="A10">
        <v>35000</v>
      </c>
      <c r="B10">
        <v>39999</v>
      </c>
      <c r="C10" t="str">
        <f t="shared" si="0"/>
        <v>35000 - 39999</v>
      </c>
      <c r="D10">
        <f>COUNTIFS('001 Source Data'!$F$2:$F$1001,"successful",'001 Source Data'!$D$2:$D$1001,"&gt;="&amp;$A10,'001 Source Data'!$D$2:$D$1001,"&lt;="&amp;$B10 )</f>
        <v>8</v>
      </c>
      <c r="E10">
        <f>COUNTIFS('001 Source Data'!$F$2:$F$1001,"failed",'001 Source Data'!$D$2:$D$1001,"&gt;="&amp;$A10,'001 Source Data'!$D$2:$D$1001,"&lt;="&amp;$B10 )</f>
        <v>3</v>
      </c>
      <c r="F10">
        <f>COUNTIFS('001 Source Data'!$F$2:$F$1001,"canceled",'001 Source Data'!$D$2:$D$1001,"&gt;="&amp;$A10,'001 Source Data'!$D$2:$D$1001,"&lt;="&amp;$B10 )</f>
        <v>1</v>
      </c>
      <c r="G10">
        <f t="shared" si="1"/>
        <v>12</v>
      </c>
      <c r="H10" s="4">
        <f t="shared" si="2"/>
        <v>0.66666666666666663</v>
      </c>
      <c r="I10" s="4">
        <f t="shared" si="3"/>
        <v>0.25</v>
      </c>
      <c r="J10" s="4">
        <f t="shared" si="4"/>
        <v>8.3333333333333329E-2</v>
      </c>
    </row>
    <row r="11" spans="1:10" x14ac:dyDescent="0.2">
      <c r="A11">
        <v>40000</v>
      </c>
      <c r="B11">
        <v>44999</v>
      </c>
      <c r="C11" t="str">
        <f t="shared" si="0"/>
        <v>40000 - 44999</v>
      </c>
      <c r="D11">
        <f>COUNTIFS('001 Source Data'!$F$2:$F$1001,"successful",'001 Source Data'!$D$2:$D$1001,"&gt;="&amp;$A11,'001 Source Data'!$D$2:$D$1001,"&lt;="&amp;$B11 )</f>
        <v>11</v>
      </c>
      <c r="E11">
        <f>COUNTIFS('001 Source Data'!$F$2:$F$1001,"failed",'001 Source Data'!$D$2:$D$1001,"&gt;="&amp;$A11,'001 Source Data'!$D$2:$D$1001,"&lt;="&amp;$B11 )</f>
        <v>3</v>
      </c>
      <c r="F11">
        <f>COUNTIFS('001 Source Data'!$F$2:$F$1001,"canceled",'001 Source Data'!$D$2:$D$1001,"&gt;="&amp;$A11,'001 Source Data'!$D$2:$D$1001,"&lt;="&amp;$B11 )</f>
        <v>0</v>
      </c>
      <c r="G11">
        <f t="shared" si="1"/>
        <v>14</v>
      </c>
      <c r="H11" s="4">
        <f t="shared" si="2"/>
        <v>0.7857142857142857</v>
      </c>
      <c r="I11" s="4">
        <f t="shared" si="3"/>
        <v>0.21428571428571427</v>
      </c>
      <c r="J11" s="4">
        <f t="shared" si="4"/>
        <v>0</v>
      </c>
    </row>
    <row r="12" spans="1:10" x14ac:dyDescent="0.2">
      <c r="A12">
        <v>45000</v>
      </c>
      <c r="B12">
        <v>49999</v>
      </c>
      <c r="C12" t="str">
        <f t="shared" si="0"/>
        <v>45000 - 49999</v>
      </c>
      <c r="D12">
        <f>COUNTIFS('001 Source Data'!$F$2:$F$1001,"successful",'001 Source Data'!$D$2:$D$1001,"&gt;="&amp;$A12,'001 Source Data'!$D$2:$D$1001,"&lt;="&amp;$B12 )</f>
        <v>8</v>
      </c>
      <c r="E12">
        <f>COUNTIFS('001 Source Data'!$F$2:$F$1001,"failed",'001 Source Data'!$D$2:$D$1001,"&gt;="&amp;$A12,'001 Source Data'!$D$2:$D$1001,"&lt;="&amp;$B12 )</f>
        <v>3</v>
      </c>
      <c r="F12">
        <f>COUNTIFS('001 Source Data'!$F$2:$F$1001,"canceled",'001 Source Data'!$D$2:$D$1001,"&gt;="&amp;$A12,'001 Source Data'!$D$2:$D$1001,"&lt;="&amp;$B12 )</f>
        <v>0</v>
      </c>
      <c r="G12">
        <f t="shared" si="1"/>
        <v>11</v>
      </c>
      <c r="H12" s="4">
        <f t="shared" si="2"/>
        <v>0.72727272727272729</v>
      </c>
      <c r="I12" s="4">
        <f t="shared" si="3"/>
        <v>0.27272727272727271</v>
      </c>
      <c r="J12" s="4">
        <f t="shared" si="4"/>
        <v>0</v>
      </c>
    </row>
    <row r="13" spans="1:10" x14ac:dyDescent="0.2">
      <c r="A13" s="16">
        <v>50000</v>
      </c>
      <c r="B13" s="17" t="s">
        <v>2098</v>
      </c>
      <c r="C13" t="str">
        <f>CONCATENATE(A13," - ", "Open")</f>
        <v>50000 - Open</v>
      </c>
      <c r="D13" s="16">
        <f>COUNTIFS('001 Source Data'!$F$2:$F$1001,"successful",'001 Source Data'!$D$2:$D$1001,"&gt;="&amp;$A13)</f>
        <v>114</v>
      </c>
      <c r="E13" s="16">
        <f>COUNTIFS('001 Source Data'!$F$2:$F$1001,"failed",'001 Source Data'!$D$2:$D$1001,"&gt;="&amp;$A13 )</f>
        <v>163</v>
      </c>
      <c r="F13" s="16">
        <f>COUNTIFS('001 Source Data'!$F$2:$F$1001,"canceled",'001 Source Data'!$D$2:$D$1001,"&gt;="&amp;$A13)</f>
        <v>28</v>
      </c>
      <c r="G13" s="16">
        <f t="shared" si="1"/>
        <v>305</v>
      </c>
      <c r="H13" s="18">
        <f t="shared" si="2"/>
        <v>0.3737704918032787</v>
      </c>
      <c r="I13" s="18">
        <f t="shared" si="3"/>
        <v>0.53442622950819674</v>
      </c>
      <c r="J13" s="18">
        <f t="shared" si="4"/>
        <v>9.1803278688524587E-2</v>
      </c>
    </row>
    <row r="14" spans="1:10" x14ac:dyDescent="0.2">
      <c r="D14">
        <f>SUM(D2:D13)</f>
        <v>565</v>
      </c>
      <c r="E14">
        <f>SUM(E2:E13)</f>
        <v>364</v>
      </c>
      <c r="F14">
        <f>SUM(F2:F13)</f>
        <v>57</v>
      </c>
      <c r="G14">
        <f>SUM(G2:G13)</f>
        <v>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1ABC-1E0C-544F-BC24-9A802154569C}">
  <dimension ref="A1:D14"/>
  <sheetViews>
    <sheetView workbookViewId="0"/>
  </sheetViews>
  <sheetFormatPr baseColWidth="10" defaultRowHeight="16" x14ac:dyDescent="0.2"/>
  <cols>
    <col min="1" max="1" width="13" bestFit="1" customWidth="1"/>
    <col min="2" max="2" width="23.5" bestFit="1" customWidth="1"/>
    <col min="3" max="3" width="19.83203125" bestFit="1" customWidth="1"/>
    <col min="4" max="4" width="22.33203125" bestFit="1" customWidth="1"/>
  </cols>
  <sheetData>
    <row r="1" spans="1:4" x14ac:dyDescent="0.2">
      <c r="A1" s="9" t="s">
        <v>2042</v>
      </c>
      <c r="B1" t="s">
        <v>2112</v>
      </c>
      <c r="C1" t="s">
        <v>2113</v>
      </c>
      <c r="D1" t="s">
        <v>2114</v>
      </c>
    </row>
    <row r="2" spans="1:4" x14ac:dyDescent="0.2">
      <c r="A2" s="8" t="s">
        <v>2100</v>
      </c>
      <c r="B2" s="10">
        <v>30</v>
      </c>
      <c r="C2" s="10">
        <v>20</v>
      </c>
      <c r="D2" s="10">
        <v>1</v>
      </c>
    </row>
    <row r="3" spans="1:4" x14ac:dyDescent="0.2">
      <c r="A3" s="8" t="s">
        <v>2101</v>
      </c>
      <c r="B3" s="10">
        <v>191</v>
      </c>
      <c r="C3" s="10">
        <v>38</v>
      </c>
      <c r="D3" s="10">
        <v>2</v>
      </c>
    </row>
    <row r="4" spans="1:4" x14ac:dyDescent="0.2">
      <c r="A4" s="8" t="s">
        <v>2102</v>
      </c>
      <c r="B4" s="10">
        <v>4</v>
      </c>
      <c r="C4" s="10">
        <v>5</v>
      </c>
      <c r="D4" s="10">
        <v>0</v>
      </c>
    </row>
    <row r="5" spans="1:4" x14ac:dyDescent="0.2">
      <c r="A5" s="8" t="s">
        <v>2103</v>
      </c>
      <c r="B5" s="10">
        <v>10</v>
      </c>
      <c r="C5" s="10">
        <v>0</v>
      </c>
      <c r="D5" s="10">
        <v>0</v>
      </c>
    </row>
    <row r="6" spans="1:4" x14ac:dyDescent="0.2">
      <c r="A6" s="8" t="s">
        <v>2104</v>
      </c>
      <c r="B6" s="10">
        <v>7</v>
      </c>
      <c r="C6" s="10">
        <v>0</v>
      </c>
      <c r="D6" s="10">
        <v>0</v>
      </c>
    </row>
    <row r="7" spans="1:4" x14ac:dyDescent="0.2">
      <c r="A7" s="8" t="s">
        <v>2105</v>
      </c>
      <c r="B7" s="10">
        <v>11</v>
      </c>
      <c r="C7" s="10">
        <v>3</v>
      </c>
      <c r="D7" s="10">
        <v>0</v>
      </c>
    </row>
    <row r="8" spans="1:4" x14ac:dyDescent="0.2">
      <c r="A8" s="8" t="s">
        <v>2106</v>
      </c>
      <c r="B8" s="10">
        <v>7</v>
      </c>
      <c r="C8" s="10">
        <v>0</v>
      </c>
      <c r="D8" s="10">
        <v>0</v>
      </c>
    </row>
    <row r="9" spans="1:4" x14ac:dyDescent="0.2">
      <c r="A9" s="8" t="s">
        <v>2107</v>
      </c>
      <c r="B9" s="10">
        <v>8</v>
      </c>
      <c r="C9" s="10">
        <v>3</v>
      </c>
      <c r="D9" s="10">
        <v>1</v>
      </c>
    </row>
    <row r="10" spans="1:4" x14ac:dyDescent="0.2">
      <c r="A10" s="8" t="s">
        <v>2108</v>
      </c>
      <c r="B10" s="10">
        <v>11</v>
      </c>
      <c r="C10" s="10">
        <v>3</v>
      </c>
      <c r="D10" s="10">
        <v>0</v>
      </c>
    </row>
    <row r="11" spans="1:4" x14ac:dyDescent="0.2">
      <c r="A11" s="8" t="s">
        <v>2109</v>
      </c>
      <c r="B11" s="10">
        <v>8</v>
      </c>
      <c r="C11" s="10">
        <v>3</v>
      </c>
      <c r="D11" s="10">
        <v>0</v>
      </c>
    </row>
    <row r="12" spans="1:4" x14ac:dyDescent="0.2">
      <c r="A12" s="8" t="s">
        <v>2110</v>
      </c>
      <c r="B12" s="10">
        <v>164</v>
      </c>
      <c r="C12" s="10">
        <v>126</v>
      </c>
      <c r="D12" s="10">
        <v>25</v>
      </c>
    </row>
    <row r="13" spans="1:4" x14ac:dyDescent="0.2">
      <c r="A13" s="8" t="s">
        <v>2111</v>
      </c>
      <c r="B13" s="10">
        <v>114</v>
      </c>
      <c r="C13" s="10">
        <v>163</v>
      </c>
      <c r="D13" s="10">
        <v>28</v>
      </c>
    </row>
    <row r="14" spans="1:4" x14ac:dyDescent="0.2">
      <c r="A14" s="8" t="s">
        <v>2044</v>
      </c>
      <c r="B14" s="10">
        <v>565</v>
      </c>
      <c r="C14" s="10">
        <v>364</v>
      </c>
      <c r="D14" s="10">
        <v>57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2A1D-3369-C242-A575-B9E56BFEC6F6}">
  <dimension ref="A1:G580"/>
  <sheetViews>
    <sheetView workbookViewId="0"/>
  </sheetViews>
  <sheetFormatPr baseColWidth="10" defaultRowHeight="16" x14ac:dyDescent="0.2"/>
  <cols>
    <col min="2" max="2" width="13" bestFit="1" customWidth="1"/>
  </cols>
  <sheetData>
    <row r="1" spans="1:5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">
      <c r="A2" t="s">
        <v>20</v>
      </c>
      <c r="B2">
        <v>158</v>
      </c>
      <c r="D2" t="s">
        <v>14</v>
      </c>
      <c r="E2">
        <v>0</v>
      </c>
    </row>
    <row r="3" spans="1:5" x14ac:dyDescent="0.2">
      <c r="A3" t="s">
        <v>20</v>
      </c>
      <c r="B3">
        <v>1425</v>
      </c>
      <c r="D3" t="s">
        <v>14</v>
      </c>
      <c r="E3">
        <v>24</v>
      </c>
    </row>
    <row r="4" spans="1:5" x14ac:dyDescent="0.2">
      <c r="A4" t="s">
        <v>20</v>
      </c>
      <c r="B4">
        <v>174</v>
      </c>
      <c r="D4" t="s">
        <v>14</v>
      </c>
      <c r="E4">
        <v>53</v>
      </c>
    </row>
    <row r="5" spans="1:5" x14ac:dyDescent="0.2">
      <c r="A5" t="s">
        <v>20</v>
      </c>
      <c r="B5">
        <v>227</v>
      </c>
      <c r="D5" t="s">
        <v>14</v>
      </c>
      <c r="E5">
        <v>18</v>
      </c>
    </row>
    <row r="6" spans="1:5" x14ac:dyDescent="0.2">
      <c r="A6" t="s">
        <v>20</v>
      </c>
      <c r="B6">
        <v>220</v>
      </c>
      <c r="D6" t="s">
        <v>14</v>
      </c>
      <c r="E6">
        <v>44</v>
      </c>
    </row>
    <row r="7" spans="1:5" x14ac:dyDescent="0.2">
      <c r="A7" t="s">
        <v>20</v>
      </c>
      <c r="B7">
        <v>98</v>
      </c>
      <c r="D7" t="s">
        <v>14</v>
      </c>
      <c r="E7">
        <v>27</v>
      </c>
    </row>
    <row r="8" spans="1:5" x14ac:dyDescent="0.2">
      <c r="A8" t="s">
        <v>20</v>
      </c>
      <c r="B8">
        <v>100</v>
      </c>
      <c r="D8" t="s">
        <v>14</v>
      </c>
      <c r="E8">
        <v>55</v>
      </c>
    </row>
    <row r="9" spans="1:5" x14ac:dyDescent="0.2">
      <c r="A9" t="s">
        <v>20</v>
      </c>
      <c r="B9">
        <v>1249</v>
      </c>
      <c r="D9" t="s">
        <v>14</v>
      </c>
      <c r="E9">
        <v>200</v>
      </c>
    </row>
    <row r="10" spans="1:5" x14ac:dyDescent="0.2">
      <c r="A10" t="s">
        <v>20</v>
      </c>
      <c r="B10">
        <v>1396</v>
      </c>
      <c r="D10" t="s">
        <v>14</v>
      </c>
      <c r="E10">
        <v>452</v>
      </c>
    </row>
    <row r="11" spans="1:5" x14ac:dyDescent="0.2">
      <c r="A11" t="s">
        <v>20</v>
      </c>
      <c r="B11">
        <v>890</v>
      </c>
      <c r="D11" t="s">
        <v>14</v>
      </c>
      <c r="E11">
        <v>674</v>
      </c>
    </row>
    <row r="12" spans="1:5" x14ac:dyDescent="0.2">
      <c r="A12" t="s">
        <v>20</v>
      </c>
      <c r="B12">
        <v>142</v>
      </c>
      <c r="D12" t="s">
        <v>14</v>
      </c>
      <c r="E12">
        <v>558</v>
      </c>
    </row>
    <row r="13" spans="1:5" x14ac:dyDescent="0.2">
      <c r="A13" t="s">
        <v>20</v>
      </c>
      <c r="B13">
        <v>2673</v>
      </c>
      <c r="D13" t="s">
        <v>14</v>
      </c>
      <c r="E13">
        <v>15</v>
      </c>
    </row>
    <row r="14" spans="1:5" x14ac:dyDescent="0.2">
      <c r="A14" t="s">
        <v>20</v>
      </c>
      <c r="B14">
        <v>163</v>
      </c>
      <c r="D14" t="s">
        <v>14</v>
      </c>
      <c r="E14">
        <v>2307</v>
      </c>
    </row>
    <row r="15" spans="1:5" x14ac:dyDescent="0.2">
      <c r="A15" t="s">
        <v>20</v>
      </c>
      <c r="B15">
        <v>2220</v>
      </c>
      <c r="D15" t="s">
        <v>14</v>
      </c>
      <c r="E15">
        <v>88</v>
      </c>
    </row>
    <row r="16" spans="1: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  <c r="D367" s="19" t="s">
        <v>2115</v>
      </c>
      <c r="E367" s="20">
        <f>AVERAGE(E2:E365)</f>
        <v>585.61538461538464</v>
      </c>
    </row>
    <row r="368" spans="1:5" x14ac:dyDescent="0.2">
      <c r="A368" t="s">
        <v>20</v>
      </c>
      <c r="B368">
        <v>272</v>
      </c>
      <c r="D368" s="19" t="s">
        <v>2116</v>
      </c>
      <c r="E368" s="20">
        <f>MEDIAN(E2:E365)</f>
        <v>114.5</v>
      </c>
    </row>
    <row r="369" spans="1:5" x14ac:dyDescent="0.2">
      <c r="A369" t="s">
        <v>20</v>
      </c>
      <c r="B369">
        <v>419</v>
      </c>
      <c r="D369" s="19" t="s">
        <v>2117</v>
      </c>
      <c r="E369" s="19">
        <f>MIN(E2:E365)</f>
        <v>0</v>
      </c>
    </row>
    <row r="370" spans="1:5" x14ac:dyDescent="0.2">
      <c r="A370" t="s">
        <v>20</v>
      </c>
      <c r="B370">
        <v>1621</v>
      </c>
      <c r="D370" s="19" t="s">
        <v>2118</v>
      </c>
      <c r="E370" s="19">
        <f>MAX(E2:E365)</f>
        <v>6080</v>
      </c>
    </row>
    <row r="371" spans="1:5" x14ac:dyDescent="0.2">
      <c r="A371" t="s">
        <v>20</v>
      </c>
      <c r="B371">
        <v>1101</v>
      </c>
      <c r="D371" s="19" t="s">
        <v>2119</v>
      </c>
      <c r="E371" s="20">
        <f>_xlfn.VAR.S(E2:E365)</f>
        <v>924113.45496927318</v>
      </c>
    </row>
    <row r="372" spans="1:5" x14ac:dyDescent="0.2">
      <c r="A372" t="s">
        <v>20</v>
      </c>
      <c r="B372">
        <v>1073</v>
      </c>
      <c r="D372" s="19" t="s">
        <v>2120</v>
      </c>
      <c r="E372" s="20">
        <f>STDEV(E2:E365)</f>
        <v>961.30819978260524</v>
      </c>
    </row>
    <row r="373" spans="1:5" x14ac:dyDescent="0.2">
      <c r="A373" t="s">
        <v>20</v>
      </c>
      <c r="B373">
        <v>331</v>
      </c>
    </row>
    <row r="374" spans="1:5" x14ac:dyDescent="0.2">
      <c r="A374" t="s">
        <v>20</v>
      </c>
      <c r="B374">
        <v>1170</v>
      </c>
    </row>
    <row r="375" spans="1:5" x14ac:dyDescent="0.2">
      <c r="A375" t="s">
        <v>20</v>
      </c>
      <c r="B375">
        <v>363</v>
      </c>
    </row>
    <row r="376" spans="1:5" x14ac:dyDescent="0.2">
      <c r="A376" t="s">
        <v>20</v>
      </c>
      <c r="B376">
        <v>103</v>
      </c>
    </row>
    <row r="377" spans="1:5" x14ac:dyDescent="0.2">
      <c r="A377" t="s">
        <v>20</v>
      </c>
      <c r="B377">
        <v>147</v>
      </c>
    </row>
    <row r="378" spans="1:5" x14ac:dyDescent="0.2">
      <c r="A378" t="s">
        <v>20</v>
      </c>
      <c r="B378">
        <v>110</v>
      </c>
    </row>
    <row r="379" spans="1:5" x14ac:dyDescent="0.2">
      <c r="A379" t="s">
        <v>20</v>
      </c>
      <c r="B379">
        <v>134</v>
      </c>
    </row>
    <row r="380" spans="1:5" x14ac:dyDescent="0.2">
      <c r="A380" t="s">
        <v>20</v>
      </c>
      <c r="B380">
        <v>269</v>
      </c>
    </row>
    <row r="381" spans="1:5" x14ac:dyDescent="0.2">
      <c r="A381" t="s">
        <v>20</v>
      </c>
      <c r="B381">
        <v>175</v>
      </c>
    </row>
    <row r="382" spans="1:5" x14ac:dyDescent="0.2">
      <c r="A382" t="s">
        <v>20</v>
      </c>
      <c r="B382">
        <v>69</v>
      </c>
    </row>
    <row r="383" spans="1:5" x14ac:dyDescent="0.2">
      <c r="A383" t="s">
        <v>20</v>
      </c>
      <c r="B383">
        <v>190</v>
      </c>
    </row>
    <row r="384" spans="1:5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  <row r="568" spans="1:2" x14ac:dyDescent="0.2">
      <c r="A568" s="19" t="s">
        <v>2115</v>
      </c>
      <c r="B568" s="20">
        <f>AVERAGE(B2:B566)</f>
        <v>851.14690265486729</v>
      </c>
    </row>
    <row r="569" spans="1:2" x14ac:dyDescent="0.2">
      <c r="A569" s="19" t="s">
        <v>2116</v>
      </c>
      <c r="B569" s="19">
        <f>MEDIAN(B2:B566)</f>
        <v>201</v>
      </c>
    </row>
    <row r="570" spans="1:2" x14ac:dyDescent="0.2">
      <c r="A570" s="19" t="s">
        <v>2117</v>
      </c>
      <c r="B570" s="19">
        <f>MIN(B2:B566)</f>
        <v>16</v>
      </c>
    </row>
    <row r="571" spans="1:2" x14ac:dyDescent="0.2">
      <c r="A571" s="19" t="s">
        <v>2118</v>
      </c>
      <c r="B571" s="19">
        <f>MAX(B2:B566)</f>
        <v>7295</v>
      </c>
    </row>
    <row r="572" spans="1:2" x14ac:dyDescent="0.2">
      <c r="A572" s="19" t="s">
        <v>2119</v>
      </c>
      <c r="B572" s="20">
        <f>_xlfn.VAR.S(B2:B566)</f>
        <v>1606216.5936295739</v>
      </c>
    </row>
    <row r="573" spans="1:2" x14ac:dyDescent="0.2">
      <c r="A573" s="19" t="s">
        <v>2120</v>
      </c>
      <c r="B573" s="20">
        <f>STDEV(B2:B566)</f>
        <v>1267.366006183523</v>
      </c>
    </row>
    <row r="576" spans="1:2" x14ac:dyDescent="0.2">
      <c r="A576" s="21" t="s">
        <v>2121</v>
      </c>
    </row>
    <row r="577" spans="1:7" ht="31" customHeight="1" x14ac:dyDescent="0.2">
      <c r="A577" s="23">
        <v>1</v>
      </c>
      <c r="B577" s="22" t="s">
        <v>2122</v>
      </c>
      <c r="C577" s="22"/>
      <c r="D577" s="22"/>
      <c r="E577" s="22"/>
      <c r="F577" s="22"/>
      <c r="G577" s="22"/>
    </row>
    <row r="578" spans="1:7" ht="31" customHeight="1" x14ac:dyDescent="0.2">
      <c r="A578" s="23"/>
      <c r="B578" s="22"/>
      <c r="C578" s="22"/>
      <c r="D578" s="22"/>
      <c r="E578" s="22"/>
      <c r="F578" s="22"/>
      <c r="G578" s="22"/>
    </row>
    <row r="579" spans="1:7" ht="32" customHeight="1" x14ac:dyDescent="0.2">
      <c r="A579" s="23">
        <v>2</v>
      </c>
      <c r="B579" s="24" t="s">
        <v>2123</v>
      </c>
      <c r="C579" s="24"/>
      <c r="D579" s="24"/>
      <c r="E579" s="24"/>
      <c r="F579" s="24"/>
      <c r="G579" s="24"/>
    </row>
    <row r="580" spans="1:7" ht="32" customHeight="1" x14ac:dyDescent="0.2">
      <c r="A580" s="23"/>
      <c r="B580" s="24"/>
      <c r="C580" s="24"/>
      <c r="D580" s="24"/>
      <c r="E580" s="24"/>
      <c r="F580" s="24"/>
      <c r="G580" s="24"/>
    </row>
  </sheetData>
  <mergeCells count="4">
    <mergeCell ref="B577:G578"/>
    <mergeCell ref="A577:A578"/>
    <mergeCell ref="B579:G580"/>
    <mergeCell ref="A579:A580"/>
  </mergeCells>
  <conditionalFormatting sqref="A1:A577 A581:A1048139 A579">
    <cfRule type="containsText" dxfId="11" priority="9" operator="containsText" text="live">
      <formula>NOT(ISERROR(SEARCH("live",A1)))</formula>
    </cfRule>
    <cfRule type="containsText" dxfId="10" priority="10" stopIfTrue="1" operator="containsText" text="canceled">
      <formula>NOT(ISERROR(SEARCH("canceled",A1)))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D1:D366 D373:D576 D581:D1047938">
    <cfRule type="containsText" dxfId="7" priority="5" operator="containsText" text="live">
      <formula>NOT(ISERROR(SEARCH("live",D1)))</formula>
    </cfRule>
    <cfRule type="containsText" dxfId="6" priority="6" stopIfTrue="1" operator="containsText" text="canceled">
      <formula>NOT(ISERROR(SEARCH("canceled",D1)))</formula>
    </cfRule>
    <cfRule type="containsText" dxfId="5" priority="7" operator="containsText" text="successful">
      <formula>NOT(ISERROR(SEARCH("successful",D1)))</formula>
    </cfRule>
    <cfRule type="containsText" dxfId="4" priority="8" operator="containsText" text="failed">
      <formula>NOT(ISERROR(SEARCH("failed",D1)))</formula>
    </cfRule>
  </conditionalFormatting>
  <conditionalFormatting sqref="D367:D372">
    <cfRule type="containsText" dxfId="3" priority="1" operator="containsText" text="live">
      <formula>NOT(ISERROR(SEARCH("live",D367)))</formula>
    </cfRule>
    <cfRule type="containsText" dxfId="2" priority="2" stopIfTrue="1" operator="containsText" text="canceled">
      <formula>NOT(ISERROR(SEARCH("canceled",D367)))</formula>
    </cfRule>
    <cfRule type="containsText" dxfId="1" priority="3" operator="containsText" text="successful">
      <formula>NOT(ISERROR(SEARCH("successful",D367)))</formula>
    </cfRule>
    <cfRule type="containsText" dxfId="0" priority="4" operator="containsText" text="failed">
      <formula>NOT(ISERROR(SEARCH("failed",D367)))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001 Source Data</vt:lpstr>
      <vt:lpstr>002 Outcome By Parent</vt:lpstr>
      <vt:lpstr>003 Outcome By Sub-Category</vt:lpstr>
      <vt:lpstr>004 Outcome By Month</vt:lpstr>
      <vt:lpstr>005 Outcome by Avg. Donation</vt:lpstr>
      <vt:lpstr>006 Crowdfunding Goal Analysis</vt:lpstr>
      <vt:lpstr>007 Line Chart</vt:lpstr>
      <vt:lpstr>008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Casey</cp:lastModifiedBy>
  <dcterms:created xsi:type="dcterms:W3CDTF">2021-09-29T18:52:28Z</dcterms:created>
  <dcterms:modified xsi:type="dcterms:W3CDTF">2023-10-24T20:53:54Z</dcterms:modified>
</cp:coreProperties>
</file>