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2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2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2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2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3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3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2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3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3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3.xml" ContentType="application/vnd.openxmlformats-officedocument.drawing+xml"/>
  <Override PartName="/xl/charts/chart3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4.xml" ContentType="application/vnd.openxmlformats-officedocument.drawing+xml"/>
  <Override PartName="/xl/comments1.xml" ContentType="application/vnd.openxmlformats-officedocument.spreadsheetml.comments+xml"/>
  <Override PartName="/xl/charts/chart3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4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paneto.EUROCONTROL\Downloads\"/>
    </mc:Choice>
  </mc:AlternateContent>
  <xr:revisionPtr revIDLastSave="0" documentId="13_ncr:1_{E8476C09-4389-46B6-94F2-AE4C8B211AD1}" xr6:coauthVersionLast="45" xr6:coauthVersionMax="45" xr10:uidLastSave="{00000000-0000-0000-0000-000000000000}"/>
  <bookViews>
    <workbookView xWindow="19080" yWindow="-120" windowWidth="19440" windowHeight="15600" xr2:uid="{00000000-000D-0000-FFFF-FFFF00000000}"/>
  </bookViews>
  <sheets>
    <sheet name="Dati" sheetId="1" r:id="rId1"/>
    <sheet name="Casi_totali" sheetId="2" r:id="rId2"/>
    <sheet name="Terapia_inten" sheetId="3" r:id="rId3"/>
    <sheet name="Guariti" sheetId="4" r:id="rId4"/>
    <sheet name="Deceduti" sheetId="5" r:id="rId5"/>
    <sheet name="Ospedalizzati" sheetId="6" r:id="rId6"/>
    <sheet name="Positivi" sheetId="8" r:id="rId7"/>
    <sheet name="Quarantena" sheetId="7" r:id="rId8"/>
    <sheet name="Nuovi positivi" sheetId="13" r:id="rId9"/>
    <sheet name="Tamponi" sheetId="9" r:id="rId10"/>
    <sheet name="Analisi-nuovi-pos (2)" sheetId="16" r:id="rId11"/>
    <sheet name="Analisi-nuovi-pos (3)" sheetId="19" r:id="rId12"/>
    <sheet name="Analisi-dead (2)" sheetId="15" r:id="rId13"/>
    <sheet name="Bilog" sheetId="17" r:id="rId14"/>
    <sheet name="R0" sheetId="18" r:id="rId15"/>
    <sheet name="Coeff stime" sheetId="12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8" i="17" l="1"/>
  <c r="C108" i="17"/>
  <c r="D108" i="17" s="1"/>
  <c r="B109" i="17"/>
  <c r="C109" i="17"/>
  <c r="B110" i="17"/>
  <c r="C110" i="17"/>
  <c r="B111" i="17"/>
  <c r="C111" i="17"/>
  <c r="A107" i="15"/>
  <c r="C107" i="15"/>
  <c r="D107" i="15" s="1"/>
  <c r="J107" i="15" s="1"/>
  <c r="H107" i="15"/>
  <c r="F107" i="15" s="1"/>
  <c r="A108" i="15"/>
  <c r="C108" i="15"/>
  <c r="E108" i="15" s="1"/>
  <c r="H108" i="15"/>
  <c r="A109" i="15"/>
  <c r="C109" i="15"/>
  <c r="D109" i="15"/>
  <c r="E109" i="15"/>
  <c r="H109" i="15"/>
  <c r="J109" i="15" s="1"/>
  <c r="A110" i="15"/>
  <c r="C110" i="15"/>
  <c r="E110" i="15" s="1"/>
  <c r="D110" i="15"/>
  <c r="J110" i="15" s="1"/>
  <c r="H110" i="15"/>
  <c r="A110" i="16"/>
  <c r="C110" i="16"/>
  <c r="D110" i="16"/>
  <c r="G110" i="16"/>
  <c r="E110" i="16" s="1"/>
  <c r="A110" i="9"/>
  <c r="C110" i="9"/>
  <c r="G110" i="9" s="1"/>
  <c r="I110" i="9" s="1"/>
  <c r="D110" i="9"/>
  <c r="E110" i="9" s="1"/>
  <c r="H110" i="9"/>
  <c r="J110" i="9" s="1"/>
  <c r="R110" i="13"/>
  <c r="V110" i="13" s="1"/>
  <c r="A110" i="13"/>
  <c r="B110" i="13"/>
  <c r="C110" i="13" s="1"/>
  <c r="A110" i="7"/>
  <c r="B110" i="7"/>
  <c r="C110" i="7" s="1"/>
  <c r="D110" i="7" s="1"/>
  <c r="A110" i="8"/>
  <c r="B110" i="8"/>
  <c r="C110" i="8"/>
  <c r="D110" i="8" s="1"/>
  <c r="A110" i="6"/>
  <c r="B110" i="6"/>
  <c r="C110" i="6"/>
  <c r="D110" i="6" s="1"/>
  <c r="R110" i="5"/>
  <c r="V110" i="5" s="1"/>
  <c r="T110" i="5"/>
  <c r="U110" i="5"/>
  <c r="W110" i="5"/>
  <c r="X110" i="5"/>
  <c r="Y110" i="5"/>
  <c r="AA110" i="5"/>
  <c r="AB110" i="5"/>
  <c r="A110" i="5"/>
  <c r="B110" i="5"/>
  <c r="C110" i="5" s="1"/>
  <c r="D110" i="5" s="1"/>
  <c r="E110" i="5"/>
  <c r="R110" i="4"/>
  <c r="V110" i="4" s="1"/>
  <c r="A110" i="4"/>
  <c r="B110" i="4"/>
  <c r="C110" i="4"/>
  <c r="D110" i="4" s="1"/>
  <c r="E110" i="4"/>
  <c r="A110" i="3"/>
  <c r="B110" i="3"/>
  <c r="C110" i="3" s="1"/>
  <c r="D110" i="3" s="1"/>
  <c r="E110" i="3"/>
  <c r="A110" i="2"/>
  <c r="B110" i="2"/>
  <c r="C110" i="2"/>
  <c r="D110" i="2" s="1"/>
  <c r="E110" i="2"/>
  <c r="E111" i="17" l="1"/>
  <c r="E110" i="17"/>
  <c r="E109" i="17"/>
  <c r="E108" i="17"/>
  <c r="D111" i="17"/>
  <c r="D110" i="17"/>
  <c r="D109" i="17"/>
  <c r="G107" i="15"/>
  <c r="F108" i="15"/>
  <c r="D108" i="15"/>
  <c r="J108" i="15" s="1"/>
  <c r="I107" i="15"/>
  <c r="E107" i="15"/>
  <c r="I108" i="15"/>
  <c r="H110" i="16"/>
  <c r="I110" i="16" s="1"/>
  <c r="F110" i="16"/>
  <c r="K110" i="9"/>
  <c r="Y110" i="13"/>
  <c r="U110" i="13"/>
  <c r="AB110" i="13"/>
  <c r="X110" i="13"/>
  <c r="T110" i="13"/>
  <c r="AA110" i="13"/>
  <c r="W110" i="13"/>
  <c r="Z110" i="13"/>
  <c r="E110" i="13"/>
  <c r="D110" i="13"/>
  <c r="E110" i="8"/>
  <c r="Z110" i="5"/>
  <c r="Y110" i="4"/>
  <c r="U110" i="4"/>
  <c r="AB110" i="4"/>
  <c r="X110" i="4"/>
  <c r="T110" i="4"/>
  <c r="AA110" i="4"/>
  <c r="W110" i="4"/>
  <c r="Z110" i="4"/>
  <c r="M4" i="19"/>
  <c r="H74" i="19" s="1"/>
  <c r="M7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2" i="19"/>
  <c r="C109" i="19"/>
  <c r="A109" i="19"/>
  <c r="C108" i="19"/>
  <c r="A108" i="19"/>
  <c r="C107" i="19"/>
  <c r="A107" i="19"/>
  <c r="C106" i="19"/>
  <c r="A106" i="19"/>
  <c r="C105" i="19"/>
  <c r="A105" i="19"/>
  <c r="C104" i="19"/>
  <c r="A104" i="19"/>
  <c r="C103" i="19"/>
  <c r="A103" i="19"/>
  <c r="C102" i="19"/>
  <c r="A102" i="19"/>
  <c r="C101" i="19"/>
  <c r="A101" i="19"/>
  <c r="C100" i="19"/>
  <c r="A100" i="19"/>
  <c r="C99" i="19"/>
  <c r="A99" i="19"/>
  <c r="C98" i="19"/>
  <c r="A98" i="19"/>
  <c r="C97" i="19"/>
  <c r="A97" i="19"/>
  <c r="C96" i="19"/>
  <c r="A96" i="19"/>
  <c r="C95" i="19"/>
  <c r="A95" i="19"/>
  <c r="C94" i="19"/>
  <c r="A94" i="19"/>
  <c r="C93" i="19"/>
  <c r="A93" i="19"/>
  <c r="C92" i="19"/>
  <c r="A92" i="19"/>
  <c r="C91" i="19"/>
  <c r="A91" i="19"/>
  <c r="C90" i="19"/>
  <c r="A90" i="19"/>
  <c r="C89" i="19"/>
  <c r="A89" i="19"/>
  <c r="C88" i="19"/>
  <c r="A88" i="19"/>
  <c r="C87" i="19"/>
  <c r="A87" i="19"/>
  <c r="C86" i="19"/>
  <c r="A86" i="19"/>
  <c r="C85" i="19"/>
  <c r="A85" i="19"/>
  <c r="C84" i="19"/>
  <c r="A84" i="19"/>
  <c r="C83" i="19"/>
  <c r="A83" i="19"/>
  <c r="C82" i="19"/>
  <c r="A82" i="19"/>
  <c r="C81" i="19"/>
  <c r="A81" i="19"/>
  <c r="C80" i="19"/>
  <c r="A80" i="19"/>
  <c r="C79" i="19"/>
  <c r="A79" i="19"/>
  <c r="C78" i="19"/>
  <c r="A78" i="19"/>
  <c r="C77" i="19"/>
  <c r="A77" i="19"/>
  <c r="C76" i="19"/>
  <c r="A76" i="19"/>
  <c r="C75" i="19"/>
  <c r="A75" i="19"/>
  <c r="C74" i="19"/>
  <c r="A74" i="19"/>
  <c r="C73" i="19"/>
  <c r="A73" i="19"/>
  <c r="C72" i="19"/>
  <c r="D72" i="19" s="1"/>
  <c r="A72" i="19"/>
  <c r="C71" i="19"/>
  <c r="A71" i="19"/>
  <c r="C70" i="19"/>
  <c r="D71" i="19" s="1"/>
  <c r="A70" i="19"/>
  <c r="C69" i="19"/>
  <c r="A69" i="19"/>
  <c r="C68" i="19"/>
  <c r="D69" i="19" s="1"/>
  <c r="A68" i="19"/>
  <c r="C67" i="19"/>
  <c r="A67" i="19"/>
  <c r="C66" i="19"/>
  <c r="D67" i="19" s="1"/>
  <c r="A66" i="19"/>
  <c r="C65" i="19"/>
  <c r="A65" i="19"/>
  <c r="C64" i="19"/>
  <c r="D64" i="19" s="1"/>
  <c r="A64" i="19"/>
  <c r="C63" i="19"/>
  <c r="A63" i="19"/>
  <c r="C62" i="19"/>
  <c r="D63" i="19" s="1"/>
  <c r="A62" i="19"/>
  <c r="C61" i="19"/>
  <c r="A61" i="19"/>
  <c r="C60" i="19"/>
  <c r="D60" i="19" s="1"/>
  <c r="A60" i="19"/>
  <c r="C59" i="19"/>
  <c r="A59" i="19"/>
  <c r="C58" i="19"/>
  <c r="D59" i="19" s="1"/>
  <c r="A58" i="19"/>
  <c r="C57" i="19"/>
  <c r="A57" i="19"/>
  <c r="C56" i="19"/>
  <c r="D56" i="19" s="1"/>
  <c r="A56" i="19"/>
  <c r="C55" i="19"/>
  <c r="A55" i="19"/>
  <c r="C54" i="19"/>
  <c r="D55" i="19" s="1"/>
  <c r="A54" i="19"/>
  <c r="C53" i="19"/>
  <c r="A53" i="19"/>
  <c r="C52" i="19"/>
  <c r="D52" i="19" s="1"/>
  <c r="A52" i="19"/>
  <c r="C51" i="19"/>
  <c r="A51" i="19"/>
  <c r="C50" i="19"/>
  <c r="D51" i="19" s="1"/>
  <c r="A50" i="19"/>
  <c r="C49" i="19"/>
  <c r="A49" i="19"/>
  <c r="C48" i="19"/>
  <c r="D48" i="19" s="1"/>
  <c r="A48" i="19"/>
  <c r="C47" i="19"/>
  <c r="A47" i="19"/>
  <c r="C46" i="19"/>
  <c r="D47" i="19" s="1"/>
  <c r="A46" i="19"/>
  <c r="C45" i="19"/>
  <c r="A45" i="19"/>
  <c r="C44" i="19"/>
  <c r="D44" i="19" s="1"/>
  <c r="A44" i="19"/>
  <c r="C43" i="19"/>
  <c r="A43" i="19"/>
  <c r="C42" i="19"/>
  <c r="D43" i="19" s="1"/>
  <c r="A42" i="19"/>
  <c r="C41" i="19"/>
  <c r="A41" i="19"/>
  <c r="C40" i="19"/>
  <c r="D40" i="19" s="1"/>
  <c r="A40" i="19"/>
  <c r="C39" i="19"/>
  <c r="A39" i="19"/>
  <c r="C38" i="19"/>
  <c r="D39" i="19" s="1"/>
  <c r="A38" i="19"/>
  <c r="C37" i="19"/>
  <c r="A37" i="19"/>
  <c r="C36" i="19"/>
  <c r="D37" i="19" s="1"/>
  <c r="A36" i="19"/>
  <c r="C35" i="19"/>
  <c r="A35" i="19"/>
  <c r="C34" i="19"/>
  <c r="D35" i="19" s="1"/>
  <c r="A34" i="19"/>
  <c r="C33" i="19"/>
  <c r="A33" i="19"/>
  <c r="C32" i="19"/>
  <c r="D33" i="19" s="1"/>
  <c r="A32" i="19"/>
  <c r="C31" i="19"/>
  <c r="A31" i="19"/>
  <c r="C30" i="19"/>
  <c r="D31" i="19" s="1"/>
  <c r="A30" i="19"/>
  <c r="C29" i="19"/>
  <c r="A29" i="19"/>
  <c r="C28" i="19"/>
  <c r="D29" i="19" s="1"/>
  <c r="A28" i="19"/>
  <c r="C27" i="19"/>
  <c r="A27" i="19"/>
  <c r="C26" i="19"/>
  <c r="D27" i="19" s="1"/>
  <c r="A26" i="19"/>
  <c r="C25" i="19"/>
  <c r="A25" i="19"/>
  <c r="C24" i="19"/>
  <c r="D25" i="19" s="1"/>
  <c r="A24" i="19"/>
  <c r="C23" i="19"/>
  <c r="A23" i="19"/>
  <c r="C22" i="19"/>
  <c r="D23" i="19" s="1"/>
  <c r="A22" i="19"/>
  <c r="C21" i="19"/>
  <c r="A21" i="19"/>
  <c r="C20" i="19"/>
  <c r="D21" i="19" s="1"/>
  <c r="A20" i="19"/>
  <c r="C19" i="19"/>
  <c r="A19" i="19"/>
  <c r="C18" i="19"/>
  <c r="A18" i="19"/>
  <c r="C17" i="19"/>
  <c r="A17" i="19"/>
  <c r="C16" i="19"/>
  <c r="A16" i="19"/>
  <c r="C15" i="19"/>
  <c r="A15" i="19"/>
  <c r="C14" i="19"/>
  <c r="A14" i="19"/>
  <c r="C13" i="19"/>
  <c r="A13" i="19"/>
  <c r="D12" i="19"/>
  <c r="C12" i="19"/>
  <c r="A12" i="19"/>
  <c r="C11" i="19"/>
  <c r="A11" i="19"/>
  <c r="C10" i="19"/>
  <c r="A10" i="19"/>
  <c r="C9" i="19"/>
  <c r="A9" i="19"/>
  <c r="C8" i="19"/>
  <c r="A8" i="19"/>
  <c r="C7" i="19"/>
  <c r="D8" i="19" s="1"/>
  <c r="A7" i="19"/>
  <c r="C6" i="19"/>
  <c r="A6" i="19"/>
  <c r="C5" i="19"/>
  <c r="A5" i="19"/>
  <c r="C4" i="19"/>
  <c r="A4" i="19"/>
  <c r="F3" i="19"/>
  <c r="C3" i="19"/>
  <c r="A3" i="19"/>
  <c r="C1" i="19"/>
  <c r="A107" i="16"/>
  <c r="C107" i="16"/>
  <c r="D107" i="16"/>
  <c r="E107" i="16"/>
  <c r="F107" i="16" s="1"/>
  <c r="G107" i="16"/>
  <c r="A108" i="16"/>
  <c r="C108" i="16"/>
  <c r="D108" i="16" s="1"/>
  <c r="E108" i="16"/>
  <c r="F108" i="16" s="1"/>
  <c r="G108" i="16"/>
  <c r="A109" i="16"/>
  <c r="C109" i="16"/>
  <c r="D109" i="16" s="1"/>
  <c r="E109" i="16"/>
  <c r="F109" i="16" s="1"/>
  <c r="G109" i="16"/>
  <c r="A107" i="9"/>
  <c r="C107" i="9"/>
  <c r="G107" i="9" s="1"/>
  <c r="I107" i="9" s="1"/>
  <c r="D107" i="9"/>
  <c r="K107" i="9" s="1"/>
  <c r="H107" i="9"/>
  <c r="J107" i="9" s="1"/>
  <c r="A108" i="9"/>
  <c r="C108" i="9"/>
  <c r="D109" i="9" s="1"/>
  <c r="H108" i="9"/>
  <c r="J108" i="9" s="1"/>
  <c r="A109" i="9"/>
  <c r="C109" i="9"/>
  <c r="G109" i="9"/>
  <c r="I109" i="9" s="1"/>
  <c r="H109" i="9"/>
  <c r="J109" i="9"/>
  <c r="R107" i="13"/>
  <c r="V107" i="13" s="1"/>
  <c r="T107" i="13"/>
  <c r="U107" i="13"/>
  <c r="W107" i="13"/>
  <c r="X107" i="13"/>
  <c r="Y107" i="13"/>
  <c r="AA107" i="13"/>
  <c r="AB107" i="13"/>
  <c r="R108" i="13"/>
  <c r="Y108" i="13" s="1"/>
  <c r="R109" i="13"/>
  <c r="V109" i="13" s="1"/>
  <c r="T109" i="13"/>
  <c r="U109" i="13"/>
  <c r="W109" i="13"/>
  <c r="X109" i="13"/>
  <c r="Y109" i="13"/>
  <c r="AA109" i="13"/>
  <c r="AB109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2" i="13"/>
  <c r="A107" i="13"/>
  <c r="B107" i="13"/>
  <c r="C107" i="13"/>
  <c r="D107" i="13" s="1"/>
  <c r="A108" i="13"/>
  <c r="B108" i="13"/>
  <c r="C108" i="13"/>
  <c r="D108" i="13" s="1"/>
  <c r="A109" i="13"/>
  <c r="B109" i="13"/>
  <c r="C109" i="13"/>
  <c r="D109" i="13" s="1"/>
  <c r="A107" i="7"/>
  <c r="B107" i="7"/>
  <c r="C107" i="7" s="1"/>
  <c r="D107" i="7" s="1"/>
  <c r="A108" i="7"/>
  <c r="B108" i="7"/>
  <c r="C108" i="7" s="1"/>
  <c r="A109" i="7"/>
  <c r="B109" i="7"/>
  <c r="C109" i="7" s="1"/>
  <c r="D109" i="7" s="1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2" i="8"/>
  <c r="A107" i="8"/>
  <c r="B107" i="8"/>
  <c r="C107" i="8" s="1"/>
  <c r="D107" i="8" s="1"/>
  <c r="A108" i="8"/>
  <c r="B108" i="8"/>
  <c r="C108" i="8" s="1"/>
  <c r="A109" i="8"/>
  <c r="B109" i="8"/>
  <c r="C109" i="8" s="1"/>
  <c r="D109" i="8" s="1"/>
  <c r="A107" i="6"/>
  <c r="B107" i="6"/>
  <c r="C107" i="6"/>
  <c r="D107" i="6" s="1"/>
  <c r="A108" i="6"/>
  <c r="B108" i="6"/>
  <c r="C108" i="6"/>
  <c r="D108" i="6" s="1"/>
  <c r="A109" i="6"/>
  <c r="B109" i="6"/>
  <c r="C109" i="6"/>
  <c r="D109" i="6" s="1"/>
  <c r="R107" i="5"/>
  <c r="V107" i="5" s="1"/>
  <c r="T107" i="5"/>
  <c r="U107" i="5"/>
  <c r="W107" i="5"/>
  <c r="X107" i="5"/>
  <c r="Y107" i="5"/>
  <c r="AA107" i="5"/>
  <c r="AB107" i="5"/>
  <c r="R108" i="5"/>
  <c r="U108" i="5" s="1"/>
  <c r="R109" i="5"/>
  <c r="W109" i="5" s="1"/>
  <c r="T109" i="5"/>
  <c r="U109" i="5"/>
  <c r="X109" i="5"/>
  <c r="Y109" i="5"/>
  <c r="AB109" i="5"/>
  <c r="A107" i="5"/>
  <c r="B107" i="5"/>
  <c r="C107" i="5"/>
  <c r="E107" i="5"/>
  <c r="A108" i="5"/>
  <c r="B108" i="5"/>
  <c r="C109" i="5" s="1"/>
  <c r="A109" i="5"/>
  <c r="B109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2" i="5"/>
  <c r="T117" i="4"/>
  <c r="U117" i="4"/>
  <c r="R109" i="4"/>
  <c r="T109" i="4" s="1"/>
  <c r="R107" i="4"/>
  <c r="V107" i="4" s="1"/>
  <c r="T107" i="4"/>
  <c r="U107" i="4"/>
  <c r="X107" i="4"/>
  <c r="Y107" i="4"/>
  <c r="AB107" i="4"/>
  <c r="R108" i="4"/>
  <c r="AA108" i="4" s="1"/>
  <c r="A107" i="4"/>
  <c r="B107" i="4"/>
  <c r="C107" i="4"/>
  <c r="E107" i="4"/>
  <c r="A108" i="4"/>
  <c r="B108" i="4"/>
  <c r="C109" i="4" s="1"/>
  <c r="A109" i="4"/>
  <c r="B109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2" i="4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2" i="3"/>
  <c r="A107" i="3"/>
  <c r="B107" i="3"/>
  <c r="C107" i="3"/>
  <c r="D107" i="3" s="1"/>
  <c r="A108" i="3"/>
  <c r="B108" i="3"/>
  <c r="C108" i="3"/>
  <c r="D108" i="3" s="1"/>
  <c r="A109" i="3"/>
  <c r="B109" i="3"/>
  <c r="C109" i="3"/>
  <c r="D109" i="3" s="1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3" i="2"/>
  <c r="E14" i="2"/>
  <c r="E15" i="2"/>
  <c r="E16" i="2"/>
  <c r="E17" i="2"/>
  <c r="E12" i="2"/>
  <c r="A107" i="2"/>
  <c r="B107" i="2"/>
  <c r="C107" i="2"/>
  <c r="D107" i="2" s="1"/>
  <c r="A108" i="2"/>
  <c r="B108" i="2"/>
  <c r="C108" i="2"/>
  <c r="D108" i="2" s="1"/>
  <c r="A109" i="2"/>
  <c r="B109" i="2"/>
  <c r="C109" i="2"/>
  <c r="D109" i="2" s="1"/>
  <c r="G108" i="15" l="1"/>
  <c r="F109" i="15"/>
  <c r="H8" i="19"/>
  <c r="H106" i="19"/>
  <c r="H4" i="19"/>
  <c r="H9" i="19"/>
  <c r="H175" i="19"/>
  <c r="H7" i="19"/>
  <c r="H170" i="19"/>
  <c r="H159" i="19"/>
  <c r="H151" i="19"/>
  <c r="H174" i="19"/>
  <c r="H143" i="19"/>
  <c r="H167" i="19"/>
  <c r="H142" i="19"/>
  <c r="H171" i="19"/>
  <c r="H158" i="19"/>
  <c r="H126" i="19"/>
  <c r="H166" i="19"/>
  <c r="H150" i="19"/>
  <c r="H112" i="19"/>
  <c r="H132" i="19"/>
  <c r="H90" i="19"/>
  <c r="H163" i="19"/>
  <c r="H155" i="19"/>
  <c r="H147" i="19"/>
  <c r="H137" i="19"/>
  <c r="H122" i="19"/>
  <c r="H105" i="19"/>
  <c r="H37" i="19"/>
  <c r="H6" i="19"/>
  <c r="H162" i="19"/>
  <c r="H154" i="19"/>
  <c r="H146" i="19"/>
  <c r="H133" i="19"/>
  <c r="H117" i="19"/>
  <c r="H96" i="19"/>
  <c r="H21" i="19"/>
  <c r="H138" i="19"/>
  <c r="H128" i="19"/>
  <c r="H116" i="19"/>
  <c r="H101" i="19"/>
  <c r="H73" i="19"/>
  <c r="H94" i="19"/>
  <c r="H57" i="19"/>
  <c r="H121" i="19"/>
  <c r="H110" i="19"/>
  <c r="H100" i="19"/>
  <c r="H85" i="19"/>
  <c r="H45" i="19"/>
  <c r="H58" i="19"/>
  <c r="H25" i="19"/>
  <c r="H177" i="19"/>
  <c r="H173" i="19"/>
  <c r="H169" i="19"/>
  <c r="H165" i="19"/>
  <c r="H161" i="19"/>
  <c r="H157" i="19"/>
  <c r="H153" i="19"/>
  <c r="H149" i="19"/>
  <c r="H145" i="19"/>
  <c r="H141" i="19"/>
  <c r="H136" i="19"/>
  <c r="H130" i="19"/>
  <c r="H125" i="19"/>
  <c r="H120" i="19"/>
  <c r="H114" i="19"/>
  <c r="H109" i="19"/>
  <c r="H104" i="19"/>
  <c r="H98" i="19"/>
  <c r="H93" i="19"/>
  <c r="H84" i="19"/>
  <c r="H68" i="19"/>
  <c r="H50" i="19"/>
  <c r="H36" i="19"/>
  <c r="H18" i="19"/>
  <c r="H5" i="19"/>
  <c r="H176" i="19"/>
  <c r="H172" i="19"/>
  <c r="H168" i="19"/>
  <c r="H164" i="19"/>
  <c r="H160" i="19"/>
  <c r="H156" i="19"/>
  <c r="H152" i="19"/>
  <c r="H148" i="19"/>
  <c r="H144" i="19"/>
  <c r="H140" i="19"/>
  <c r="H134" i="19"/>
  <c r="H129" i="19"/>
  <c r="H124" i="19"/>
  <c r="H118" i="19"/>
  <c r="H113" i="19"/>
  <c r="H108" i="19"/>
  <c r="H102" i="19"/>
  <c r="H97" i="19"/>
  <c r="H92" i="19"/>
  <c r="H81" i="19"/>
  <c r="H64" i="19"/>
  <c r="H46" i="19"/>
  <c r="H30" i="19"/>
  <c r="H10" i="19"/>
  <c r="H89" i="19"/>
  <c r="H78" i="19"/>
  <c r="H66" i="19"/>
  <c r="H53" i="19"/>
  <c r="H40" i="19"/>
  <c r="H29" i="19"/>
  <c r="H16" i="19"/>
  <c r="H86" i="19"/>
  <c r="H80" i="19"/>
  <c r="H72" i="19"/>
  <c r="H61" i="19"/>
  <c r="H52" i="19"/>
  <c r="H42" i="19"/>
  <c r="H32" i="19"/>
  <c r="H24" i="19"/>
  <c r="H14" i="19"/>
  <c r="H88" i="19"/>
  <c r="H82" i="19"/>
  <c r="H77" i="19"/>
  <c r="H69" i="19"/>
  <c r="H62" i="19"/>
  <c r="H56" i="19"/>
  <c r="H48" i="19"/>
  <c r="H41" i="19"/>
  <c r="H34" i="19"/>
  <c r="H26" i="19"/>
  <c r="H20" i="19"/>
  <c r="H13" i="19"/>
  <c r="H76" i="19"/>
  <c r="H70" i="19"/>
  <c r="H65" i="19"/>
  <c r="H60" i="19"/>
  <c r="H54" i="19"/>
  <c r="H49" i="19"/>
  <c r="H44" i="19"/>
  <c r="H38" i="19"/>
  <c r="H33" i="19"/>
  <c r="H28" i="19"/>
  <c r="H22" i="19"/>
  <c r="H17" i="19"/>
  <c r="H12" i="19"/>
  <c r="H139" i="19"/>
  <c r="H135" i="19"/>
  <c r="H131" i="19"/>
  <c r="H127" i="19"/>
  <c r="H123" i="19"/>
  <c r="H119" i="19"/>
  <c r="H115" i="19"/>
  <c r="H111" i="19"/>
  <c r="H107" i="19"/>
  <c r="H103" i="19"/>
  <c r="H99" i="19"/>
  <c r="H95" i="19"/>
  <c r="H91" i="19"/>
  <c r="H87" i="19"/>
  <c r="H83" i="19"/>
  <c r="H79" i="19"/>
  <c r="H75" i="19"/>
  <c r="H71" i="19"/>
  <c r="H67" i="19"/>
  <c r="H63" i="19"/>
  <c r="H59" i="19"/>
  <c r="H55" i="19"/>
  <c r="H51" i="19"/>
  <c r="H47" i="19"/>
  <c r="H43" i="19"/>
  <c r="H39" i="19"/>
  <c r="H35" i="19"/>
  <c r="H31" i="19"/>
  <c r="H27" i="19"/>
  <c r="H23" i="19"/>
  <c r="H19" i="19"/>
  <c r="H15" i="19"/>
  <c r="H11" i="19"/>
  <c r="D41" i="19"/>
  <c r="D45" i="19"/>
  <c r="D49" i="19"/>
  <c r="D53" i="19"/>
  <c r="D57" i="19"/>
  <c r="D22" i="19"/>
  <c r="D26" i="19"/>
  <c r="D30" i="19"/>
  <c r="D34" i="19"/>
  <c r="D38" i="19"/>
  <c r="D42" i="19"/>
  <c r="D46" i="19"/>
  <c r="D50" i="19"/>
  <c r="D54" i="19"/>
  <c r="D58" i="19"/>
  <c r="D62" i="19"/>
  <c r="D66" i="19"/>
  <c r="D70" i="19"/>
  <c r="D61" i="19"/>
  <c r="D65" i="19"/>
  <c r="D20" i="19"/>
  <c r="D24" i="19"/>
  <c r="D28" i="19"/>
  <c r="D32" i="19"/>
  <c r="D36" i="19"/>
  <c r="D68" i="19"/>
  <c r="D7" i="19"/>
  <c r="D6" i="19"/>
  <c r="D14" i="19"/>
  <c r="D5" i="19"/>
  <c r="D13" i="19"/>
  <c r="D9" i="19"/>
  <c r="D4" i="19"/>
  <c r="D10" i="19"/>
  <c r="D11" i="19"/>
  <c r="D15" i="19"/>
  <c r="D17" i="19"/>
  <c r="D16" i="19"/>
  <c r="D18" i="19"/>
  <c r="D19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5" i="19"/>
  <c r="D97" i="19"/>
  <c r="D99" i="19"/>
  <c r="D101" i="19"/>
  <c r="D103" i="19"/>
  <c r="D105" i="19"/>
  <c r="D94" i="19"/>
  <c r="D96" i="19"/>
  <c r="D98" i="19"/>
  <c r="D100" i="19"/>
  <c r="D102" i="19"/>
  <c r="D104" i="19"/>
  <c r="D106" i="19"/>
  <c r="D107" i="19"/>
  <c r="D108" i="19"/>
  <c r="D109" i="19"/>
  <c r="H109" i="16"/>
  <c r="I109" i="16" s="1"/>
  <c r="H108" i="16"/>
  <c r="I108" i="16" s="1"/>
  <c r="H107" i="16"/>
  <c r="I107" i="16" s="1"/>
  <c r="K109" i="9"/>
  <c r="D108" i="9"/>
  <c r="E107" i="9"/>
  <c r="G108" i="9"/>
  <c r="I108" i="9" s="1"/>
  <c r="U108" i="13"/>
  <c r="Z109" i="13"/>
  <c r="AB108" i="13"/>
  <c r="X108" i="13"/>
  <c r="T108" i="13"/>
  <c r="Z107" i="13"/>
  <c r="Z108" i="13"/>
  <c r="V108" i="13"/>
  <c r="AA108" i="13"/>
  <c r="W108" i="13"/>
  <c r="D108" i="7"/>
  <c r="D108" i="8"/>
  <c r="W108" i="5"/>
  <c r="Y108" i="5"/>
  <c r="Z109" i="5"/>
  <c r="V109" i="5"/>
  <c r="AB108" i="5"/>
  <c r="X108" i="5"/>
  <c r="T108" i="5"/>
  <c r="Z107" i="5"/>
  <c r="Z108" i="5"/>
  <c r="V108" i="5"/>
  <c r="AA108" i="5"/>
  <c r="AA109" i="5"/>
  <c r="C108" i="5"/>
  <c r="D108" i="5" s="1"/>
  <c r="D107" i="5"/>
  <c r="E108" i="5"/>
  <c r="Y109" i="4"/>
  <c r="W109" i="4"/>
  <c r="X109" i="4"/>
  <c r="U109" i="4"/>
  <c r="AB109" i="4"/>
  <c r="W108" i="4"/>
  <c r="Z108" i="4"/>
  <c r="Y108" i="4"/>
  <c r="U108" i="4"/>
  <c r="AA107" i="4"/>
  <c r="W107" i="4"/>
  <c r="Z109" i="4"/>
  <c r="V109" i="4"/>
  <c r="AB108" i="4"/>
  <c r="X108" i="4"/>
  <c r="T108" i="4"/>
  <c r="Z107" i="4"/>
  <c r="V108" i="4"/>
  <c r="AA109" i="4"/>
  <c r="C108" i="4"/>
  <c r="D108" i="4" s="1"/>
  <c r="D107" i="4"/>
  <c r="E108" i="4"/>
  <c r="A4" i="18"/>
  <c r="A5" i="18"/>
  <c r="A6" i="18"/>
  <c r="A7" i="18"/>
  <c r="A8" i="18"/>
  <c r="A9" i="18"/>
  <c r="A10" i="18"/>
  <c r="A11" i="18"/>
  <c r="A12" i="18"/>
  <c r="A13" i="18"/>
  <c r="A14" i="18"/>
  <c r="A15" i="18"/>
  <c r="A16" i="18"/>
  <c r="A17" i="18"/>
  <c r="A18" i="18"/>
  <c r="A19" i="18"/>
  <c r="A20" i="18"/>
  <c r="A21" i="18"/>
  <c r="A22" i="18"/>
  <c r="A23" i="18"/>
  <c r="A24" i="18"/>
  <c r="A25" i="18"/>
  <c r="A26" i="18"/>
  <c r="A27" i="18"/>
  <c r="A28" i="18"/>
  <c r="A29" i="18"/>
  <c r="A30" i="18"/>
  <c r="A31" i="18"/>
  <c r="A32" i="18"/>
  <c r="A33" i="18"/>
  <c r="A34" i="18"/>
  <c r="A35" i="18"/>
  <c r="A36" i="18"/>
  <c r="A37" i="18"/>
  <c r="A38" i="18"/>
  <c r="A39" i="18"/>
  <c r="A40" i="18"/>
  <c r="A41" i="18"/>
  <c r="A42" i="18"/>
  <c r="A43" i="18"/>
  <c r="A44" i="18"/>
  <c r="A45" i="18"/>
  <c r="A46" i="18"/>
  <c r="A47" i="18"/>
  <c r="A48" i="18"/>
  <c r="A49" i="18"/>
  <c r="A50" i="18"/>
  <c r="A51" i="18"/>
  <c r="A52" i="18"/>
  <c r="A53" i="18"/>
  <c r="A54" i="18"/>
  <c r="A55" i="18"/>
  <c r="A56" i="18"/>
  <c r="A57" i="18"/>
  <c r="A58" i="18"/>
  <c r="A59" i="18"/>
  <c r="A60" i="18"/>
  <c r="A61" i="18"/>
  <c r="A62" i="18"/>
  <c r="A63" i="18"/>
  <c r="A64" i="18"/>
  <c r="A65" i="18"/>
  <c r="A66" i="18"/>
  <c r="A67" i="18"/>
  <c r="A68" i="18"/>
  <c r="A69" i="18"/>
  <c r="A70" i="18"/>
  <c r="A71" i="18"/>
  <c r="A72" i="18"/>
  <c r="A73" i="18"/>
  <c r="A74" i="18"/>
  <c r="A75" i="18"/>
  <c r="A76" i="18"/>
  <c r="A77" i="18"/>
  <c r="A78" i="18"/>
  <c r="A79" i="18"/>
  <c r="A80" i="18"/>
  <c r="A81" i="18"/>
  <c r="A82" i="18"/>
  <c r="A83" i="18"/>
  <c r="A84" i="18"/>
  <c r="A85" i="18"/>
  <c r="A86" i="18"/>
  <c r="A87" i="18"/>
  <c r="A88" i="18"/>
  <c r="A89" i="18"/>
  <c r="A90" i="18"/>
  <c r="A91" i="18"/>
  <c r="A92" i="18"/>
  <c r="A93" i="18"/>
  <c r="A94" i="18"/>
  <c r="A95" i="18"/>
  <c r="A96" i="18"/>
  <c r="A97" i="18"/>
  <c r="A98" i="18"/>
  <c r="A99" i="18"/>
  <c r="A100" i="18"/>
  <c r="A101" i="18"/>
  <c r="A102" i="18"/>
  <c r="A103" i="18"/>
  <c r="A104" i="18"/>
  <c r="A105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55" i="18"/>
  <c r="F56" i="18"/>
  <c r="F57" i="18"/>
  <c r="F58" i="18"/>
  <c r="F59" i="18"/>
  <c r="F60" i="18"/>
  <c r="F61" i="18"/>
  <c r="F62" i="18"/>
  <c r="F63" i="18"/>
  <c r="F64" i="18"/>
  <c r="F65" i="18"/>
  <c r="F66" i="18"/>
  <c r="F67" i="18"/>
  <c r="F68" i="18"/>
  <c r="F69" i="18"/>
  <c r="F70" i="18"/>
  <c r="F71" i="18"/>
  <c r="F72" i="18"/>
  <c r="F73" i="18"/>
  <c r="F74" i="18"/>
  <c r="F75" i="18"/>
  <c r="F76" i="18"/>
  <c r="F77" i="18"/>
  <c r="F78" i="18"/>
  <c r="F79" i="18"/>
  <c r="F80" i="18"/>
  <c r="F81" i="18"/>
  <c r="F82" i="18"/>
  <c r="F83" i="18"/>
  <c r="F84" i="18"/>
  <c r="F85" i="18"/>
  <c r="F86" i="18"/>
  <c r="F87" i="18"/>
  <c r="F88" i="18"/>
  <c r="F89" i="18"/>
  <c r="F90" i="18"/>
  <c r="F91" i="18"/>
  <c r="F92" i="18"/>
  <c r="F93" i="18"/>
  <c r="F94" i="18"/>
  <c r="F95" i="18"/>
  <c r="F96" i="18"/>
  <c r="F97" i="18"/>
  <c r="F98" i="18"/>
  <c r="F99" i="18"/>
  <c r="F100" i="18"/>
  <c r="F101" i="18"/>
  <c r="F102" i="18"/>
  <c r="F103" i="18"/>
  <c r="F104" i="18"/>
  <c r="F105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101" i="18"/>
  <c r="D102" i="18"/>
  <c r="D103" i="18"/>
  <c r="D104" i="18"/>
  <c r="D105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B101" i="17"/>
  <c r="B102" i="17"/>
  <c r="B103" i="17"/>
  <c r="C103" i="17" s="1"/>
  <c r="B104" i="17"/>
  <c r="C104" i="17" s="1"/>
  <c r="B105" i="17"/>
  <c r="C105" i="17" s="1"/>
  <c r="B106" i="17"/>
  <c r="B107" i="17"/>
  <c r="C107" i="17" s="1"/>
  <c r="H132" i="15"/>
  <c r="H128" i="15"/>
  <c r="H129" i="15"/>
  <c r="H130" i="15"/>
  <c r="H131" i="15"/>
  <c r="H121" i="15"/>
  <c r="H122" i="15"/>
  <c r="H123" i="15"/>
  <c r="H124" i="15"/>
  <c r="H125" i="15"/>
  <c r="H126" i="15"/>
  <c r="H127" i="15"/>
  <c r="H111" i="15"/>
  <c r="H112" i="15"/>
  <c r="H113" i="15"/>
  <c r="H114" i="15"/>
  <c r="H115" i="15"/>
  <c r="H116" i="15"/>
  <c r="H117" i="15"/>
  <c r="H118" i="15"/>
  <c r="H119" i="15"/>
  <c r="H120" i="15"/>
  <c r="A105" i="15"/>
  <c r="C105" i="15"/>
  <c r="H105" i="15"/>
  <c r="A106" i="15"/>
  <c r="C106" i="15"/>
  <c r="H106" i="15"/>
  <c r="L4" i="16"/>
  <c r="A106" i="16"/>
  <c r="G106" i="16"/>
  <c r="A106" i="9"/>
  <c r="C106" i="9"/>
  <c r="A106" i="13"/>
  <c r="A106" i="7"/>
  <c r="B106" i="7"/>
  <c r="A106" i="8"/>
  <c r="B106" i="8"/>
  <c r="B106" i="13" s="1"/>
  <c r="A106" i="6"/>
  <c r="B106" i="6"/>
  <c r="A106" i="5"/>
  <c r="B106" i="5"/>
  <c r="A106" i="4"/>
  <c r="B106" i="4"/>
  <c r="A106" i="3"/>
  <c r="B106" i="3"/>
  <c r="A106" i="2"/>
  <c r="B106" i="2"/>
  <c r="G109" i="15" l="1"/>
  <c r="F110" i="15"/>
  <c r="I109" i="15"/>
  <c r="M17" i="19"/>
  <c r="F4" i="19"/>
  <c r="E108" i="9"/>
  <c r="K108" i="9"/>
  <c r="E109" i="9"/>
  <c r="D109" i="5"/>
  <c r="E109" i="5"/>
  <c r="E109" i="4"/>
  <c r="D109" i="4"/>
  <c r="E106" i="15"/>
  <c r="C102" i="17"/>
  <c r="E105" i="17" s="1"/>
  <c r="H106" i="9"/>
  <c r="J106" i="9" s="1"/>
  <c r="C106" i="16"/>
  <c r="C106" i="17"/>
  <c r="E107" i="17" s="1"/>
  <c r="G106" i="9"/>
  <c r="I106" i="9" s="1"/>
  <c r="E106" i="17"/>
  <c r="D106" i="15"/>
  <c r="J106" i="15" s="1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98" i="17"/>
  <c r="B99" i="17"/>
  <c r="B100" i="17"/>
  <c r="C101" i="17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D105" i="15" s="1"/>
  <c r="J105" i="15" s="1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88" i="16"/>
  <c r="A89" i="16"/>
  <c r="A90" i="16"/>
  <c r="A91" i="16"/>
  <c r="A92" i="16"/>
  <c r="A93" i="16"/>
  <c r="A94" i="16"/>
  <c r="A95" i="16"/>
  <c r="A96" i="16"/>
  <c r="A97" i="16"/>
  <c r="A98" i="16"/>
  <c r="A99" i="16"/>
  <c r="A100" i="16"/>
  <c r="A101" i="16"/>
  <c r="A102" i="16"/>
  <c r="A103" i="16"/>
  <c r="A104" i="16"/>
  <c r="A105" i="16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D106" i="9" s="1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C106" i="7" s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C106" i="8" s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C106" i="6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C106" i="5" s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C106" i="4" s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C106" i="3" s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C106" i="2" s="1"/>
  <c r="G110" i="15" l="1"/>
  <c r="I110" i="15"/>
  <c r="F5" i="19"/>
  <c r="I4" i="19"/>
  <c r="R106" i="4"/>
  <c r="R106" i="5"/>
  <c r="D107" i="17"/>
  <c r="E104" i="17"/>
  <c r="E105" i="15"/>
  <c r="D106" i="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53" i="16"/>
  <c r="G154" i="16"/>
  <c r="G155" i="16"/>
  <c r="G156" i="16"/>
  <c r="G157" i="16"/>
  <c r="G158" i="16"/>
  <c r="G159" i="16"/>
  <c r="G160" i="16"/>
  <c r="G143" i="16"/>
  <c r="G144" i="16"/>
  <c r="G145" i="16"/>
  <c r="G146" i="16"/>
  <c r="G147" i="16"/>
  <c r="G148" i="16"/>
  <c r="G149" i="16"/>
  <c r="G150" i="16"/>
  <c r="G151" i="16"/>
  <c r="G152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18" i="16"/>
  <c r="G119" i="16"/>
  <c r="G120" i="16"/>
  <c r="G121" i="16"/>
  <c r="G122" i="16"/>
  <c r="G123" i="16"/>
  <c r="G124" i="16"/>
  <c r="G125" i="16"/>
  <c r="G126" i="16"/>
  <c r="G127" i="16"/>
  <c r="G105" i="16"/>
  <c r="G111" i="16"/>
  <c r="G112" i="16"/>
  <c r="G113" i="16"/>
  <c r="G114" i="16"/>
  <c r="G115" i="16"/>
  <c r="G116" i="16"/>
  <c r="G117" i="16"/>
  <c r="G101" i="16"/>
  <c r="G102" i="16"/>
  <c r="G103" i="16"/>
  <c r="G104" i="16"/>
  <c r="E3" i="16"/>
  <c r="H105" i="18"/>
  <c r="K105" i="18"/>
  <c r="G101" i="18"/>
  <c r="I101" i="18" s="1"/>
  <c r="H101" i="18"/>
  <c r="K101" i="18"/>
  <c r="H102" i="18"/>
  <c r="K102" i="18"/>
  <c r="H103" i="18"/>
  <c r="K103" i="18"/>
  <c r="H104" i="18"/>
  <c r="K104" i="18"/>
  <c r="A3" i="18"/>
  <c r="B4" i="17"/>
  <c r="E7" i="15"/>
  <c r="C3" i="15"/>
  <c r="M11" i="15" s="1"/>
  <c r="A3" i="15"/>
  <c r="A3" i="16"/>
  <c r="D101" i="9"/>
  <c r="C3" i="9"/>
  <c r="A3" i="9"/>
  <c r="A3" i="13"/>
  <c r="C102" i="7"/>
  <c r="C104" i="7"/>
  <c r="A3" i="7"/>
  <c r="A3" i="8"/>
  <c r="C105" i="6"/>
  <c r="A3" i="6"/>
  <c r="A3" i="5"/>
  <c r="A3" i="4"/>
  <c r="A3" i="3"/>
  <c r="A3" i="2"/>
  <c r="G5" i="19" l="1"/>
  <c r="F6" i="19"/>
  <c r="I5" i="19"/>
  <c r="J5" i="19" s="1"/>
  <c r="J4" i="19"/>
  <c r="W106" i="4"/>
  <c r="Z106" i="4"/>
  <c r="AB106" i="4"/>
  <c r="V106" i="4"/>
  <c r="X106" i="4"/>
  <c r="Y106" i="4"/>
  <c r="T106" i="4"/>
  <c r="U106" i="4"/>
  <c r="AA106" i="4"/>
  <c r="T106" i="5"/>
  <c r="Z106" i="5"/>
  <c r="Y106" i="5"/>
  <c r="V106" i="5"/>
  <c r="U106" i="5"/>
  <c r="AA106" i="5"/>
  <c r="AB106" i="5"/>
  <c r="W106" i="5"/>
  <c r="X106" i="5"/>
  <c r="H105" i="9"/>
  <c r="J105" i="9" s="1"/>
  <c r="C103" i="5"/>
  <c r="R103" i="5" s="1"/>
  <c r="AB103" i="5" s="1"/>
  <c r="G105" i="9"/>
  <c r="I105" i="9" s="1"/>
  <c r="C103" i="4"/>
  <c r="R103" i="4" s="1"/>
  <c r="U103" i="4" s="1"/>
  <c r="E4" i="15"/>
  <c r="C102" i="2"/>
  <c r="C105" i="3"/>
  <c r="D106" i="3" s="1"/>
  <c r="C103" i="3"/>
  <c r="C103" i="8"/>
  <c r="C101" i="8"/>
  <c r="G104" i="9"/>
  <c r="I104" i="9" s="1"/>
  <c r="C105" i="2"/>
  <c r="D106" i="2" s="1"/>
  <c r="C101" i="4"/>
  <c r="R101" i="4" s="1"/>
  <c r="C101" i="5"/>
  <c r="R101" i="5" s="1"/>
  <c r="C101" i="6"/>
  <c r="D6" i="15"/>
  <c r="D7" i="15"/>
  <c r="C101" i="3"/>
  <c r="C104" i="6"/>
  <c r="D105" i="6" s="1"/>
  <c r="D4" i="15"/>
  <c r="J101" i="18"/>
  <c r="L101" i="18" s="1"/>
  <c r="W103" i="5"/>
  <c r="T103" i="5"/>
  <c r="AA103" i="5"/>
  <c r="X103" i="5"/>
  <c r="B101" i="13"/>
  <c r="G102" i="9"/>
  <c r="I102" i="9" s="1"/>
  <c r="D102" i="9"/>
  <c r="E102" i="9" s="1"/>
  <c r="H102" i="9"/>
  <c r="J102" i="9" s="1"/>
  <c r="C103" i="2"/>
  <c r="D103" i="2" s="1"/>
  <c r="C102" i="4"/>
  <c r="R102" i="4" s="1"/>
  <c r="Z102" i="4" s="1"/>
  <c r="B103" i="13"/>
  <c r="C103" i="16" s="1"/>
  <c r="C101" i="2"/>
  <c r="D102" i="2" s="1"/>
  <c r="C104" i="3"/>
  <c r="D105" i="3" s="1"/>
  <c r="C102" i="3"/>
  <c r="D102" i="3" s="1"/>
  <c r="C104" i="5"/>
  <c r="C102" i="5"/>
  <c r="D103" i="5" s="1"/>
  <c r="C105" i="5"/>
  <c r="D106" i="5" s="1"/>
  <c r="B105" i="13"/>
  <c r="C104" i="8"/>
  <c r="B104" i="13"/>
  <c r="C102" i="8"/>
  <c r="D102" i="8" s="1"/>
  <c r="B102" i="13"/>
  <c r="D103" i="9"/>
  <c r="E103" i="9" s="1"/>
  <c r="C105" i="7"/>
  <c r="G104" i="18"/>
  <c r="I104" i="18" s="1"/>
  <c r="C104" i="2"/>
  <c r="C105" i="4"/>
  <c r="C102" i="6"/>
  <c r="H104" i="9"/>
  <c r="J104" i="9" s="1"/>
  <c r="D5" i="15"/>
  <c r="E5" i="15"/>
  <c r="E6" i="15"/>
  <c r="G102" i="18"/>
  <c r="I102" i="18" s="1"/>
  <c r="J103" i="18"/>
  <c r="L103" i="18" s="1"/>
  <c r="C103" i="6"/>
  <c r="G103" i="18"/>
  <c r="I103" i="18" s="1"/>
  <c r="J105" i="18"/>
  <c r="L105" i="18" s="1"/>
  <c r="C103" i="7"/>
  <c r="D103" i="7" s="1"/>
  <c r="C101" i="7"/>
  <c r="C105" i="8"/>
  <c r="D104" i="9"/>
  <c r="G101" i="9"/>
  <c r="I101" i="9" s="1"/>
  <c r="J102" i="18"/>
  <c r="L102" i="18" s="1"/>
  <c r="H101" i="9"/>
  <c r="J101" i="9" s="1"/>
  <c r="D105" i="9"/>
  <c r="J104" i="18"/>
  <c r="L104" i="18" s="1"/>
  <c r="G105" i="18"/>
  <c r="I105" i="18" s="1"/>
  <c r="H103" i="9"/>
  <c r="J103" i="9" s="1"/>
  <c r="G103" i="9"/>
  <c r="I103" i="9" s="1"/>
  <c r="Y103" i="5"/>
  <c r="AA103" i="4"/>
  <c r="AB103" i="4"/>
  <c r="C104" i="4"/>
  <c r="G100" i="18"/>
  <c r="I100" i="18" s="1"/>
  <c r="H100" i="18"/>
  <c r="K100" i="18"/>
  <c r="H104" i="15"/>
  <c r="G100" i="16"/>
  <c r="G100" i="9"/>
  <c r="I100" i="9" s="1"/>
  <c r="G6" i="19" l="1"/>
  <c r="F7" i="19"/>
  <c r="I6" i="19"/>
  <c r="E105" i="9"/>
  <c r="E106" i="9"/>
  <c r="D105" i="8"/>
  <c r="D106" i="8"/>
  <c r="D105" i="7"/>
  <c r="D106" i="7"/>
  <c r="D103" i="6"/>
  <c r="R105" i="4"/>
  <c r="AB105" i="4" s="1"/>
  <c r="D106" i="4"/>
  <c r="C105" i="16"/>
  <c r="D106" i="16" s="1"/>
  <c r="C106" i="13"/>
  <c r="D102" i="6"/>
  <c r="Z103" i="5"/>
  <c r="U103" i="5"/>
  <c r="C103" i="13"/>
  <c r="K103" i="9" s="1"/>
  <c r="V103" i="5"/>
  <c r="X105" i="4"/>
  <c r="W103" i="4"/>
  <c r="D103" i="4"/>
  <c r="Z103" i="4"/>
  <c r="T103" i="4"/>
  <c r="X103" i="4"/>
  <c r="V103" i="4"/>
  <c r="Y103" i="4"/>
  <c r="D103" i="3"/>
  <c r="X101" i="4"/>
  <c r="AB101" i="4"/>
  <c r="D104" i="7"/>
  <c r="D105" i="2"/>
  <c r="D104" i="6"/>
  <c r="D104" i="8"/>
  <c r="D104" i="3"/>
  <c r="D104" i="2"/>
  <c r="E104" i="9"/>
  <c r="D102" i="5"/>
  <c r="R102" i="5"/>
  <c r="D104" i="5"/>
  <c r="R104" i="5"/>
  <c r="C102" i="13"/>
  <c r="D103" i="13" s="1"/>
  <c r="C102" i="16"/>
  <c r="D102" i="7"/>
  <c r="D103" i="8"/>
  <c r="R103" i="13"/>
  <c r="C104" i="13"/>
  <c r="C104" i="16"/>
  <c r="D104" i="16" s="1"/>
  <c r="U102" i="4"/>
  <c r="T102" i="4"/>
  <c r="AB102" i="4"/>
  <c r="AA102" i="4"/>
  <c r="W102" i="4"/>
  <c r="X102" i="4"/>
  <c r="U101" i="5"/>
  <c r="T101" i="5"/>
  <c r="Z101" i="5"/>
  <c r="W101" i="5"/>
  <c r="AB101" i="5"/>
  <c r="V101" i="5"/>
  <c r="AA101" i="5"/>
  <c r="X101" i="5"/>
  <c r="D104" i="4"/>
  <c r="R104" i="4"/>
  <c r="Y101" i="5"/>
  <c r="C105" i="13"/>
  <c r="T105" i="4"/>
  <c r="U105" i="4"/>
  <c r="Z105" i="4"/>
  <c r="Y105" i="4"/>
  <c r="V105" i="4"/>
  <c r="AA105" i="4"/>
  <c r="W105" i="4"/>
  <c r="D103" i="16"/>
  <c r="D102" i="4"/>
  <c r="Y102" i="4"/>
  <c r="V102" i="4"/>
  <c r="T101" i="4"/>
  <c r="Y101" i="4"/>
  <c r="W101" i="4"/>
  <c r="U101" i="4"/>
  <c r="Z101" i="4"/>
  <c r="V101" i="4"/>
  <c r="AA101" i="4"/>
  <c r="D105" i="5"/>
  <c r="R105" i="5"/>
  <c r="C101" i="16"/>
  <c r="D105" i="4"/>
  <c r="B100" i="13"/>
  <c r="C100" i="16" s="1"/>
  <c r="H100" i="9"/>
  <c r="J100" i="9" s="1"/>
  <c r="J6" i="19" l="1"/>
  <c r="F8" i="19"/>
  <c r="G7" i="19"/>
  <c r="I7" i="19"/>
  <c r="J7" i="19" s="1"/>
  <c r="D106" i="13"/>
  <c r="R106" i="13"/>
  <c r="K106" i="9"/>
  <c r="D104" i="13"/>
  <c r="D101" i="16"/>
  <c r="D105" i="16"/>
  <c r="R105" i="13"/>
  <c r="D105" i="13"/>
  <c r="K105" i="9"/>
  <c r="V104" i="5"/>
  <c r="T104" i="5"/>
  <c r="X104" i="5"/>
  <c r="AB104" i="5"/>
  <c r="Z104" i="5"/>
  <c r="W104" i="5"/>
  <c r="U104" i="5"/>
  <c r="AA104" i="5"/>
  <c r="Y104" i="5"/>
  <c r="C101" i="13"/>
  <c r="D102" i="16"/>
  <c r="R104" i="13"/>
  <c r="K104" i="9"/>
  <c r="T103" i="13"/>
  <c r="V103" i="13"/>
  <c r="AA103" i="13"/>
  <c r="W103" i="13"/>
  <c r="Y103" i="13"/>
  <c r="U103" i="13"/>
  <c r="Z103" i="13"/>
  <c r="AB103" i="13"/>
  <c r="X103" i="13"/>
  <c r="T102" i="5"/>
  <c r="X102" i="5"/>
  <c r="AB102" i="5"/>
  <c r="V102" i="5"/>
  <c r="Z102" i="5"/>
  <c r="U102" i="5"/>
  <c r="Y102" i="5"/>
  <c r="W102" i="5"/>
  <c r="AA102" i="5"/>
  <c r="U105" i="5"/>
  <c r="W105" i="5"/>
  <c r="AB105" i="5"/>
  <c r="V105" i="5"/>
  <c r="Z105" i="5"/>
  <c r="AA105" i="5"/>
  <c r="X105" i="5"/>
  <c r="T105" i="5"/>
  <c r="Y105" i="5"/>
  <c r="T104" i="4"/>
  <c r="U104" i="4"/>
  <c r="AA104" i="4"/>
  <c r="X104" i="4"/>
  <c r="V104" i="4"/>
  <c r="Y104" i="4"/>
  <c r="W104" i="4"/>
  <c r="AB104" i="4"/>
  <c r="Z104" i="4"/>
  <c r="D102" i="13"/>
  <c r="R102" i="13"/>
  <c r="K102" i="9"/>
  <c r="H98" i="18"/>
  <c r="K98" i="18"/>
  <c r="H99" i="18"/>
  <c r="K99" i="18"/>
  <c r="G94" i="18"/>
  <c r="I94" i="18" s="1"/>
  <c r="H94" i="18"/>
  <c r="K94" i="18"/>
  <c r="H95" i="18"/>
  <c r="K95" i="18"/>
  <c r="H96" i="18"/>
  <c r="K96" i="18"/>
  <c r="H97" i="18"/>
  <c r="K97" i="18"/>
  <c r="C97" i="17"/>
  <c r="H100" i="15"/>
  <c r="E101" i="15"/>
  <c r="H101" i="15"/>
  <c r="H102" i="15"/>
  <c r="H103" i="15"/>
  <c r="G96" i="16"/>
  <c r="G97" i="16"/>
  <c r="G98" i="16"/>
  <c r="G99" i="16"/>
  <c r="G96" i="9"/>
  <c r="I96" i="9" s="1"/>
  <c r="D98" i="9"/>
  <c r="C98" i="8"/>
  <c r="C98" i="6"/>
  <c r="C98" i="5"/>
  <c r="R98" i="5" s="1"/>
  <c r="C97" i="3"/>
  <c r="C98" i="3"/>
  <c r="C100" i="3"/>
  <c r="D101" i="3" s="1"/>
  <c r="C97" i="2"/>
  <c r="F9" i="19" l="1"/>
  <c r="G8" i="19"/>
  <c r="I8" i="19"/>
  <c r="V106" i="13"/>
  <c r="Y106" i="13"/>
  <c r="T106" i="13"/>
  <c r="U106" i="13"/>
  <c r="AA106" i="13"/>
  <c r="AB106" i="13"/>
  <c r="W106" i="13"/>
  <c r="X106" i="13"/>
  <c r="Z106" i="13"/>
  <c r="U104" i="13"/>
  <c r="X104" i="13"/>
  <c r="AA104" i="13"/>
  <c r="T104" i="13"/>
  <c r="AB104" i="13"/>
  <c r="W104" i="13"/>
  <c r="Z104" i="13"/>
  <c r="Y104" i="13"/>
  <c r="V104" i="13"/>
  <c r="U102" i="13"/>
  <c r="AA102" i="13"/>
  <c r="T102" i="13"/>
  <c r="AB102" i="13"/>
  <c r="W102" i="13"/>
  <c r="X102" i="13"/>
  <c r="Z102" i="13"/>
  <c r="V102" i="13"/>
  <c r="Y102" i="13"/>
  <c r="R101" i="13"/>
  <c r="K101" i="9"/>
  <c r="T105" i="13"/>
  <c r="V105" i="13"/>
  <c r="W105" i="13"/>
  <c r="Z105" i="13"/>
  <c r="AA105" i="13"/>
  <c r="Y105" i="13"/>
  <c r="AB105" i="13"/>
  <c r="X105" i="13"/>
  <c r="U105" i="13"/>
  <c r="C99" i="3"/>
  <c r="D99" i="3" s="1"/>
  <c r="C97" i="5"/>
  <c r="R97" i="5" s="1"/>
  <c r="W97" i="5" s="1"/>
  <c r="H97" i="9"/>
  <c r="J97" i="9" s="1"/>
  <c r="D103" i="15"/>
  <c r="J103" i="15" s="1"/>
  <c r="J98" i="18"/>
  <c r="L98" i="18" s="1"/>
  <c r="C97" i="4"/>
  <c r="R97" i="4" s="1"/>
  <c r="V97" i="4" s="1"/>
  <c r="H96" i="9"/>
  <c r="J96" i="9" s="1"/>
  <c r="J96" i="18"/>
  <c r="L96" i="18" s="1"/>
  <c r="G95" i="18"/>
  <c r="I95" i="18" s="1"/>
  <c r="T98" i="5"/>
  <c r="W98" i="5"/>
  <c r="V98" i="5"/>
  <c r="Z98" i="5"/>
  <c r="AA98" i="5"/>
  <c r="C99" i="4"/>
  <c r="C100" i="4"/>
  <c r="C99" i="5"/>
  <c r="C100" i="5"/>
  <c r="C99" i="17"/>
  <c r="C100" i="17"/>
  <c r="C98" i="2"/>
  <c r="D98" i="2" s="1"/>
  <c r="C98" i="4"/>
  <c r="C97" i="6"/>
  <c r="D98" i="6" s="1"/>
  <c r="C97" i="8"/>
  <c r="C98" i="7"/>
  <c r="B97" i="13"/>
  <c r="C97" i="16" s="1"/>
  <c r="D99" i="9"/>
  <c r="E99" i="9" s="1"/>
  <c r="D100" i="9"/>
  <c r="E101" i="9" s="1"/>
  <c r="C98" i="17"/>
  <c r="G96" i="18"/>
  <c r="I96" i="18" s="1"/>
  <c r="G99" i="18"/>
  <c r="I99" i="18" s="1"/>
  <c r="C100" i="7"/>
  <c r="D101" i="7" s="1"/>
  <c r="B98" i="13"/>
  <c r="C98" i="16" s="1"/>
  <c r="D98" i="5"/>
  <c r="B96" i="13"/>
  <c r="C96" i="16" s="1"/>
  <c r="H98" i="9"/>
  <c r="J98" i="9" s="1"/>
  <c r="G97" i="9"/>
  <c r="I97" i="9" s="1"/>
  <c r="E103" i="15"/>
  <c r="E104" i="15"/>
  <c r="D104" i="15"/>
  <c r="J104" i="15" s="1"/>
  <c r="D102" i="15"/>
  <c r="J102" i="15" s="1"/>
  <c r="C99" i="2"/>
  <c r="C100" i="2"/>
  <c r="D101" i="2" s="1"/>
  <c r="G99" i="9"/>
  <c r="I99" i="9" s="1"/>
  <c r="D98" i="3"/>
  <c r="C99" i="6"/>
  <c r="D99" i="6" s="1"/>
  <c r="C100" i="6"/>
  <c r="D101" i="6" s="1"/>
  <c r="C99" i="8"/>
  <c r="D99" i="8" s="1"/>
  <c r="C100" i="8"/>
  <c r="D101" i="8" s="1"/>
  <c r="C99" i="7"/>
  <c r="C97" i="7"/>
  <c r="B99" i="13"/>
  <c r="C99" i="16" s="1"/>
  <c r="H99" i="9"/>
  <c r="J99" i="9" s="1"/>
  <c r="G98" i="9"/>
  <c r="I98" i="9" s="1"/>
  <c r="D97" i="9"/>
  <c r="E98" i="9" s="1"/>
  <c r="E102" i="15"/>
  <c r="D101" i="15"/>
  <c r="J101" i="15" s="1"/>
  <c r="G97" i="18"/>
  <c r="I97" i="18" s="1"/>
  <c r="J100" i="18"/>
  <c r="L100" i="18" s="1"/>
  <c r="G98" i="18"/>
  <c r="I98" i="18" s="1"/>
  <c r="J99" i="18"/>
  <c r="L99" i="18" s="1"/>
  <c r="J97" i="18"/>
  <c r="L97" i="18" s="1"/>
  <c r="J95" i="18"/>
  <c r="L95" i="18" s="1"/>
  <c r="D98" i="8"/>
  <c r="Y98" i="5"/>
  <c r="U98" i="5"/>
  <c r="AB98" i="5"/>
  <c r="X98" i="5"/>
  <c r="Z97" i="5"/>
  <c r="J8" i="19" l="1"/>
  <c r="F10" i="19"/>
  <c r="G9" i="19"/>
  <c r="I9" i="19"/>
  <c r="J9" i="19" s="1"/>
  <c r="D104" i="17"/>
  <c r="E101" i="17"/>
  <c r="D106" i="17"/>
  <c r="E103" i="17"/>
  <c r="D105" i="17"/>
  <c r="E102" i="17"/>
  <c r="D103" i="17"/>
  <c r="E100" i="17"/>
  <c r="W97" i="4"/>
  <c r="AB97" i="4"/>
  <c r="D100" i="3"/>
  <c r="R100" i="5"/>
  <c r="D101" i="5"/>
  <c r="T101" i="13"/>
  <c r="W101" i="13"/>
  <c r="Y101" i="13"/>
  <c r="U101" i="13"/>
  <c r="Z101" i="13"/>
  <c r="AA101" i="13"/>
  <c r="V101" i="13"/>
  <c r="AB101" i="13"/>
  <c r="X101" i="13"/>
  <c r="R100" i="4"/>
  <c r="D101" i="4"/>
  <c r="D99" i="7"/>
  <c r="C98" i="13"/>
  <c r="AA97" i="4"/>
  <c r="U97" i="4"/>
  <c r="T97" i="4"/>
  <c r="Y97" i="4"/>
  <c r="Z97" i="4"/>
  <c r="X97" i="4"/>
  <c r="D99" i="5"/>
  <c r="R99" i="5"/>
  <c r="D99" i="2"/>
  <c r="D100" i="8"/>
  <c r="D100" i="2"/>
  <c r="C97" i="13"/>
  <c r="D100" i="4"/>
  <c r="C99" i="13"/>
  <c r="C100" i="13"/>
  <c r="V97" i="5"/>
  <c r="T97" i="5"/>
  <c r="AA97" i="5"/>
  <c r="U97" i="5"/>
  <c r="AB97" i="5"/>
  <c r="Y97" i="5"/>
  <c r="X97" i="5"/>
  <c r="D98" i="4"/>
  <c r="R98" i="4"/>
  <c r="D99" i="4"/>
  <c r="R99" i="4"/>
  <c r="D100" i="7"/>
  <c r="D100" i="6"/>
  <c r="E100" i="9"/>
  <c r="D98" i="7"/>
  <c r="D100" i="5"/>
  <c r="G10" i="19" l="1"/>
  <c r="F11" i="19"/>
  <c r="I10" i="19"/>
  <c r="R100" i="13"/>
  <c r="D101" i="13"/>
  <c r="D99" i="13"/>
  <c r="R99" i="13"/>
  <c r="D98" i="13"/>
  <c r="R97" i="13"/>
  <c r="K98" i="9"/>
  <c r="R98" i="13"/>
  <c r="Z98" i="13" s="1"/>
  <c r="D99" i="16"/>
  <c r="D100" i="16"/>
  <c r="T100" i="4"/>
  <c r="Z100" i="4"/>
  <c r="X100" i="4"/>
  <c r="AA100" i="4"/>
  <c r="V100" i="4"/>
  <c r="W100" i="4"/>
  <c r="U100" i="4"/>
  <c r="Y100" i="4"/>
  <c r="AB100" i="4"/>
  <c r="K97" i="9"/>
  <c r="X99" i="5"/>
  <c r="AB99" i="5"/>
  <c r="V99" i="5"/>
  <c r="Z99" i="5"/>
  <c r="T99" i="5"/>
  <c r="AA99" i="5"/>
  <c r="U99" i="5"/>
  <c r="W99" i="5"/>
  <c r="Y99" i="5"/>
  <c r="T100" i="5"/>
  <c r="U100" i="5"/>
  <c r="X100" i="5"/>
  <c r="W100" i="5"/>
  <c r="AA100" i="5"/>
  <c r="Z100" i="5"/>
  <c r="AB100" i="5"/>
  <c r="V100" i="5"/>
  <c r="Y100" i="5"/>
  <c r="T98" i="4"/>
  <c r="W98" i="4"/>
  <c r="AA98" i="4"/>
  <c r="U98" i="4"/>
  <c r="AB98" i="4"/>
  <c r="V98" i="4"/>
  <c r="X98" i="4"/>
  <c r="Z98" i="4"/>
  <c r="Y98" i="4"/>
  <c r="D100" i="13"/>
  <c r="K100" i="9"/>
  <c r="V99" i="4"/>
  <c r="U99" i="4"/>
  <c r="W99" i="4"/>
  <c r="AA99" i="4"/>
  <c r="Y99" i="4"/>
  <c r="X99" i="4"/>
  <c r="T99" i="4"/>
  <c r="Z99" i="4"/>
  <c r="AB99" i="4"/>
  <c r="D97" i="16"/>
  <c r="D98" i="16"/>
  <c r="K99" i="9"/>
  <c r="F12" i="19" l="1"/>
  <c r="G11" i="19"/>
  <c r="I11" i="19"/>
  <c r="J11" i="19" s="1"/>
  <c r="J10" i="19"/>
  <c r="U98" i="13"/>
  <c r="W98" i="13"/>
  <c r="Y98" i="13"/>
  <c r="T98" i="13"/>
  <c r="V98" i="13"/>
  <c r="AA98" i="13"/>
  <c r="X98" i="13"/>
  <c r="AB98" i="13"/>
  <c r="V99" i="13"/>
  <c r="T99" i="13"/>
  <c r="Y99" i="13"/>
  <c r="X99" i="13"/>
  <c r="U99" i="13"/>
  <c r="AA99" i="13"/>
  <c r="W99" i="13"/>
  <c r="AB99" i="13"/>
  <c r="Z99" i="13"/>
  <c r="V97" i="13"/>
  <c r="U97" i="13"/>
  <c r="AA97" i="13"/>
  <c r="T97" i="13"/>
  <c r="Y97" i="13"/>
  <c r="W97" i="13"/>
  <c r="AB97" i="13"/>
  <c r="X97" i="13"/>
  <c r="Z97" i="13"/>
  <c r="T100" i="13"/>
  <c r="W100" i="13"/>
  <c r="AA100" i="13"/>
  <c r="V100" i="13"/>
  <c r="Z100" i="13"/>
  <c r="X100" i="13"/>
  <c r="AB100" i="13"/>
  <c r="U100" i="13"/>
  <c r="Y100" i="13"/>
  <c r="G12" i="19" l="1"/>
  <c r="F13" i="19"/>
  <c r="I12" i="19"/>
  <c r="J94" i="18"/>
  <c r="L94" i="18" s="1"/>
  <c r="H93" i="18"/>
  <c r="K93" i="18"/>
  <c r="H99" i="15"/>
  <c r="G95" i="16"/>
  <c r="H95" i="9"/>
  <c r="J95" i="9" s="1"/>
  <c r="C96" i="5"/>
  <c r="B95" i="13"/>
  <c r="C95" i="16" s="1"/>
  <c r="G95" i="9"/>
  <c r="I95" i="9" s="1"/>
  <c r="J12" i="19" l="1"/>
  <c r="F14" i="19"/>
  <c r="G13" i="19"/>
  <c r="I13" i="19"/>
  <c r="J13" i="19" s="1"/>
  <c r="C96" i="13"/>
  <c r="R96" i="13" s="1"/>
  <c r="D96" i="16"/>
  <c r="C96" i="3"/>
  <c r="C96" i="7"/>
  <c r="E100" i="15"/>
  <c r="D100" i="15"/>
  <c r="J100" i="15" s="1"/>
  <c r="C95" i="17"/>
  <c r="D101" i="17" s="1"/>
  <c r="C96" i="17"/>
  <c r="C96" i="4"/>
  <c r="R96" i="5"/>
  <c r="D97" i="5"/>
  <c r="C96" i="6"/>
  <c r="D96" i="9"/>
  <c r="G93" i="18"/>
  <c r="I93" i="18" s="1"/>
  <c r="C96" i="2"/>
  <c r="C96" i="8"/>
  <c r="G91" i="18"/>
  <c r="I91" i="18" s="1"/>
  <c r="H91" i="18"/>
  <c r="K91" i="18"/>
  <c r="J93" i="18"/>
  <c r="L93" i="18" s="1"/>
  <c r="H92" i="18"/>
  <c r="K92" i="18"/>
  <c r="D98" i="15"/>
  <c r="H97" i="15"/>
  <c r="D99" i="15"/>
  <c r="J99" i="15" s="1"/>
  <c r="H98" i="15"/>
  <c r="G93" i="16"/>
  <c r="G94" i="16"/>
  <c r="D95" i="9"/>
  <c r="H94" i="9"/>
  <c r="J94" i="9" s="1"/>
  <c r="C95" i="5"/>
  <c r="C95" i="4"/>
  <c r="C95" i="3"/>
  <c r="C94" i="2"/>
  <c r="C95" i="2"/>
  <c r="F15" i="19" l="1"/>
  <c r="G14" i="19"/>
  <c r="I14" i="19"/>
  <c r="J14" i="19" s="1"/>
  <c r="E99" i="17"/>
  <c r="D102" i="17"/>
  <c r="E98" i="17"/>
  <c r="D96" i="5"/>
  <c r="R95" i="5"/>
  <c r="C94" i="17"/>
  <c r="E97" i="17" s="1"/>
  <c r="D95" i="2"/>
  <c r="R95" i="4"/>
  <c r="D97" i="7"/>
  <c r="C94" i="3"/>
  <c r="D95" i="3" s="1"/>
  <c r="E99" i="15"/>
  <c r="D97" i="6"/>
  <c r="C94" i="6"/>
  <c r="C94" i="7"/>
  <c r="D97" i="8"/>
  <c r="C95" i="6"/>
  <c r="D96" i="4"/>
  <c r="R96" i="4"/>
  <c r="D97" i="4"/>
  <c r="C95" i="7"/>
  <c r="K96" i="9"/>
  <c r="D97" i="13"/>
  <c r="D96" i="2"/>
  <c r="D97" i="2"/>
  <c r="T96" i="5"/>
  <c r="AA96" i="5"/>
  <c r="U96" i="5"/>
  <c r="AB96" i="5"/>
  <c r="W96" i="5"/>
  <c r="X96" i="5"/>
  <c r="Z96" i="5"/>
  <c r="Y96" i="5"/>
  <c r="V96" i="5"/>
  <c r="C95" i="8"/>
  <c r="D96" i="8" s="1"/>
  <c r="E96" i="9"/>
  <c r="E97" i="9"/>
  <c r="D96" i="3"/>
  <c r="D97" i="3"/>
  <c r="C94" i="5"/>
  <c r="E98" i="15"/>
  <c r="C94" i="4"/>
  <c r="R94" i="4" s="1"/>
  <c r="J92" i="18"/>
  <c r="L92" i="18" s="1"/>
  <c r="B93" i="13"/>
  <c r="C93" i="16" s="1"/>
  <c r="D94" i="9"/>
  <c r="E95" i="9" s="1"/>
  <c r="H93" i="9"/>
  <c r="J93" i="9" s="1"/>
  <c r="G92" i="18"/>
  <c r="I92" i="18" s="1"/>
  <c r="C94" i="8"/>
  <c r="B94" i="13"/>
  <c r="G93" i="9"/>
  <c r="I93" i="9" s="1"/>
  <c r="J98" i="15"/>
  <c r="G94" i="9"/>
  <c r="I94" i="9" s="1"/>
  <c r="G15" i="19" l="1"/>
  <c r="F16" i="19"/>
  <c r="I15" i="19"/>
  <c r="J15" i="19" s="1"/>
  <c r="R94" i="5"/>
  <c r="V94" i="5" s="1"/>
  <c r="C95" i="13"/>
  <c r="K95" i="9" s="1"/>
  <c r="C94" i="16"/>
  <c r="D100" i="17"/>
  <c r="W94" i="5"/>
  <c r="X94" i="5"/>
  <c r="D95" i="6"/>
  <c r="D95" i="7"/>
  <c r="U94" i="5"/>
  <c r="D95" i="5"/>
  <c r="T96" i="4"/>
  <c r="V96" i="4"/>
  <c r="X96" i="4"/>
  <c r="AB96" i="4"/>
  <c r="AA96" i="4"/>
  <c r="Y96" i="4"/>
  <c r="Z96" i="4"/>
  <c r="W96" i="4"/>
  <c r="U96" i="4"/>
  <c r="T95" i="5"/>
  <c r="AA95" i="5"/>
  <c r="W95" i="5"/>
  <c r="Z95" i="5"/>
  <c r="X95" i="5"/>
  <c r="AB95" i="5"/>
  <c r="V95" i="5"/>
  <c r="Y95" i="5"/>
  <c r="U95" i="5"/>
  <c r="D96" i="7"/>
  <c r="D95" i="8"/>
  <c r="T96" i="13"/>
  <c r="Z96" i="13"/>
  <c r="W96" i="13"/>
  <c r="AA96" i="13"/>
  <c r="V96" i="13"/>
  <c r="X96" i="13"/>
  <c r="Y96" i="13"/>
  <c r="U96" i="13"/>
  <c r="AB96" i="13"/>
  <c r="T95" i="4"/>
  <c r="Z95" i="4"/>
  <c r="X95" i="4"/>
  <c r="W95" i="4"/>
  <c r="V95" i="4"/>
  <c r="AA95" i="4"/>
  <c r="U95" i="4"/>
  <c r="Y95" i="4"/>
  <c r="AB95" i="4"/>
  <c r="D96" i="6"/>
  <c r="D95" i="4"/>
  <c r="V94" i="4"/>
  <c r="U94" i="4"/>
  <c r="AA94" i="4"/>
  <c r="T94" i="4"/>
  <c r="AB94" i="4"/>
  <c r="W94" i="4"/>
  <c r="X94" i="4"/>
  <c r="Z94" i="4"/>
  <c r="Y94" i="4"/>
  <c r="C94" i="13"/>
  <c r="R94" i="13" s="1"/>
  <c r="F17" i="19" l="1"/>
  <c r="G16" i="19"/>
  <c r="I16" i="19"/>
  <c r="J16" i="19" s="1"/>
  <c r="T94" i="5"/>
  <c r="Z94" i="5"/>
  <c r="AB94" i="5"/>
  <c r="D96" i="13"/>
  <c r="R95" i="13"/>
  <c r="T95" i="13" s="1"/>
  <c r="Y94" i="5"/>
  <c r="AA94" i="5"/>
  <c r="D95" i="13"/>
  <c r="D95" i="16"/>
  <c r="K94" i="9"/>
  <c r="D94" i="16"/>
  <c r="G17" i="19" l="1"/>
  <c r="F18" i="19"/>
  <c r="I17" i="19"/>
  <c r="J17" i="19" s="1"/>
  <c r="U95" i="13"/>
  <c r="AB95" i="13"/>
  <c r="V95" i="13"/>
  <c r="Y95" i="13"/>
  <c r="W95" i="13"/>
  <c r="AA95" i="13"/>
  <c r="X95" i="13"/>
  <c r="Z95" i="13"/>
  <c r="V94" i="13"/>
  <c r="X94" i="13"/>
  <c r="Y94" i="13"/>
  <c r="T94" i="13"/>
  <c r="AB94" i="13"/>
  <c r="U94" i="13"/>
  <c r="AA94" i="13"/>
  <c r="W94" i="13"/>
  <c r="Z94" i="13"/>
  <c r="G18" i="19" l="1"/>
  <c r="F19" i="19"/>
  <c r="I18" i="19"/>
  <c r="J18" i="19" s="1"/>
  <c r="H95" i="15"/>
  <c r="H96" i="15"/>
  <c r="G91" i="16"/>
  <c r="G92" i="16"/>
  <c r="D93" i="9"/>
  <c r="C93" i="8"/>
  <c r="C93" i="5"/>
  <c r="R93" i="5" s="1"/>
  <c r="F20" i="19" l="1"/>
  <c r="I19" i="19"/>
  <c r="J19" i="19" s="1"/>
  <c r="G19" i="19"/>
  <c r="G92" i="9"/>
  <c r="I92" i="9" s="1"/>
  <c r="D92" i="9"/>
  <c r="D94" i="8"/>
  <c r="B91" i="13"/>
  <c r="C91" i="16" s="1"/>
  <c r="H91" i="9"/>
  <c r="J91" i="9" s="1"/>
  <c r="E96" i="15"/>
  <c r="E97" i="15"/>
  <c r="D97" i="15"/>
  <c r="J97" i="15" s="1"/>
  <c r="C92" i="3"/>
  <c r="C93" i="3"/>
  <c r="C92" i="5"/>
  <c r="D93" i="5" s="1"/>
  <c r="C92" i="7"/>
  <c r="C93" i="7"/>
  <c r="H92" i="9"/>
  <c r="J92" i="9" s="1"/>
  <c r="E93" i="9"/>
  <c r="E94" i="9"/>
  <c r="G91" i="9"/>
  <c r="I91" i="9" s="1"/>
  <c r="C92" i="17"/>
  <c r="C93" i="17"/>
  <c r="D94" i="5"/>
  <c r="C92" i="2"/>
  <c r="C93" i="2"/>
  <c r="C92" i="4"/>
  <c r="C93" i="4"/>
  <c r="C92" i="6"/>
  <c r="C93" i="6"/>
  <c r="C92" i="8"/>
  <c r="D93" i="8" s="1"/>
  <c r="B92" i="13"/>
  <c r="C92" i="16" s="1"/>
  <c r="D96" i="15"/>
  <c r="J96" i="15" s="1"/>
  <c r="F21" i="19" l="1"/>
  <c r="I20" i="19"/>
  <c r="J20" i="19" s="1"/>
  <c r="G20" i="19"/>
  <c r="D98" i="17"/>
  <c r="E95" i="17"/>
  <c r="E96" i="17"/>
  <c r="D99" i="17"/>
  <c r="D93" i="6"/>
  <c r="D94" i="6"/>
  <c r="R92" i="5"/>
  <c r="D93" i="4"/>
  <c r="R93" i="4"/>
  <c r="D94" i="4"/>
  <c r="D93" i="7"/>
  <c r="D94" i="7"/>
  <c r="D94" i="3"/>
  <c r="D93" i="3"/>
  <c r="D93" i="2"/>
  <c r="D94" i="2"/>
  <c r="C92" i="13"/>
  <c r="R92" i="13" s="1"/>
  <c r="C93" i="13"/>
  <c r="R93" i="13" s="1"/>
  <c r="R92" i="4"/>
  <c r="T93" i="5"/>
  <c r="X93" i="5"/>
  <c r="V93" i="5"/>
  <c r="Y93" i="5"/>
  <c r="AA93" i="5"/>
  <c r="U93" i="5"/>
  <c r="W93" i="5"/>
  <c r="Z93" i="5"/>
  <c r="AB93" i="5"/>
  <c r="G21" i="19" l="1"/>
  <c r="I21" i="19"/>
  <c r="J21" i="19" s="1"/>
  <c r="F22" i="19"/>
  <c r="K92" i="9"/>
  <c r="V92" i="4"/>
  <c r="Z92" i="4"/>
  <c r="Y92" i="4"/>
  <c r="AB92" i="4"/>
  <c r="T92" i="4"/>
  <c r="U92" i="4"/>
  <c r="X92" i="4"/>
  <c r="AA92" i="4"/>
  <c r="W92" i="4"/>
  <c r="D93" i="13"/>
  <c r="K93" i="9"/>
  <c r="D94" i="13"/>
  <c r="D93" i="16"/>
  <c r="D92" i="16"/>
  <c r="T93" i="4"/>
  <c r="W93" i="4"/>
  <c r="Z93" i="4"/>
  <c r="Y93" i="4"/>
  <c r="X93" i="4"/>
  <c r="AA93" i="4"/>
  <c r="AB93" i="4"/>
  <c r="V93" i="4"/>
  <c r="U93" i="4"/>
  <c r="V92" i="5"/>
  <c r="AB92" i="5"/>
  <c r="U92" i="5"/>
  <c r="Y92" i="5"/>
  <c r="X92" i="5"/>
  <c r="Z92" i="5"/>
  <c r="W92" i="5"/>
  <c r="T92" i="5"/>
  <c r="AA92" i="5"/>
  <c r="G22" i="19" l="1"/>
  <c r="F23" i="19"/>
  <c r="I22" i="19"/>
  <c r="J22" i="19" s="1"/>
  <c r="U92" i="13"/>
  <c r="T92" i="13"/>
  <c r="X92" i="13"/>
  <c r="AB92" i="13"/>
  <c r="Z92" i="13"/>
  <c r="Y92" i="13"/>
  <c r="V92" i="13"/>
  <c r="W92" i="13"/>
  <c r="AA92" i="13"/>
  <c r="T93" i="13"/>
  <c r="AA93" i="13"/>
  <c r="V93" i="13"/>
  <c r="W93" i="13"/>
  <c r="Z93" i="13"/>
  <c r="X93" i="13"/>
  <c r="AB93" i="13"/>
  <c r="U93" i="13"/>
  <c r="Y93" i="13"/>
  <c r="G23" i="19" l="1"/>
  <c r="F24" i="19"/>
  <c r="I23" i="19"/>
  <c r="J23" i="19" s="1"/>
  <c r="H90" i="18"/>
  <c r="K90" i="18"/>
  <c r="H94" i="15"/>
  <c r="G90" i="16"/>
  <c r="G90" i="9"/>
  <c r="I90" i="9" s="1"/>
  <c r="C91" i="3"/>
  <c r="G24" i="19" l="1"/>
  <c r="F25" i="19"/>
  <c r="I24" i="19"/>
  <c r="J24" i="19" s="1"/>
  <c r="H90" i="9"/>
  <c r="J90" i="9" s="1"/>
  <c r="C91" i="6"/>
  <c r="C91" i="17"/>
  <c r="G90" i="18"/>
  <c r="I90" i="18" s="1"/>
  <c r="C91" i="2"/>
  <c r="C91" i="8"/>
  <c r="B90" i="13"/>
  <c r="C90" i="16" s="1"/>
  <c r="D91" i="9"/>
  <c r="C91" i="4"/>
  <c r="C91" i="5"/>
  <c r="C91" i="7"/>
  <c r="D92" i="3"/>
  <c r="E95" i="15"/>
  <c r="D95" i="15"/>
  <c r="J95" i="15" s="1"/>
  <c r="J91" i="18"/>
  <c r="L91" i="18" s="1"/>
  <c r="H88" i="18"/>
  <c r="K88" i="18"/>
  <c r="H89" i="18"/>
  <c r="K89" i="18"/>
  <c r="C90" i="17"/>
  <c r="E94" i="15"/>
  <c r="L10" i="12"/>
  <c r="G88" i="16"/>
  <c r="G89" i="16"/>
  <c r="D90" i="9"/>
  <c r="C90" i="4"/>
  <c r="G89" i="9"/>
  <c r="I89" i="9" s="1"/>
  <c r="G25" i="19" l="1"/>
  <c r="F26" i="19"/>
  <c r="I25" i="19"/>
  <c r="J25" i="19" s="1"/>
  <c r="H88" i="9"/>
  <c r="J88" i="9" s="1"/>
  <c r="C89" i="5"/>
  <c r="E94" i="17"/>
  <c r="D97" i="17"/>
  <c r="C89" i="8"/>
  <c r="E93" i="17"/>
  <c r="D96" i="17"/>
  <c r="G88" i="9"/>
  <c r="I88" i="9" s="1"/>
  <c r="G89" i="18"/>
  <c r="I89" i="18" s="1"/>
  <c r="B88" i="13"/>
  <c r="C88" i="16" s="1"/>
  <c r="G88" i="18"/>
  <c r="I88" i="18" s="1"/>
  <c r="C90" i="7"/>
  <c r="D91" i="7" s="1"/>
  <c r="C89" i="6"/>
  <c r="C89" i="7"/>
  <c r="B89" i="13"/>
  <c r="R90" i="4"/>
  <c r="D92" i="8"/>
  <c r="C89" i="3"/>
  <c r="C90" i="3"/>
  <c r="H89" i="9"/>
  <c r="J89" i="9" s="1"/>
  <c r="R91" i="5"/>
  <c r="D92" i="5"/>
  <c r="E91" i="9"/>
  <c r="E92" i="9"/>
  <c r="C90" i="8"/>
  <c r="D90" i="8" s="1"/>
  <c r="D94" i="15"/>
  <c r="J94" i="15" s="1"/>
  <c r="D92" i="7"/>
  <c r="C90" i="5"/>
  <c r="D92" i="2"/>
  <c r="D92" i="6"/>
  <c r="E93" i="15"/>
  <c r="J90" i="18"/>
  <c r="L90" i="18" s="1"/>
  <c r="C89" i="2"/>
  <c r="C89" i="4"/>
  <c r="D90" i="4" s="1"/>
  <c r="R89" i="5"/>
  <c r="Z89" i="5" s="1"/>
  <c r="D89" i="9"/>
  <c r="E90" i="9" s="1"/>
  <c r="D93" i="15"/>
  <c r="C89" i="17"/>
  <c r="D91" i="4"/>
  <c r="R91" i="4"/>
  <c r="D92" i="4"/>
  <c r="C91" i="13"/>
  <c r="R91" i="13" s="1"/>
  <c r="C90" i="2"/>
  <c r="C90" i="6"/>
  <c r="J89" i="18"/>
  <c r="L89" i="18" s="1"/>
  <c r="G26" i="19" l="1"/>
  <c r="F27" i="19"/>
  <c r="I26" i="19"/>
  <c r="J26" i="19" s="1"/>
  <c r="D90" i="6"/>
  <c r="C90" i="13"/>
  <c r="R90" i="13" s="1"/>
  <c r="C89" i="16"/>
  <c r="D89" i="16" s="1"/>
  <c r="D90" i="7"/>
  <c r="D90" i="2"/>
  <c r="E92" i="17"/>
  <c r="D95" i="17"/>
  <c r="D91" i="6"/>
  <c r="D91" i="2"/>
  <c r="D90" i="3"/>
  <c r="D91" i="3"/>
  <c r="D90" i="5"/>
  <c r="R90" i="5"/>
  <c r="D91" i="5"/>
  <c r="T90" i="4"/>
  <c r="U90" i="4"/>
  <c r="Y90" i="4"/>
  <c r="W90" i="4"/>
  <c r="AB90" i="4"/>
  <c r="Z90" i="4"/>
  <c r="X90" i="4"/>
  <c r="AA90" i="4"/>
  <c r="V90" i="4"/>
  <c r="T91" i="5"/>
  <c r="AA91" i="5"/>
  <c r="W91" i="5"/>
  <c r="Z91" i="5"/>
  <c r="Y91" i="5"/>
  <c r="V91" i="5"/>
  <c r="AB91" i="5"/>
  <c r="U91" i="5"/>
  <c r="X91" i="5"/>
  <c r="C89" i="13"/>
  <c r="R89" i="13" s="1"/>
  <c r="D91" i="16"/>
  <c r="T91" i="4"/>
  <c r="U91" i="4"/>
  <c r="W91" i="4"/>
  <c r="Z91" i="4"/>
  <c r="V91" i="4"/>
  <c r="AB91" i="4"/>
  <c r="AA91" i="4"/>
  <c r="Y91" i="4"/>
  <c r="X91" i="4"/>
  <c r="U89" i="5"/>
  <c r="AA89" i="5"/>
  <c r="W89" i="5"/>
  <c r="AB89" i="5"/>
  <c r="V89" i="5"/>
  <c r="X89" i="5"/>
  <c r="T89" i="5"/>
  <c r="Y89" i="5"/>
  <c r="K91" i="9"/>
  <c r="D92" i="13"/>
  <c r="R89" i="4"/>
  <c r="D91" i="8"/>
  <c r="G27" i="19" l="1"/>
  <c r="F28" i="19"/>
  <c r="I27" i="19"/>
  <c r="J27" i="19" s="1"/>
  <c r="D91" i="13"/>
  <c r="K90" i="9"/>
  <c r="D90" i="16"/>
  <c r="K89" i="9"/>
  <c r="T90" i="5"/>
  <c r="Z90" i="5"/>
  <c r="Y90" i="5"/>
  <c r="U90" i="5"/>
  <c r="AB90" i="5"/>
  <c r="W90" i="5"/>
  <c r="X90" i="5"/>
  <c r="AA90" i="5"/>
  <c r="V90" i="5"/>
  <c r="V91" i="13"/>
  <c r="Z91" i="13"/>
  <c r="W91" i="13"/>
  <c r="AA91" i="13"/>
  <c r="T91" i="13"/>
  <c r="X91" i="13"/>
  <c r="AB91" i="13"/>
  <c r="U91" i="13"/>
  <c r="Y91" i="13"/>
  <c r="T90" i="13"/>
  <c r="Z90" i="13"/>
  <c r="AA90" i="13"/>
  <c r="V90" i="13"/>
  <c r="W90" i="13"/>
  <c r="U90" i="13"/>
  <c r="AB90" i="13"/>
  <c r="X90" i="13"/>
  <c r="Y90" i="13"/>
  <c r="U89" i="4"/>
  <c r="T89" i="4"/>
  <c r="AB89" i="4"/>
  <c r="W89" i="4"/>
  <c r="X89" i="4"/>
  <c r="AA89" i="4"/>
  <c r="Z89" i="4"/>
  <c r="Y89" i="4"/>
  <c r="V89" i="4"/>
  <c r="D90" i="13"/>
  <c r="G28" i="19" l="1"/>
  <c r="F29" i="19"/>
  <c r="I28" i="19"/>
  <c r="J28" i="19" s="1"/>
  <c r="U89" i="13"/>
  <c r="X89" i="13"/>
  <c r="AB89" i="13"/>
  <c r="T89" i="13"/>
  <c r="Y89" i="13"/>
  <c r="Z89" i="13"/>
  <c r="AA89" i="13"/>
  <c r="V89" i="13"/>
  <c r="W89" i="13"/>
  <c r="G29" i="19" l="1"/>
  <c r="F30" i="19"/>
  <c r="I29" i="19"/>
  <c r="J29" i="19" s="1"/>
  <c r="H86" i="18"/>
  <c r="K86" i="18"/>
  <c r="J88" i="18"/>
  <c r="L88" i="18" s="1"/>
  <c r="H87" i="18"/>
  <c r="K87" i="18"/>
  <c r="C88" i="17"/>
  <c r="C87" i="17"/>
  <c r="G86" i="16"/>
  <c r="G87" i="16"/>
  <c r="C88" i="8"/>
  <c r="G30" i="19" l="1"/>
  <c r="F31" i="19"/>
  <c r="I30" i="19"/>
  <c r="J30" i="19" s="1"/>
  <c r="G86" i="9"/>
  <c r="I86" i="9" s="1"/>
  <c r="D91" i="15"/>
  <c r="G86" i="18"/>
  <c r="I86" i="18" s="1"/>
  <c r="H87" i="9"/>
  <c r="J87" i="9" s="1"/>
  <c r="B86" i="13"/>
  <c r="C86" i="16" s="1"/>
  <c r="C87" i="8"/>
  <c r="D88" i="8" s="1"/>
  <c r="C87" i="2"/>
  <c r="C88" i="2"/>
  <c r="D89" i="8"/>
  <c r="G87" i="9"/>
  <c r="I87" i="9" s="1"/>
  <c r="E91" i="15"/>
  <c r="E92" i="15"/>
  <c r="D92" i="15"/>
  <c r="D93" i="17"/>
  <c r="E90" i="17"/>
  <c r="C87" i="5"/>
  <c r="R87" i="5" s="1"/>
  <c r="C88" i="5"/>
  <c r="C87" i="6"/>
  <c r="C88" i="6"/>
  <c r="C87" i="3"/>
  <c r="C88" i="3"/>
  <c r="B87" i="13"/>
  <c r="D87" i="9"/>
  <c r="D88" i="9"/>
  <c r="D94" i="17"/>
  <c r="E91" i="17"/>
  <c r="G87" i="18"/>
  <c r="I87" i="18" s="1"/>
  <c r="C87" i="4"/>
  <c r="C88" i="4"/>
  <c r="C87" i="7"/>
  <c r="C88" i="7"/>
  <c r="H86" i="9"/>
  <c r="J86" i="9" s="1"/>
  <c r="J87" i="18"/>
  <c r="L87" i="18" s="1"/>
  <c r="G31" i="19" l="1"/>
  <c r="F32" i="19"/>
  <c r="I31" i="19"/>
  <c r="J31" i="19" s="1"/>
  <c r="C87" i="16"/>
  <c r="D88" i="16" s="1"/>
  <c r="D88" i="4"/>
  <c r="R88" i="4"/>
  <c r="D89" i="4"/>
  <c r="D88" i="3"/>
  <c r="D89" i="3"/>
  <c r="D88" i="6"/>
  <c r="D89" i="6"/>
  <c r="D88" i="2"/>
  <c r="D89" i="2"/>
  <c r="D88" i="7"/>
  <c r="D89" i="7"/>
  <c r="R87" i="4"/>
  <c r="C87" i="13"/>
  <c r="R87" i="13" s="1"/>
  <c r="C88" i="13"/>
  <c r="R88" i="13" s="1"/>
  <c r="E89" i="9"/>
  <c r="E88" i="9"/>
  <c r="D88" i="5"/>
  <c r="R88" i="5"/>
  <c r="D89" i="5"/>
  <c r="D87" i="16"/>
  <c r="G32" i="19" l="1"/>
  <c r="F33" i="19"/>
  <c r="I32" i="19"/>
  <c r="J32" i="19" s="1"/>
  <c r="X87" i="5"/>
  <c r="AB87" i="5"/>
  <c r="V87" i="5"/>
  <c r="W87" i="5"/>
  <c r="T87" i="5"/>
  <c r="Z87" i="5"/>
  <c r="Y87" i="5"/>
  <c r="U87" i="5"/>
  <c r="AA87" i="5"/>
  <c r="D88" i="13"/>
  <c r="K88" i="9"/>
  <c r="D89" i="13"/>
  <c r="T88" i="4"/>
  <c r="Y88" i="4"/>
  <c r="U88" i="4"/>
  <c r="Z88" i="4"/>
  <c r="W88" i="4"/>
  <c r="V88" i="4"/>
  <c r="AA88" i="4"/>
  <c r="AB88" i="4"/>
  <c r="X88" i="4"/>
  <c r="T88" i="5"/>
  <c r="V88" i="5"/>
  <c r="AA88" i="5"/>
  <c r="Z88" i="5"/>
  <c r="U88" i="5"/>
  <c r="W88" i="5"/>
  <c r="AB88" i="5"/>
  <c r="Y88" i="5"/>
  <c r="X88" i="5"/>
  <c r="K87" i="9"/>
  <c r="V87" i="4"/>
  <c r="Y87" i="4"/>
  <c r="T87" i="4"/>
  <c r="AB87" i="4"/>
  <c r="U87" i="4"/>
  <c r="X87" i="4"/>
  <c r="AA87" i="4"/>
  <c r="Z87" i="4"/>
  <c r="W87" i="4"/>
  <c r="H85" i="18"/>
  <c r="K85" i="18"/>
  <c r="C86" i="17"/>
  <c r="G85" i="16"/>
  <c r="D86" i="9"/>
  <c r="C86" i="6"/>
  <c r="C86" i="5"/>
  <c r="R86" i="5" s="1"/>
  <c r="C86" i="4"/>
  <c r="C86" i="3"/>
  <c r="C86" i="2"/>
  <c r="G33" i="19" l="1"/>
  <c r="F34" i="19"/>
  <c r="I33" i="19"/>
  <c r="J33" i="19" s="1"/>
  <c r="T88" i="13"/>
  <c r="U88" i="13"/>
  <c r="Z88" i="13"/>
  <c r="V88" i="13"/>
  <c r="AA88" i="13"/>
  <c r="Y88" i="13"/>
  <c r="W88" i="13"/>
  <c r="AB88" i="13"/>
  <c r="X88" i="13"/>
  <c r="D87" i="3"/>
  <c r="B85" i="13"/>
  <c r="C86" i="8"/>
  <c r="J86" i="18"/>
  <c r="L86" i="18" s="1"/>
  <c r="V87" i="13"/>
  <c r="T87" i="13"/>
  <c r="Z87" i="13"/>
  <c r="Y87" i="13"/>
  <c r="AA87" i="13"/>
  <c r="W87" i="13"/>
  <c r="AB87" i="13"/>
  <c r="U87" i="13"/>
  <c r="X87" i="13"/>
  <c r="D87" i="6"/>
  <c r="D87" i="2"/>
  <c r="E87" i="9"/>
  <c r="R86" i="4"/>
  <c r="D87" i="4"/>
  <c r="C86" i="7"/>
  <c r="D90" i="15"/>
  <c r="E90" i="15"/>
  <c r="D87" i="5"/>
  <c r="G85" i="9"/>
  <c r="I85" i="9" s="1"/>
  <c r="D92" i="17"/>
  <c r="E89" i="17"/>
  <c r="G85" i="18"/>
  <c r="I85" i="18" s="1"/>
  <c r="H85" i="9"/>
  <c r="J85" i="9" s="1"/>
  <c r="G34" i="19" l="1"/>
  <c r="F35" i="19"/>
  <c r="I34" i="19"/>
  <c r="J34" i="19" s="1"/>
  <c r="C86" i="13"/>
  <c r="R86" i="13" s="1"/>
  <c r="W86" i="13" s="1"/>
  <c r="C85" i="16"/>
  <c r="D86" i="16" s="1"/>
  <c r="K86" i="9"/>
  <c r="D87" i="7"/>
  <c r="T86" i="4"/>
  <c r="V86" i="4"/>
  <c r="Z86" i="4"/>
  <c r="AA86" i="4"/>
  <c r="W86" i="4"/>
  <c r="AB86" i="4"/>
  <c r="U86" i="4"/>
  <c r="Y86" i="4"/>
  <c r="X86" i="4"/>
  <c r="D87" i="8"/>
  <c r="T86" i="5"/>
  <c r="AA86" i="5"/>
  <c r="W86" i="5"/>
  <c r="V86" i="5"/>
  <c r="Z86" i="5"/>
  <c r="Y86" i="5"/>
  <c r="X86" i="5"/>
  <c r="U86" i="5"/>
  <c r="AB86" i="5"/>
  <c r="T86" i="13"/>
  <c r="AA86" i="13"/>
  <c r="V86" i="13"/>
  <c r="Y86" i="13"/>
  <c r="X86" i="13"/>
  <c r="AB86" i="13"/>
  <c r="H83" i="18"/>
  <c r="K83" i="18"/>
  <c r="H84" i="18"/>
  <c r="K84" i="18"/>
  <c r="C85" i="17"/>
  <c r="G83" i="16"/>
  <c r="G84" i="16"/>
  <c r="G35" i="19" l="1"/>
  <c r="F36" i="19"/>
  <c r="I35" i="19"/>
  <c r="J35" i="19" s="1"/>
  <c r="Z86" i="13"/>
  <c r="D87" i="13"/>
  <c r="U86" i="13"/>
  <c r="D88" i="15"/>
  <c r="C84" i="17"/>
  <c r="E87" i="17" s="1"/>
  <c r="C85" i="7"/>
  <c r="D86" i="7" s="1"/>
  <c r="G83" i="18"/>
  <c r="I83" i="18" s="1"/>
  <c r="H83" i="9"/>
  <c r="J83" i="9" s="1"/>
  <c r="D91" i="17"/>
  <c r="E88" i="17"/>
  <c r="C84" i="7"/>
  <c r="G84" i="18"/>
  <c r="I84" i="18" s="1"/>
  <c r="C84" i="2"/>
  <c r="C85" i="2"/>
  <c r="C84" i="6"/>
  <c r="C85" i="6"/>
  <c r="D86" i="6" s="1"/>
  <c r="E89" i="15"/>
  <c r="D89" i="15"/>
  <c r="C84" i="5"/>
  <c r="C85" i="5"/>
  <c r="D86" i="5" s="1"/>
  <c r="C84" i="8"/>
  <c r="C85" i="8"/>
  <c r="D86" i="8" s="1"/>
  <c r="B83" i="13"/>
  <c r="C83" i="16" s="1"/>
  <c r="G83" i="9"/>
  <c r="I83" i="9" s="1"/>
  <c r="J85" i="18"/>
  <c r="L85" i="18" s="1"/>
  <c r="C84" i="4"/>
  <c r="C85" i="4"/>
  <c r="D86" i="4" s="1"/>
  <c r="D84" i="9"/>
  <c r="D85" i="9"/>
  <c r="C84" i="3"/>
  <c r="C85" i="3"/>
  <c r="B84" i="13"/>
  <c r="C84" i="16" s="1"/>
  <c r="H84" i="9"/>
  <c r="J84" i="9" s="1"/>
  <c r="E88" i="15"/>
  <c r="J84" i="18"/>
  <c r="L84" i="18" s="1"/>
  <c r="G84" i="9"/>
  <c r="I84" i="9" s="1"/>
  <c r="H82" i="18"/>
  <c r="K82" i="18"/>
  <c r="E87" i="15"/>
  <c r="G82" i="16"/>
  <c r="C83" i="6"/>
  <c r="C83" i="4"/>
  <c r="C83" i="3"/>
  <c r="G36" i="19" l="1"/>
  <c r="F37" i="19"/>
  <c r="I36" i="19"/>
  <c r="D90" i="17"/>
  <c r="D85" i="7"/>
  <c r="E85" i="9"/>
  <c r="E86" i="9"/>
  <c r="D85" i="2"/>
  <c r="D86" i="2"/>
  <c r="C83" i="7"/>
  <c r="D84" i="7" s="1"/>
  <c r="G82" i="18"/>
  <c r="I82" i="18" s="1"/>
  <c r="D85" i="3"/>
  <c r="D86" i="3"/>
  <c r="R83" i="4"/>
  <c r="D85" i="5"/>
  <c r="R85" i="5"/>
  <c r="D84" i="6"/>
  <c r="H82" i="9"/>
  <c r="J82" i="9" s="1"/>
  <c r="J83" i="18"/>
  <c r="L83" i="18" s="1"/>
  <c r="C84" i="13"/>
  <c r="R84" i="13" s="1"/>
  <c r="C85" i="13"/>
  <c r="R85" i="13" s="1"/>
  <c r="D85" i="4"/>
  <c r="R85" i="4"/>
  <c r="R84" i="5"/>
  <c r="C83" i="2"/>
  <c r="D83" i="9"/>
  <c r="C83" i="5"/>
  <c r="B82" i="13"/>
  <c r="C82" i="16" s="1"/>
  <c r="G82" i="9"/>
  <c r="I82" i="9" s="1"/>
  <c r="C83" i="8"/>
  <c r="D84" i="3"/>
  <c r="D84" i="4"/>
  <c r="R84" i="4"/>
  <c r="D85" i="8"/>
  <c r="D87" i="15"/>
  <c r="D85" i="6"/>
  <c r="C83" i="17"/>
  <c r="G37" i="19" l="1"/>
  <c r="F38" i="19"/>
  <c r="I37" i="19"/>
  <c r="J37" i="19" s="1"/>
  <c r="J36" i="19"/>
  <c r="M12" i="19"/>
  <c r="M11" i="19"/>
  <c r="D84" i="5"/>
  <c r="R83" i="5"/>
  <c r="D89" i="17"/>
  <c r="E86" i="17"/>
  <c r="D86" i="13"/>
  <c r="T83" i="4"/>
  <c r="W83" i="4"/>
  <c r="Z83" i="4"/>
  <c r="Y83" i="4"/>
  <c r="X83" i="4"/>
  <c r="AA83" i="4"/>
  <c r="AB83" i="4"/>
  <c r="V83" i="4"/>
  <c r="U83" i="4"/>
  <c r="V84" i="4"/>
  <c r="U84" i="4"/>
  <c r="AA84" i="4"/>
  <c r="Z84" i="4"/>
  <c r="Y84" i="4"/>
  <c r="AB84" i="4"/>
  <c r="X84" i="4"/>
  <c r="W84" i="4"/>
  <c r="T84" i="4"/>
  <c r="D83" i="16"/>
  <c r="C83" i="13"/>
  <c r="R83" i="13" s="1"/>
  <c r="D85" i="16"/>
  <c r="D84" i="16"/>
  <c r="V84" i="5"/>
  <c r="U84" i="5"/>
  <c r="Y84" i="5"/>
  <c r="T84" i="5"/>
  <c r="W84" i="5"/>
  <c r="AA84" i="5"/>
  <c r="AB84" i="5"/>
  <c r="Z84" i="5"/>
  <c r="X84" i="5"/>
  <c r="T85" i="4"/>
  <c r="AA85" i="4"/>
  <c r="V85" i="4"/>
  <c r="Y85" i="4"/>
  <c r="AB85" i="4"/>
  <c r="X85" i="4"/>
  <c r="Z85" i="4"/>
  <c r="U85" i="4"/>
  <c r="W85" i="4"/>
  <c r="D85" i="13"/>
  <c r="K85" i="9"/>
  <c r="E84" i="9"/>
  <c r="D84" i="8"/>
  <c r="D84" i="2"/>
  <c r="K84" i="9"/>
  <c r="T85" i="5"/>
  <c r="X85" i="5"/>
  <c r="AB85" i="5"/>
  <c r="U85" i="5"/>
  <c r="Y85" i="5"/>
  <c r="V85" i="5"/>
  <c r="Z85" i="5"/>
  <c r="W85" i="5"/>
  <c r="AA85" i="5"/>
  <c r="H81" i="18"/>
  <c r="K81" i="18"/>
  <c r="G81" i="16"/>
  <c r="G38" i="19" l="1"/>
  <c r="F39" i="19"/>
  <c r="I38" i="19"/>
  <c r="J38" i="19" s="1"/>
  <c r="D84" i="13"/>
  <c r="G81" i="9"/>
  <c r="I81" i="9" s="1"/>
  <c r="J82" i="18"/>
  <c r="L82" i="18" s="1"/>
  <c r="C82" i="5"/>
  <c r="R82" i="5" s="1"/>
  <c r="D82" i="9"/>
  <c r="G81" i="18"/>
  <c r="I81" i="18" s="1"/>
  <c r="V84" i="13"/>
  <c r="AB84" i="13"/>
  <c r="U84" i="13"/>
  <c r="Y84" i="13"/>
  <c r="X84" i="13"/>
  <c r="Z84" i="13"/>
  <c r="T84" i="13"/>
  <c r="W84" i="13"/>
  <c r="AA84" i="13"/>
  <c r="C82" i="8"/>
  <c r="D86" i="15"/>
  <c r="E86" i="15"/>
  <c r="T83" i="5"/>
  <c r="W83" i="5"/>
  <c r="AA83" i="5"/>
  <c r="X83" i="5"/>
  <c r="U83" i="5"/>
  <c r="Z83" i="5"/>
  <c r="Y83" i="5"/>
  <c r="AB83" i="5"/>
  <c r="V83" i="5"/>
  <c r="C82" i="2"/>
  <c r="C82" i="7"/>
  <c r="C82" i="17"/>
  <c r="C82" i="3"/>
  <c r="B81" i="13"/>
  <c r="C81" i="16" s="1"/>
  <c r="T85" i="13"/>
  <c r="W85" i="13"/>
  <c r="AA85" i="13"/>
  <c r="Z85" i="13"/>
  <c r="AB85" i="13"/>
  <c r="V85" i="13"/>
  <c r="X85" i="13"/>
  <c r="Y85" i="13"/>
  <c r="U85" i="13"/>
  <c r="C82" i="4"/>
  <c r="C82" i="6"/>
  <c r="H81" i="9"/>
  <c r="J81" i="9" s="1"/>
  <c r="K83" i="9"/>
  <c r="G39" i="19" l="1"/>
  <c r="F40" i="19"/>
  <c r="I39" i="19"/>
  <c r="J39" i="19" s="1"/>
  <c r="E85" i="17"/>
  <c r="D88" i="17"/>
  <c r="D83" i="6"/>
  <c r="D83" i="3"/>
  <c r="D83" i="7"/>
  <c r="E83" i="9"/>
  <c r="R82" i="4"/>
  <c r="D83" i="4"/>
  <c r="D83" i="2"/>
  <c r="D83" i="8"/>
  <c r="T83" i="13"/>
  <c r="W83" i="13"/>
  <c r="AA83" i="13"/>
  <c r="Z83" i="13"/>
  <c r="X83" i="13"/>
  <c r="Y83" i="13"/>
  <c r="V83" i="13"/>
  <c r="AB83" i="13"/>
  <c r="U83" i="13"/>
  <c r="C82" i="13"/>
  <c r="R82" i="13" s="1"/>
  <c r="D83" i="5"/>
  <c r="H80" i="18"/>
  <c r="K80" i="18"/>
  <c r="J20" i="12"/>
  <c r="G80" i="16"/>
  <c r="D81" i="9"/>
  <c r="E82" i="9" s="1"/>
  <c r="G40" i="19" l="1"/>
  <c r="F41" i="19"/>
  <c r="I40" i="19"/>
  <c r="J40" i="19" s="1"/>
  <c r="M15" i="19"/>
  <c r="M14" i="19"/>
  <c r="B80" i="13"/>
  <c r="C80" i="16" s="1"/>
  <c r="J81" i="18"/>
  <c r="L81" i="18" s="1"/>
  <c r="C81" i="6"/>
  <c r="C81" i="2"/>
  <c r="C81" i="5"/>
  <c r="R81" i="5" s="1"/>
  <c r="C81" i="7"/>
  <c r="G80" i="9"/>
  <c r="I80" i="9" s="1"/>
  <c r="T82" i="5"/>
  <c r="V82" i="5"/>
  <c r="W82" i="5"/>
  <c r="AA82" i="5"/>
  <c r="Z82" i="5"/>
  <c r="AB82" i="5"/>
  <c r="U82" i="5"/>
  <c r="X82" i="5"/>
  <c r="Y82" i="5"/>
  <c r="C81" i="3"/>
  <c r="E85" i="15"/>
  <c r="D85" i="15"/>
  <c r="C81" i="4"/>
  <c r="K82" i="9"/>
  <c r="D83" i="13"/>
  <c r="T82" i="4"/>
  <c r="Y82" i="4"/>
  <c r="U82" i="4"/>
  <c r="Z82" i="4"/>
  <c r="V82" i="4"/>
  <c r="AA82" i="4"/>
  <c r="W82" i="4"/>
  <c r="X82" i="4"/>
  <c r="AB82" i="4"/>
  <c r="C81" i="8"/>
  <c r="H80" i="9"/>
  <c r="J80" i="9" s="1"/>
  <c r="C81" i="17"/>
  <c r="G80" i="18"/>
  <c r="I80" i="18" s="1"/>
  <c r="D82" i="16"/>
  <c r="C81" i="13"/>
  <c r="R81" i="13" s="1"/>
  <c r="G41" i="19" l="1"/>
  <c r="F42" i="19"/>
  <c r="I41" i="19"/>
  <c r="J41" i="19" s="1"/>
  <c r="D82" i="13"/>
  <c r="E84" i="17"/>
  <c r="D87" i="17"/>
  <c r="R81" i="4"/>
  <c r="D82" i="4"/>
  <c r="D82" i="3"/>
  <c r="D82" i="7"/>
  <c r="D82" i="2"/>
  <c r="D82" i="8"/>
  <c r="T82" i="13"/>
  <c r="W82" i="13"/>
  <c r="V82" i="13"/>
  <c r="AB82" i="13"/>
  <c r="X82" i="13"/>
  <c r="Z82" i="13"/>
  <c r="Y82" i="13"/>
  <c r="U82" i="13"/>
  <c r="AA82" i="13"/>
  <c r="D82" i="5"/>
  <c r="D82" i="6"/>
  <c r="D81" i="16"/>
  <c r="K81" i="9"/>
  <c r="H79" i="18"/>
  <c r="K79" i="18"/>
  <c r="G79" i="16"/>
  <c r="H79" i="9"/>
  <c r="J79" i="9" s="1"/>
  <c r="C80" i="5"/>
  <c r="R80" i="5" s="1"/>
  <c r="G42" i="19" l="1"/>
  <c r="F43" i="19"/>
  <c r="I42" i="19"/>
  <c r="J42" i="19" s="1"/>
  <c r="G79" i="9"/>
  <c r="I79" i="9" s="1"/>
  <c r="B79" i="13"/>
  <c r="C79" i="16" s="1"/>
  <c r="J80" i="18"/>
  <c r="L80" i="18" s="1"/>
  <c r="C80" i="6"/>
  <c r="C80" i="7"/>
  <c r="G79" i="18"/>
  <c r="I79" i="18" s="1"/>
  <c r="C80" i="4"/>
  <c r="T81" i="4"/>
  <c r="U81" i="4"/>
  <c r="Y81" i="4"/>
  <c r="AB81" i="4"/>
  <c r="Z81" i="4"/>
  <c r="X81" i="4"/>
  <c r="W81" i="4"/>
  <c r="V81" i="4"/>
  <c r="AA81" i="4"/>
  <c r="D84" i="15"/>
  <c r="E84" i="15"/>
  <c r="C80" i="2"/>
  <c r="C80" i="8"/>
  <c r="C80" i="17"/>
  <c r="T81" i="5"/>
  <c r="U81" i="5"/>
  <c r="Y81" i="5"/>
  <c r="AB81" i="5"/>
  <c r="Z81" i="5"/>
  <c r="X81" i="5"/>
  <c r="AA81" i="5"/>
  <c r="V81" i="5"/>
  <c r="W81" i="5"/>
  <c r="C80" i="3"/>
  <c r="D80" i="9"/>
  <c r="D81" i="5"/>
  <c r="W81" i="13"/>
  <c r="U81" i="13"/>
  <c r="T81" i="13"/>
  <c r="Z81" i="13"/>
  <c r="AA81" i="13"/>
  <c r="AB81" i="13"/>
  <c r="Y81" i="13"/>
  <c r="V81" i="13"/>
  <c r="X81" i="13"/>
  <c r="H77" i="18"/>
  <c r="K77" i="18"/>
  <c r="H78" i="18"/>
  <c r="K78" i="18"/>
  <c r="C79" i="17"/>
  <c r="G77" i="16"/>
  <c r="G78" i="16"/>
  <c r="D79" i="9"/>
  <c r="G43" i="19" l="1"/>
  <c r="F44" i="19"/>
  <c r="I43" i="19"/>
  <c r="J43" i="19" s="1"/>
  <c r="G77" i="9"/>
  <c r="I77" i="9" s="1"/>
  <c r="J79" i="18"/>
  <c r="L79" i="18" s="1"/>
  <c r="C80" i="13"/>
  <c r="R80" i="13" s="1"/>
  <c r="C78" i="3"/>
  <c r="C78" i="5"/>
  <c r="C78" i="8"/>
  <c r="E82" i="15"/>
  <c r="E83" i="17"/>
  <c r="D86" i="17"/>
  <c r="D85" i="17"/>
  <c r="E82" i="17"/>
  <c r="C78" i="2"/>
  <c r="C78" i="4"/>
  <c r="C78" i="6"/>
  <c r="C78" i="7"/>
  <c r="H78" i="9"/>
  <c r="J78" i="9" s="1"/>
  <c r="D82" i="15"/>
  <c r="G78" i="18"/>
  <c r="I78" i="18" s="1"/>
  <c r="E80" i="9"/>
  <c r="E81" i="9"/>
  <c r="C79" i="8"/>
  <c r="C79" i="4"/>
  <c r="D80" i="4" s="1"/>
  <c r="T80" i="5"/>
  <c r="AA80" i="5"/>
  <c r="W80" i="5"/>
  <c r="V80" i="5"/>
  <c r="Z80" i="5"/>
  <c r="Y80" i="5"/>
  <c r="AB80" i="5"/>
  <c r="U80" i="5"/>
  <c r="X80" i="5"/>
  <c r="G78" i="9"/>
  <c r="I78" i="9" s="1"/>
  <c r="E83" i="15"/>
  <c r="C79" i="5"/>
  <c r="R79" i="5" s="1"/>
  <c r="B78" i="13"/>
  <c r="D78" i="9"/>
  <c r="E79" i="9" s="1"/>
  <c r="J78" i="18"/>
  <c r="L78" i="18" s="1"/>
  <c r="D81" i="3"/>
  <c r="D81" i="2"/>
  <c r="D83" i="15"/>
  <c r="D81" i="7"/>
  <c r="D81" i="6"/>
  <c r="B77" i="13"/>
  <c r="C77" i="16" s="1"/>
  <c r="H77" i="9"/>
  <c r="J77" i="9" s="1"/>
  <c r="C78" i="17"/>
  <c r="G77" i="18"/>
  <c r="I77" i="18" s="1"/>
  <c r="C79" i="3"/>
  <c r="D81" i="8"/>
  <c r="C79" i="2"/>
  <c r="R80" i="4"/>
  <c r="D81" i="4"/>
  <c r="C79" i="7"/>
  <c r="C79" i="6"/>
  <c r="D80" i="16"/>
  <c r="D81" i="13"/>
  <c r="G44" i="19" l="1"/>
  <c r="F45" i="19"/>
  <c r="I44" i="19"/>
  <c r="J44" i="19" s="1"/>
  <c r="D79" i="6"/>
  <c r="D79" i="8"/>
  <c r="C79" i="13"/>
  <c r="R79" i="13" s="1"/>
  <c r="C78" i="16"/>
  <c r="D79" i="2"/>
  <c r="R78" i="5"/>
  <c r="V78" i="5" s="1"/>
  <c r="V80" i="13"/>
  <c r="C78" i="13"/>
  <c r="K78" i="9" s="1"/>
  <c r="K80" i="9"/>
  <c r="D79" i="3"/>
  <c r="D79" i="7"/>
  <c r="D80" i="8"/>
  <c r="D80" i="6"/>
  <c r="D80" i="3"/>
  <c r="D79" i="4"/>
  <c r="R79" i="4"/>
  <c r="D79" i="5"/>
  <c r="D80" i="5"/>
  <c r="R78" i="4"/>
  <c r="T80" i="4"/>
  <c r="W80" i="4"/>
  <c r="AA80" i="4"/>
  <c r="V80" i="4"/>
  <c r="Z80" i="4"/>
  <c r="Y80" i="4"/>
  <c r="AB80" i="4"/>
  <c r="U80" i="4"/>
  <c r="X80" i="4"/>
  <c r="D80" i="7"/>
  <c r="D80" i="2"/>
  <c r="D84" i="17"/>
  <c r="E81" i="17"/>
  <c r="W80" i="13"/>
  <c r="Z80" i="13"/>
  <c r="X80" i="13"/>
  <c r="G45" i="19" l="1"/>
  <c r="F46" i="19"/>
  <c r="I45" i="19"/>
  <c r="J45" i="19" s="1"/>
  <c r="U78" i="5"/>
  <c r="D79" i="13"/>
  <c r="R78" i="13"/>
  <c r="D80" i="13"/>
  <c r="Y78" i="5"/>
  <c r="K79" i="9"/>
  <c r="X78" i="5"/>
  <c r="Z78" i="5"/>
  <c r="AB78" i="5"/>
  <c r="W78" i="5"/>
  <c r="T78" i="5"/>
  <c r="AA78" i="5"/>
  <c r="AB80" i="13"/>
  <c r="AA80" i="13"/>
  <c r="Y80" i="13"/>
  <c r="T80" i="13"/>
  <c r="U80" i="13"/>
  <c r="D78" i="16"/>
  <c r="D79" i="16"/>
  <c r="W79" i="4"/>
  <c r="U79" i="4"/>
  <c r="AA79" i="4"/>
  <c r="Z79" i="4"/>
  <c r="AB79" i="4"/>
  <c r="V79" i="4"/>
  <c r="X79" i="4"/>
  <c r="Y79" i="4"/>
  <c r="T79" i="4"/>
  <c r="V78" i="4"/>
  <c r="Y78" i="4"/>
  <c r="AB78" i="4"/>
  <c r="U78" i="4"/>
  <c r="AA78" i="4"/>
  <c r="Z78" i="4"/>
  <c r="X78" i="4"/>
  <c r="T78" i="4"/>
  <c r="W78" i="4"/>
  <c r="T79" i="5"/>
  <c r="AA79" i="5"/>
  <c r="X79" i="5"/>
  <c r="W79" i="5"/>
  <c r="V79" i="5"/>
  <c r="Z79" i="5"/>
  <c r="Y79" i="5"/>
  <c r="U79" i="5"/>
  <c r="AB79" i="5"/>
  <c r="T79" i="13"/>
  <c r="AA79" i="13"/>
  <c r="V79" i="13"/>
  <c r="W79" i="13"/>
  <c r="Z79" i="13"/>
  <c r="Y79" i="13"/>
  <c r="X79" i="13"/>
  <c r="U79" i="13"/>
  <c r="AB79" i="13"/>
  <c r="V78" i="13"/>
  <c r="Y78" i="13"/>
  <c r="U78" i="13"/>
  <c r="X78" i="13"/>
  <c r="AA78" i="13"/>
  <c r="W78" i="13"/>
  <c r="Z78" i="13"/>
  <c r="T78" i="13"/>
  <c r="AB78" i="13"/>
  <c r="G46" i="19" l="1"/>
  <c r="F47" i="19"/>
  <c r="I46" i="19"/>
  <c r="J46" i="19" s="1"/>
  <c r="H75" i="18"/>
  <c r="K75" i="18"/>
  <c r="H76" i="18"/>
  <c r="K76" i="18"/>
  <c r="C77" i="17"/>
  <c r="G75" i="16"/>
  <c r="G76" i="16"/>
  <c r="H76" i="9"/>
  <c r="J76" i="9" s="1"/>
  <c r="C77" i="6"/>
  <c r="C77" i="5"/>
  <c r="R77" i="5" s="1"/>
  <c r="C77" i="4"/>
  <c r="G47" i="19" l="1"/>
  <c r="F48" i="19"/>
  <c r="I47" i="19"/>
  <c r="J47" i="19" s="1"/>
  <c r="C76" i="5"/>
  <c r="R76" i="5" s="1"/>
  <c r="D80" i="15"/>
  <c r="G75" i="9"/>
  <c r="I75" i="9" s="1"/>
  <c r="C76" i="2"/>
  <c r="C77" i="2"/>
  <c r="D78" i="5"/>
  <c r="C76" i="6"/>
  <c r="D77" i="6" s="1"/>
  <c r="C76" i="7"/>
  <c r="C77" i="7"/>
  <c r="C76" i="17"/>
  <c r="J77" i="18"/>
  <c r="L77" i="18" s="1"/>
  <c r="G75" i="18"/>
  <c r="I75" i="18" s="1"/>
  <c r="D78" i="6"/>
  <c r="G76" i="9"/>
  <c r="I76" i="9" s="1"/>
  <c r="D83" i="17"/>
  <c r="E80" i="17"/>
  <c r="C76" i="3"/>
  <c r="C77" i="3"/>
  <c r="C76" i="4"/>
  <c r="D77" i="4" s="1"/>
  <c r="C76" i="8"/>
  <c r="C77" i="8"/>
  <c r="B76" i="13"/>
  <c r="D76" i="9"/>
  <c r="D77" i="9"/>
  <c r="E80" i="15"/>
  <c r="D81" i="15"/>
  <c r="E81" i="15"/>
  <c r="G76" i="18"/>
  <c r="I76" i="18" s="1"/>
  <c r="R77" i="4"/>
  <c r="D78" i="4"/>
  <c r="B75" i="13"/>
  <c r="C75" i="16" s="1"/>
  <c r="H75" i="9"/>
  <c r="J75" i="9" s="1"/>
  <c r="J76" i="18"/>
  <c r="L76" i="18" s="1"/>
  <c r="Z76" i="5"/>
  <c r="G48" i="19" l="1"/>
  <c r="F49" i="19"/>
  <c r="I48" i="19"/>
  <c r="J48" i="19" s="1"/>
  <c r="D77" i="5"/>
  <c r="C77" i="13"/>
  <c r="K77" i="9" s="1"/>
  <c r="C76" i="16"/>
  <c r="D76" i="16" s="1"/>
  <c r="C76" i="13"/>
  <c r="K76" i="9" s="1"/>
  <c r="T77" i="4"/>
  <c r="Z77" i="4"/>
  <c r="V77" i="4"/>
  <c r="U77" i="4"/>
  <c r="AA77" i="4"/>
  <c r="AB77" i="4"/>
  <c r="W77" i="4"/>
  <c r="Y77" i="4"/>
  <c r="X77" i="4"/>
  <c r="E78" i="9"/>
  <c r="E77" i="9"/>
  <c r="T77" i="5"/>
  <c r="W77" i="5"/>
  <c r="AA77" i="5"/>
  <c r="Y77" i="5"/>
  <c r="Z77" i="5"/>
  <c r="U77" i="5"/>
  <c r="V77" i="5"/>
  <c r="AB77" i="5"/>
  <c r="X77" i="5"/>
  <c r="R76" i="4"/>
  <c r="D82" i="17"/>
  <c r="E79" i="17"/>
  <c r="D77" i="3"/>
  <c r="D78" i="3"/>
  <c r="D77" i="7"/>
  <c r="D78" i="7"/>
  <c r="V76" i="5"/>
  <c r="T76" i="5"/>
  <c r="Y76" i="5"/>
  <c r="U76" i="5"/>
  <c r="AA76" i="5"/>
  <c r="W76" i="5"/>
  <c r="AB76" i="5"/>
  <c r="X76" i="5"/>
  <c r="D77" i="2"/>
  <c r="D78" i="2"/>
  <c r="D77" i="8"/>
  <c r="D78" i="8"/>
  <c r="R77" i="13"/>
  <c r="D78" i="13"/>
  <c r="D77" i="16"/>
  <c r="G49" i="19" l="1"/>
  <c r="F50" i="19"/>
  <c r="I49" i="19"/>
  <c r="J49" i="19" s="1"/>
  <c r="R76" i="13"/>
  <c r="X76" i="13" s="1"/>
  <c r="D77" i="13"/>
  <c r="V76" i="4"/>
  <c r="X76" i="4"/>
  <c r="T76" i="4"/>
  <c r="Y76" i="4"/>
  <c r="AA76" i="4"/>
  <c r="U76" i="4"/>
  <c r="W76" i="4"/>
  <c r="AB76" i="4"/>
  <c r="Z76" i="4"/>
  <c r="T77" i="13"/>
  <c r="W77" i="13"/>
  <c r="AA77" i="13"/>
  <c r="X77" i="13"/>
  <c r="Y77" i="13"/>
  <c r="V77" i="13"/>
  <c r="AB77" i="13"/>
  <c r="U77" i="13"/>
  <c r="Z77" i="13"/>
  <c r="H74" i="18"/>
  <c r="K74" i="18"/>
  <c r="C75" i="17"/>
  <c r="G74" i="16"/>
  <c r="C75" i="5"/>
  <c r="R75" i="5" s="1"/>
  <c r="G50" i="19" l="1"/>
  <c r="F51" i="19"/>
  <c r="I50" i="19"/>
  <c r="J50" i="19" s="1"/>
  <c r="Z76" i="13"/>
  <c r="U76" i="13"/>
  <c r="Y76" i="13"/>
  <c r="W76" i="13"/>
  <c r="AB76" i="13"/>
  <c r="T76" i="13"/>
  <c r="AA76" i="13"/>
  <c r="V76" i="13"/>
  <c r="B74" i="13"/>
  <c r="D75" i="9"/>
  <c r="D76" i="5"/>
  <c r="J75" i="18"/>
  <c r="L75" i="18" s="1"/>
  <c r="C75" i="6"/>
  <c r="D79" i="15"/>
  <c r="E79" i="15"/>
  <c r="D81" i="17"/>
  <c r="E78" i="17"/>
  <c r="C75" i="2"/>
  <c r="H74" i="9"/>
  <c r="J74" i="9" s="1"/>
  <c r="C75" i="3"/>
  <c r="C75" i="8"/>
  <c r="G74" i="9"/>
  <c r="I74" i="9" s="1"/>
  <c r="G74" i="18"/>
  <c r="I74" i="18" s="1"/>
  <c r="C75" i="4"/>
  <c r="C75" i="7"/>
  <c r="G51" i="19" l="1"/>
  <c r="F52" i="19"/>
  <c r="I51" i="19"/>
  <c r="J51" i="19" s="1"/>
  <c r="C74" i="16"/>
  <c r="D75" i="16" s="1"/>
  <c r="C75" i="13"/>
  <c r="K75" i="9" s="1"/>
  <c r="R75" i="4"/>
  <c r="D76" i="4"/>
  <c r="D76" i="8"/>
  <c r="T75" i="5"/>
  <c r="W75" i="5"/>
  <c r="Z75" i="5"/>
  <c r="AA75" i="5"/>
  <c r="V75" i="5"/>
  <c r="AB75" i="5"/>
  <c r="Y75" i="5"/>
  <c r="X75" i="5"/>
  <c r="U75" i="5"/>
  <c r="D76" i="2"/>
  <c r="D76" i="7"/>
  <c r="D76" i="3"/>
  <c r="E76" i="9"/>
  <c r="D76" i="6"/>
  <c r="J74" i="18"/>
  <c r="L74" i="18" s="1"/>
  <c r="H73" i="18"/>
  <c r="K73" i="18"/>
  <c r="G73" i="16"/>
  <c r="C74" i="7"/>
  <c r="D75" i="7" s="1"/>
  <c r="G52" i="19" l="1"/>
  <c r="F53" i="19"/>
  <c r="I52" i="19"/>
  <c r="J52" i="19" s="1"/>
  <c r="R75" i="13"/>
  <c r="V75" i="13" s="1"/>
  <c r="D76" i="13"/>
  <c r="H73" i="9"/>
  <c r="J73" i="9" s="1"/>
  <c r="C74" i="5"/>
  <c r="R74" i="5" s="1"/>
  <c r="C74" i="3"/>
  <c r="C74" i="8"/>
  <c r="D74" i="9"/>
  <c r="C74" i="4"/>
  <c r="T75" i="4"/>
  <c r="V75" i="4"/>
  <c r="W75" i="4"/>
  <c r="Z75" i="4"/>
  <c r="AA75" i="4"/>
  <c r="AB75" i="4"/>
  <c r="X75" i="4"/>
  <c r="Y75" i="4"/>
  <c r="U75" i="4"/>
  <c r="D78" i="15"/>
  <c r="E78" i="15"/>
  <c r="C74" i="2"/>
  <c r="C74" i="6"/>
  <c r="B73" i="13"/>
  <c r="C73" i="16" s="1"/>
  <c r="G73" i="9"/>
  <c r="I73" i="9" s="1"/>
  <c r="C74" i="17"/>
  <c r="G73" i="18"/>
  <c r="I73" i="18" s="1"/>
  <c r="G53" i="19" l="1"/>
  <c r="F54" i="19"/>
  <c r="I53" i="19"/>
  <c r="J53" i="19" s="1"/>
  <c r="U75" i="13"/>
  <c r="W75" i="13"/>
  <c r="X75" i="13"/>
  <c r="AA75" i="13"/>
  <c r="T75" i="13"/>
  <c r="AB75" i="13"/>
  <c r="Z75" i="13"/>
  <c r="Y75" i="13"/>
  <c r="C74" i="13"/>
  <c r="D75" i="13" s="1"/>
  <c r="D75" i="8"/>
  <c r="D75" i="5"/>
  <c r="D80" i="17"/>
  <c r="E77" i="17"/>
  <c r="D75" i="6"/>
  <c r="E75" i="9"/>
  <c r="D75" i="3"/>
  <c r="D75" i="2"/>
  <c r="R74" i="4"/>
  <c r="D75" i="4"/>
  <c r="D74" i="16"/>
  <c r="K74" i="9"/>
  <c r="H72" i="18"/>
  <c r="K72" i="18"/>
  <c r="G72" i="16"/>
  <c r="G54" i="19" l="1"/>
  <c r="F55" i="19"/>
  <c r="I54" i="19"/>
  <c r="J54" i="19" s="1"/>
  <c r="R74" i="13"/>
  <c r="Z74" i="13" s="1"/>
  <c r="G72" i="9"/>
  <c r="I72" i="9" s="1"/>
  <c r="C73" i="3"/>
  <c r="C73" i="8"/>
  <c r="D77" i="15"/>
  <c r="E77" i="15"/>
  <c r="J73" i="18"/>
  <c r="L73" i="18" s="1"/>
  <c r="C73" i="7"/>
  <c r="D73" i="9"/>
  <c r="C73" i="17"/>
  <c r="T74" i="5"/>
  <c r="AA74" i="5"/>
  <c r="Y74" i="5"/>
  <c r="U74" i="5"/>
  <c r="V74" i="5"/>
  <c r="W74" i="5"/>
  <c r="Z74" i="5"/>
  <c r="AB74" i="5"/>
  <c r="X74" i="5"/>
  <c r="C73" i="4"/>
  <c r="B72" i="13"/>
  <c r="C72" i="16" s="1"/>
  <c r="G72" i="18"/>
  <c r="I72" i="18" s="1"/>
  <c r="C73" i="2"/>
  <c r="C73" i="5"/>
  <c r="R73" i="5" s="1"/>
  <c r="C73" i="6"/>
  <c r="H72" i="9"/>
  <c r="J72" i="9" s="1"/>
  <c r="T74" i="4"/>
  <c r="AA74" i="4"/>
  <c r="V74" i="4"/>
  <c r="U74" i="4"/>
  <c r="Z74" i="4"/>
  <c r="Y74" i="4"/>
  <c r="X74" i="4"/>
  <c r="W74" i="4"/>
  <c r="AB74" i="4"/>
  <c r="Y74" i="13"/>
  <c r="V74" i="13"/>
  <c r="H71" i="18"/>
  <c r="K71" i="18"/>
  <c r="E76" i="15"/>
  <c r="G71" i="16"/>
  <c r="D72" i="9"/>
  <c r="C72" i="5"/>
  <c r="R72" i="5" s="1"/>
  <c r="G55" i="19" l="1"/>
  <c r="F56" i="19"/>
  <c r="I55" i="19"/>
  <c r="J55" i="19" s="1"/>
  <c r="X74" i="13"/>
  <c r="AB74" i="13"/>
  <c r="T74" i="13"/>
  <c r="W74" i="13"/>
  <c r="U74" i="13"/>
  <c r="AA74" i="13"/>
  <c r="G71" i="9"/>
  <c r="I71" i="9" s="1"/>
  <c r="C73" i="13"/>
  <c r="R73" i="13" s="1"/>
  <c r="J72" i="18"/>
  <c r="L72" i="18" s="1"/>
  <c r="B71" i="13"/>
  <c r="C71" i="16" s="1"/>
  <c r="H71" i="9"/>
  <c r="J71" i="9" s="1"/>
  <c r="C72" i="6"/>
  <c r="D73" i="6" s="1"/>
  <c r="C72" i="2"/>
  <c r="D73" i="2" s="1"/>
  <c r="C72" i="8"/>
  <c r="D73" i="8" s="1"/>
  <c r="D73" i="5"/>
  <c r="D74" i="5"/>
  <c r="D79" i="17"/>
  <c r="E76" i="17"/>
  <c r="D74" i="7"/>
  <c r="D74" i="3"/>
  <c r="R73" i="4"/>
  <c r="D74" i="4"/>
  <c r="C72" i="17"/>
  <c r="C72" i="7"/>
  <c r="D76" i="15"/>
  <c r="C72" i="3"/>
  <c r="D73" i="3" s="1"/>
  <c r="G71" i="18"/>
  <c r="I71" i="18" s="1"/>
  <c r="D74" i="6"/>
  <c r="D74" i="2"/>
  <c r="C72" i="4"/>
  <c r="D73" i="4" s="1"/>
  <c r="E73" i="9"/>
  <c r="E74" i="9"/>
  <c r="D74" i="8"/>
  <c r="D73" i="16"/>
  <c r="G56" i="19" l="1"/>
  <c r="F57" i="19"/>
  <c r="I56" i="19"/>
  <c r="J56" i="19" s="1"/>
  <c r="K73" i="9"/>
  <c r="D74" i="13"/>
  <c r="C72" i="13"/>
  <c r="D73" i="13" s="1"/>
  <c r="T73" i="4"/>
  <c r="AA73" i="4"/>
  <c r="Y73" i="4"/>
  <c r="W73" i="4"/>
  <c r="U73" i="4"/>
  <c r="Z73" i="4"/>
  <c r="AB73" i="4"/>
  <c r="V73" i="4"/>
  <c r="X73" i="4"/>
  <c r="R72" i="4"/>
  <c r="D78" i="17"/>
  <c r="E75" i="17"/>
  <c r="D73" i="7"/>
  <c r="T73" i="5"/>
  <c r="U73" i="5"/>
  <c r="W73" i="5"/>
  <c r="AA73" i="5"/>
  <c r="V73" i="5"/>
  <c r="Z73" i="5"/>
  <c r="Y73" i="5"/>
  <c r="AB73" i="5"/>
  <c r="X73" i="5"/>
  <c r="T72" i="5"/>
  <c r="W72" i="5"/>
  <c r="AA72" i="5"/>
  <c r="Z72" i="5"/>
  <c r="AB72" i="5"/>
  <c r="Y72" i="5"/>
  <c r="X72" i="5"/>
  <c r="U72" i="5"/>
  <c r="V72" i="5"/>
  <c r="T73" i="13"/>
  <c r="Y73" i="13"/>
  <c r="AB73" i="13"/>
  <c r="X73" i="13"/>
  <c r="W73" i="13"/>
  <c r="U73" i="13"/>
  <c r="AA73" i="13"/>
  <c r="Z73" i="13"/>
  <c r="V73" i="13"/>
  <c r="D72" i="16"/>
  <c r="H70" i="18"/>
  <c r="K70" i="18"/>
  <c r="G70" i="16"/>
  <c r="C71" i="3"/>
  <c r="D72" i="3" s="1"/>
  <c r="G57" i="19" l="1"/>
  <c r="F58" i="19"/>
  <c r="I57" i="19"/>
  <c r="J57" i="19" s="1"/>
  <c r="K72" i="9"/>
  <c r="R72" i="13"/>
  <c r="X72" i="13" s="1"/>
  <c r="B70" i="13"/>
  <c r="C71" i="2"/>
  <c r="C71" i="8"/>
  <c r="D71" i="9"/>
  <c r="C71" i="5"/>
  <c r="R71" i="5" s="1"/>
  <c r="C71" i="7"/>
  <c r="J71" i="18"/>
  <c r="L71" i="18" s="1"/>
  <c r="C71" i="4"/>
  <c r="C71" i="6"/>
  <c r="H70" i="9"/>
  <c r="J70" i="9" s="1"/>
  <c r="D75" i="15"/>
  <c r="E75" i="15"/>
  <c r="C71" i="17"/>
  <c r="T72" i="4"/>
  <c r="AB72" i="4"/>
  <c r="V72" i="4"/>
  <c r="X72" i="4"/>
  <c r="Y72" i="4"/>
  <c r="AA72" i="4"/>
  <c r="W72" i="4"/>
  <c r="U72" i="4"/>
  <c r="Z72" i="4"/>
  <c r="G70" i="9"/>
  <c r="I70" i="9" s="1"/>
  <c r="G70" i="18"/>
  <c r="I70" i="18" s="1"/>
  <c r="G58" i="19" l="1"/>
  <c r="F59" i="19"/>
  <c r="I58" i="19"/>
  <c r="J58" i="19" s="1"/>
  <c r="C70" i="16"/>
  <c r="D71" i="16" s="1"/>
  <c r="C71" i="13"/>
  <c r="R71" i="13" s="1"/>
  <c r="U72" i="13"/>
  <c r="Y72" i="13"/>
  <c r="W72" i="13"/>
  <c r="Z72" i="13"/>
  <c r="AA72" i="13"/>
  <c r="V72" i="13"/>
  <c r="T72" i="13"/>
  <c r="AB72" i="13"/>
  <c r="E72" i="9"/>
  <c r="D72" i="2"/>
  <c r="R71" i="4"/>
  <c r="D72" i="4"/>
  <c r="D77" i="17"/>
  <c r="E74" i="17"/>
  <c r="D72" i="5"/>
  <c r="D72" i="8"/>
  <c r="D72" i="6"/>
  <c r="D72" i="7"/>
  <c r="H69" i="18"/>
  <c r="K69" i="18"/>
  <c r="G69" i="16"/>
  <c r="G59" i="19" l="1"/>
  <c r="F60" i="19"/>
  <c r="I59" i="19"/>
  <c r="J59" i="19" s="1"/>
  <c r="D72" i="13"/>
  <c r="K71" i="9"/>
  <c r="G69" i="9"/>
  <c r="I69" i="9" s="1"/>
  <c r="C70" i="8"/>
  <c r="C70" i="2"/>
  <c r="C70" i="5"/>
  <c r="R70" i="5" s="1"/>
  <c r="C70" i="7"/>
  <c r="D70" i="9"/>
  <c r="E74" i="15"/>
  <c r="D74" i="15"/>
  <c r="J70" i="18"/>
  <c r="L70" i="18" s="1"/>
  <c r="C70" i="3"/>
  <c r="B69" i="13"/>
  <c r="C70" i="17"/>
  <c r="T71" i="5"/>
  <c r="V71" i="5"/>
  <c r="X71" i="5"/>
  <c r="AA71" i="5"/>
  <c r="W71" i="5"/>
  <c r="U71" i="5"/>
  <c r="Z71" i="5"/>
  <c r="AB71" i="5"/>
  <c r="Y71" i="5"/>
  <c r="C70" i="4"/>
  <c r="C70" i="6"/>
  <c r="H69" i="9"/>
  <c r="J69" i="9" s="1"/>
  <c r="G69" i="18"/>
  <c r="I69" i="18" s="1"/>
  <c r="T71" i="4"/>
  <c r="AA71" i="4"/>
  <c r="W71" i="4"/>
  <c r="Z71" i="4"/>
  <c r="X71" i="4"/>
  <c r="U71" i="4"/>
  <c r="Y71" i="4"/>
  <c r="AB71" i="4"/>
  <c r="V71" i="4"/>
  <c r="T71" i="13"/>
  <c r="AA71" i="13"/>
  <c r="W71" i="13"/>
  <c r="AB71" i="13"/>
  <c r="Z71" i="13"/>
  <c r="X71" i="13"/>
  <c r="U71" i="13"/>
  <c r="Y71" i="13"/>
  <c r="V71" i="13"/>
  <c r="G60" i="19" l="1"/>
  <c r="F61" i="19"/>
  <c r="I60" i="19"/>
  <c r="J60" i="19" s="1"/>
  <c r="C69" i="16"/>
  <c r="D70" i="16" s="1"/>
  <c r="C70" i="13"/>
  <c r="D71" i="6"/>
  <c r="E71" i="9"/>
  <c r="D71" i="3"/>
  <c r="D71" i="5"/>
  <c r="R70" i="4"/>
  <c r="D71" i="4"/>
  <c r="D76" i="17"/>
  <c r="E73" i="17"/>
  <c r="D71" i="7"/>
  <c r="D71" i="8"/>
  <c r="D71" i="2"/>
  <c r="H68" i="18"/>
  <c r="K68" i="18"/>
  <c r="G68" i="16"/>
  <c r="C69" i="5"/>
  <c r="R69" i="5" s="1"/>
  <c r="C69" i="4"/>
  <c r="G61" i="19" l="1"/>
  <c r="F62" i="19"/>
  <c r="I61" i="19"/>
  <c r="J61" i="19" s="1"/>
  <c r="D71" i="13"/>
  <c r="R70" i="13"/>
  <c r="Y70" i="13" s="1"/>
  <c r="G68" i="9"/>
  <c r="I68" i="9" s="1"/>
  <c r="K70" i="9"/>
  <c r="B68" i="13"/>
  <c r="C69" i="7"/>
  <c r="D69" i="9"/>
  <c r="D73" i="15"/>
  <c r="E73" i="15"/>
  <c r="J69" i="18"/>
  <c r="L69" i="18" s="1"/>
  <c r="T70" i="5"/>
  <c r="Z70" i="5"/>
  <c r="AB70" i="5"/>
  <c r="V70" i="5"/>
  <c r="X70" i="5"/>
  <c r="Y70" i="5"/>
  <c r="AA70" i="5"/>
  <c r="W70" i="5"/>
  <c r="U70" i="5"/>
  <c r="C69" i="17"/>
  <c r="T70" i="4"/>
  <c r="Z70" i="4"/>
  <c r="AB70" i="4"/>
  <c r="X70" i="4"/>
  <c r="W70" i="4"/>
  <c r="V70" i="4"/>
  <c r="Y70" i="4"/>
  <c r="AA70" i="4"/>
  <c r="U70" i="4"/>
  <c r="D70" i="5"/>
  <c r="R69" i="4"/>
  <c r="C69" i="2"/>
  <c r="C69" i="6"/>
  <c r="H68" i="9"/>
  <c r="J68" i="9" s="1"/>
  <c r="G68" i="18"/>
  <c r="I68" i="18" s="1"/>
  <c r="D70" i="4"/>
  <c r="C69" i="3"/>
  <c r="C69" i="8"/>
  <c r="T70" i="13"/>
  <c r="W70" i="13"/>
  <c r="Z70" i="13"/>
  <c r="U70" i="13"/>
  <c r="V70" i="13"/>
  <c r="G62" i="19" l="1"/>
  <c r="F63" i="19"/>
  <c r="I62" i="19"/>
  <c r="J62" i="19" s="1"/>
  <c r="AB70" i="13"/>
  <c r="AA70" i="13"/>
  <c r="X70" i="13"/>
  <c r="C69" i="13"/>
  <c r="C68" i="16"/>
  <c r="D69" i="16" s="1"/>
  <c r="D75" i="17"/>
  <c r="E72" i="17"/>
  <c r="E70" i="9"/>
  <c r="T69" i="5"/>
  <c r="U69" i="5"/>
  <c r="W69" i="5"/>
  <c r="AB69" i="5"/>
  <c r="Z69" i="5"/>
  <c r="X69" i="5"/>
  <c r="Y69" i="5"/>
  <c r="V69" i="5"/>
  <c r="AA69" i="5"/>
  <c r="D70" i="6"/>
  <c r="T69" i="4"/>
  <c r="V69" i="4"/>
  <c r="Y69" i="4"/>
  <c r="AB69" i="4"/>
  <c r="U69" i="4"/>
  <c r="AA69" i="4"/>
  <c r="W69" i="4"/>
  <c r="Z69" i="4"/>
  <c r="X69" i="4"/>
  <c r="D70" i="3"/>
  <c r="D70" i="7"/>
  <c r="D70" i="8"/>
  <c r="D70" i="2"/>
  <c r="R69" i="13"/>
  <c r="K69" i="9"/>
  <c r="D70" i="13"/>
  <c r="H67" i="18"/>
  <c r="K67" i="18"/>
  <c r="K10" i="12"/>
  <c r="G67" i="16"/>
  <c r="C68" i="4"/>
  <c r="G63" i="19" l="1"/>
  <c r="F64" i="19"/>
  <c r="I63" i="19"/>
  <c r="J63" i="19" s="1"/>
  <c r="J68" i="18"/>
  <c r="L68" i="18" s="1"/>
  <c r="C68" i="5"/>
  <c r="R68" i="5" s="1"/>
  <c r="D68" i="9"/>
  <c r="C68" i="6"/>
  <c r="G67" i="18"/>
  <c r="I67" i="18" s="1"/>
  <c r="C68" i="2"/>
  <c r="C68" i="8"/>
  <c r="G67" i="9"/>
  <c r="I67" i="9" s="1"/>
  <c r="C68" i="7"/>
  <c r="D72" i="15"/>
  <c r="E72" i="15"/>
  <c r="C68" i="3"/>
  <c r="B67" i="13"/>
  <c r="C68" i="17"/>
  <c r="R68" i="4"/>
  <c r="D69" i="4"/>
  <c r="H67" i="9"/>
  <c r="J67" i="9" s="1"/>
  <c r="T69" i="13"/>
  <c r="W69" i="13"/>
  <c r="AA69" i="13"/>
  <c r="AB69" i="13"/>
  <c r="V69" i="13"/>
  <c r="Z69" i="13"/>
  <c r="Y69" i="13"/>
  <c r="U69" i="13"/>
  <c r="X69" i="13"/>
  <c r="G64" i="19" l="1"/>
  <c r="F65" i="19"/>
  <c r="I64" i="19"/>
  <c r="J64" i="19" s="1"/>
  <c r="C68" i="13"/>
  <c r="C67" i="16"/>
  <c r="D68" i="16" s="1"/>
  <c r="T68" i="4"/>
  <c r="AB68" i="4"/>
  <c r="V68" i="4"/>
  <c r="X68" i="4"/>
  <c r="AA68" i="4"/>
  <c r="Y68" i="4"/>
  <c r="W68" i="4"/>
  <c r="U68" i="4"/>
  <c r="Z68" i="4"/>
  <c r="E69" i="9"/>
  <c r="D69" i="7"/>
  <c r="D69" i="2"/>
  <c r="D74" i="17"/>
  <c r="E71" i="17"/>
  <c r="D69" i="3"/>
  <c r="D69" i="6"/>
  <c r="D69" i="5"/>
  <c r="D69" i="8"/>
  <c r="R68" i="13"/>
  <c r="K68" i="9"/>
  <c r="D69" i="13"/>
  <c r="AB1" i="13"/>
  <c r="AA1" i="13"/>
  <c r="Z1" i="13"/>
  <c r="Y1" i="13"/>
  <c r="X1" i="13"/>
  <c r="W1" i="13"/>
  <c r="V1" i="13"/>
  <c r="U1" i="13"/>
  <c r="T1" i="13"/>
  <c r="AB1" i="4"/>
  <c r="AA1" i="4"/>
  <c r="Z1" i="4"/>
  <c r="Y1" i="4"/>
  <c r="X1" i="4"/>
  <c r="W1" i="4"/>
  <c r="V1" i="4"/>
  <c r="U1" i="4"/>
  <c r="T1" i="4"/>
  <c r="AB1" i="5"/>
  <c r="AA1" i="5"/>
  <c r="Z1" i="5"/>
  <c r="Y1" i="5"/>
  <c r="X1" i="5"/>
  <c r="W1" i="5"/>
  <c r="V1" i="5"/>
  <c r="U1" i="5"/>
  <c r="T1" i="5"/>
  <c r="G65" i="19" l="1"/>
  <c r="F66" i="19"/>
  <c r="I65" i="19"/>
  <c r="J65" i="19" s="1"/>
  <c r="T68" i="5"/>
  <c r="Z68" i="5"/>
  <c r="V68" i="5"/>
  <c r="X68" i="5"/>
  <c r="AA68" i="5"/>
  <c r="Y68" i="5"/>
  <c r="W68" i="5"/>
  <c r="U68" i="5"/>
  <c r="AB68" i="5"/>
  <c r="T68" i="13"/>
  <c r="W68" i="13"/>
  <c r="U68" i="13"/>
  <c r="Z68" i="13"/>
  <c r="AB68" i="13"/>
  <c r="V68" i="13"/>
  <c r="X68" i="13"/>
  <c r="AA68" i="13"/>
  <c r="Y68" i="13"/>
  <c r="H66" i="18"/>
  <c r="K66" i="18"/>
  <c r="G66" i="16"/>
  <c r="H66" i="9"/>
  <c r="J66" i="9" s="1"/>
  <c r="G66" i="19" l="1"/>
  <c r="F67" i="19"/>
  <c r="I66" i="19"/>
  <c r="J66" i="19" s="1"/>
  <c r="C67" i="7"/>
  <c r="B66" i="13"/>
  <c r="C67" i="5"/>
  <c r="R67" i="5" s="1"/>
  <c r="C67" i="3"/>
  <c r="C67" i="8"/>
  <c r="G66" i="9"/>
  <c r="I66" i="9" s="1"/>
  <c r="D67" i="9"/>
  <c r="C67" i="17"/>
  <c r="G66" i="18"/>
  <c r="I66" i="18" s="1"/>
  <c r="C67" i="4"/>
  <c r="C67" i="2"/>
  <c r="C67" i="6"/>
  <c r="E71" i="15"/>
  <c r="D71" i="15"/>
  <c r="J67" i="18"/>
  <c r="L67" i="18" s="1"/>
  <c r="G67" i="19" l="1"/>
  <c r="F68" i="19"/>
  <c r="I67" i="19"/>
  <c r="J67" i="19" s="1"/>
  <c r="C67" i="13"/>
  <c r="C66" i="16"/>
  <c r="D67" i="16" s="1"/>
  <c r="K67" i="9"/>
  <c r="R67" i="13"/>
  <c r="T67" i="13" s="1"/>
  <c r="D68" i="13"/>
  <c r="D68" i="2"/>
  <c r="R67" i="4"/>
  <c r="D68" i="4"/>
  <c r="E68" i="9"/>
  <c r="D68" i="3"/>
  <c r="D68" i="7"/>
  <c r="D68" i="6"/>
  <c r="D73" i="17"/>
  <c r="E70" i="17"/>
  <c r="D68" i="8"/>
  <c r="D68" i="5"/>
  <c r="H65" i="18"/>
  <c r="K65" i="18"/>
  <c r="G65" i="16"/>
  <c r="G68" i="19" l="1"/>
  <c r="F69" i="19"/>
  <c r="I68" i="19"/>
  <c r="J68" i="19" s="1"/>
  <c r="X67" i="13"/>
  <c r="Z67" i="13"/>
  <c r="U67" i="13"/>
  <c r="AA67" i="13"/>
  <c r="Y67" i="13"/>
  <c r="V67" i="13"/>
  <c r="AB67" i="13"/>
  <c r="W67" i="13"/>
  <c r="G65" i="9"/>
  <c r="I65" i="9" s="1"/>
  <c r="C66" i="2"/>
  <c r="C66" i="6"/>
  <c r="E70" i="15"/>
  <c r="D70" i="15"/>
  <c r="J66" i="18"/>
  <c r="L66" i="18" s="1"/>
  <c r="T67" i="4"/>
  <c r="AA67" i="4"/>
  <c r="AB67" i="4"/>
  <c r="Z67" i="4"/>
  <c r="V67" i="4"/>
  <c r="X67" i="4"/>
  <c r="W67" i="4"/>
  <c r="U67" i="4"/>
  <c r="Y67" i="4"/>
  <c r="D66" i="9"/>
  <c r="C66" i="17"/>
  <c r="G65" i="18"/>
  <c r="I65" i="18" s="1"/>
  <c r="AA67" i="5"/>
  <c r="T67" i="5"/>
  <c r="Y67" i="5"/>
  <c r="W67" i="5"/>
  <c r="V67" i="5"/>
  <c r="X67" i="5"/>
  <c r="AB67" i="5"/>
  <c r="Z67" i="5"/>
  <c r="U67" i="5"/>
  <c r="C66" i="3"/>
  <c r="C66" i="4"/>
  <c r="C66" i="7"/>
  <c r="C66" i="8"/>
  <c r="H65" i="9"/>
  <c r="J65" i="9" s="1"/>
  <c r="C66" i="5"/>
  <c r="R66" i="5" s="1"/>
  <c r="B65" i="13"/>
  <c r="C65" i="16" s="1"/>
  <c r="G69" i="19" l="1"/>
  <c r="F70" i="19"/>
  <c r="I69" i="19"/>
  <c r="J69" i="19" s="1"/>
  <c r="R66" i="4"/>
  <c r="D67" i="4"/>
  <c r="D67" i="2"/>
  <c r="E67" i="9"/>
  <c r="D67" i="7"/>
  <c r="D67" i="3"/>
  <c r="D67" i="6"/>
  <c r="D67" i="5"/>
  <c r="D67" i="8"/>
  <c r="D72" i="17"/>
  <c r="E69" i="17"/>
  <c r="C66" i="13"/>
  <c r="K4" i="18"/>
  <c r="L4" i="18" s="1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59" i="18"/>
  <c r="K60" i="18"/>
  <c r="K61" i="18"/>
  <c r="K62" i="18"/>
  <c r="K63" i="18"/>
  <c r="K64" i="18"/>
  <c r="K22" i="18"/>
  <c r="H64" i="18"/>
  <c r="G64" i="16"/>
  <c r="C65" i="5"/>
  <c r="R65" i="5" s="1"/>
  <c r="C65" i="4"/>
  <c r="C65" i="3"/>
  <c r="D66" i="3" s="1"/>
  <c r="F71" i="19" l="1"/>
  <c r="G70" i="19"/>
  <c r="I70" i="19"/>
  <c r="J70" i="19" s="1"/>
  <c r="H64" i="9"/>
  <c r="J64" i="9" s="1"/>
  <c r="J65" i="18"/>
  <c r="L65" i="18" s="1"/>
  <c r="C65" i="2"/>
  <c r="R65" i="4"/>
  <c r="T65" i="5"/>
  <c r="X65" i="5"/>
  <c r="AB65" i="5"/>
  <c r="Y65" i="5"/>
  <c r="W65" i="5"/>
  <c r="AA65" i="5"/>
  <c r="U65" i="5"/>
  <c r="V65" i="5"/>
  <c r="Z65" i="5"/>
  <c r="C65" i="7"/>
  <c r="G64" i="9"/>
  <c r="I64" i="9" s="1"/>
  <c r="W66" i="5"/>
  <c r="AA66" i="5"/>
  <c r="T66" i="5"/>
  <c r="AB66" i="5"/>
  <c r="V66" i="5"/>
  <c r="Z66" i="5"/>
  <c r="X66" i="5"/>
  <c r="U66" i="5"/>
  <c r="Y66" i="5"/>
  <c r="Y66" i="4"/>
  <c r="Z66" i="4"/>
  <c r="V66" i="4"/>
  <c r="T66" i="4"/>
  <c r="W66" i="4"/>
  <c r="X66" i="4"/>
  <c r="U66" i="4"/>
  <c r="AA66" i="4"/>
  <c r="AB66" i="4"/>
  <c r="C65" i="6"/>
  <c r="D69" i="15"/>
  <c r="E69" i="15"/>
  <c r="C65" i="8"/>
  <c r="D65" i="9"/>
  <c r="C65" i="17"/>
  <c r="D66" i="4"/>
  <c r="R66" i="13"/>
  <c r="D67" i="13"/>
  <c r="D66" i="16"/>
  <c r="B64" i="13"/>
  <c r="C64" i="16" s="1"/>
  <c r="K66" i="9"/>
  <c r="D66" i="5"/>
  <c r="G64" i="18"/>
  <c r="I64" i="18" s="1"/>
  <c r="F72" i="19" l="1"/>
  <c r="G71" i="19"/>
  <c r="I71" i="19"/>
  <c r="J71" i="19" s="1"/>
  <c r="E66" i="9"/>
  <c r="D66" i="6"/>
  <c r="D66" i="2"/>
  <c r="D71" i="17"/>
  <c r="E68" i="17"/>
  <c r="D66" i="8"/>
  <c r="X65" i="4"/>
  <c r="T65" i="4"/>
  <c r="AA65" i="4"/>
  <c r="AB65" i="4"/>
  <c r="Y65" i="4"/>
  <c r="U65" i="4"/>
  <c r="Z65" i="4"/>
  <c r="W65" i="4"/>
  <c r="V65" i="4"/>
  <c r="D66" i="7"/>
  <c r="Y66" i="13"/>
  <c r="Z66" i="13"/>
  <c r="V66" i="13"/>
  <c r="AB66" i="13"/>
  <c r="AA66" i="13"/>
  <c r="X66" i="13"/>
  <c r="W66" i="13"/>
  <c r="T66" i="13"/>
  <c r="U66" i="13"/>
  <c r="C65" i="13"/>
  <c r="R65" i="13" s="1"/>
  <c r="J10" i="12"/>
  <c r="H63" i="18"/>
  <c r="G63" i="16"/>
  <c r="D64" i="9"/>
  <c r="F73" i="19" l="1"/>
  <c r="G72" i="19"/>
  <c r="I72" i="19"/>
  <c r="J72" i="19" s="1"/>
  <c r="H63" i="9"/>
  <c r="J63" i="9" s="1"/>
  <c r="C64" i="3"/>
  <c r="C64" i="8"/>
  <c r="G63" i="9"/>
  <c r="I63" i="9" s="1"/>
  <c r="C64" i="17"/>
  <c r="E65" i="9"/>
  <c r="C64" i="2"/>
  <c r="C64" i="6"/>
  <c r="D68" i="15"/>
  <c r="E68" i="15"/>
  <c r="C64" i="4"/>
  <c r="C64" i="7"/>
  <c r="AB65" i="13"/>
  <c r="U65" i="13"/>
  <c r="T65" i="13"/>
  <c r="V65" i="13"/>
  <c r="X65" i="13"/>
  <c r="W65" i="13"/>
  <c r="Y65" i="13"/>
  <c r="AA65" i="13"/>
  <c r="Z65" i="13"/>
  <c r="C64" i="5"/>
  <c r="R64" i="5" s="1"/>
  <c r="B63" i="13"/>
  <c r="C63" i="16" s="1"/>
  <c r="K65" i="9"/>
  <c r="D66" i="13"/>
  <c r="D65" i="16"/>
  <c r="G63" i="18"/>
  <c r="I63" i="18" s="1"/>
  <c r="J64" i="18"/>
  <c r="L64" i="18" s="1"/>
  <c r="F74" i="19" l="1"/>
  <c r="G73" i="19"/>
  <c r="I73" i="19"/>
  <c r="J73" i="19" s="1"/>
  <c r="T64" i="5"/>
  <c r="AA64" i="5"/>
  <c r="W64" i="5"/>
  <c r="Y64" i="5"/>
  <c r="U64" i="5"/>
  <c r="Z64" i="5"/>
  <c r="AB64" i="5"/>
  <c r="V64" i="5"/>
  <c r="X64" i="5"/>
  <c r="D65" i="7"/>
  <c r="D65" i="6"/>
  <c r="D65" i="8"/>
  <c r="D70" i="17"/>
  <c r="E67" i="17"/>
  <c r="R64" i="4"/>
  <c r="D65" i="4"/>
  <c r="D65" i="2"/>
  <c r="D65" i="3"/>
  <c r="D65" i="5"/>
  <c r="C64" i="13"/>
  <c r="R64" i="13" s="1"/>
  <c r="F75" i="19" l="1"/>
  <c r="G74" i="19"/>
  <c r="I74" i="19"/>
  <c r="J74" i="19" s="1"/>
  <c r="V64" i="4"/>
  <c r="Z64" i="4"/>
  <c r="Y64" i="4"/>
  <c r="W64" i="4"/>
  <c r="T64" i="4"/>
  <c r="U64" i="4"/>
  <c r="AA64" i="4"/>
  <c r="X64" i="4"/>
  <c r="AB64" i="4"/>
  <c r="Y64" i="13"/>
  <c r="Z64" i="13"/>
  <c r="V64" i="13"/>
  <c r="AA64" i="13"/>
  <c r="U64" i="13"/>
  <c r="X64" i="13"/>
  <c r="AB64" i="13"/>
  <c r="T64" i="13"/>
  <c r="W64" i="13"/>
  <c r="D64" i="16"/>
  <c r="K64" i="9"/>
  <c r="D65" i="13"/>
  <c r="I10" i="12"/>
  <c r="H62" i="18"/>
  <c r="G62" i="16"/>
  <c r="D63" i="9"/>
  <c r="F76" i="19" l="1"/>
  <c r="G75" i="19"/>
  <c r="I75" i="19"/>
  <c r="J75" i="19" s="1"/>
  <c r="C63" i="3"/>
  <c r="C63" i="2"/>
  <c r="C63" i="6"/>
  <c r="G62" i="9"/>
  <c r="I62" i="9" s="1"/>
  <c r="C63" i="17"/>
  <c r="C63" i="8"/>
  <c r="C63" i="4"/>
  <c r="C63" i="7"/>
  <c r="E64" i="9"/>
  <c r="H62" i="9"/>
  <c r="J62" i="9" s="1"/>
  <c r="D67" i="15"/>
  <c r="E67" i="15"/>
  <c r="C63" i="5"/>
  <c r="R63" i="5" s="1"/>
  <c r="B62" i="13"/>
  <c r="C62" i="16" s="1"/>
  <c r="G62" i="18"/>
  <c r="I62" i="18" s="1"/>
  <c r="J63" i="18"/>
  <c r="L63" i="18" s="1"/>
  <c r="F77" i="19" l="1"/>
  <c r="G76" i="19"/>
  <c r="I76" i="19"/>
  <c r="J76" i="19" s="1"/>
  <c r="D64" i="2"/>
  <c r="V63" i="5"/>
  <c r="W63" i="5"/>
  <c r="U63" i="5"/>
  <c r="X63" i="5"/>
  <c r="AA63" i="5"/>
  <c r="T63" i="5"/>
  <c r="Z63" i="5"/>
  <c r="Y63" i="5"/>
  <c r="AB63" i="5"/>
  <c r="D64" i="7"/>
  <c r="D64" i="8"/>
  <c r="D64" i="6"/>
  <c r="D64" i="3"/>
  <c r="R63" i="4"/>
  <c r="D64" i="4"/>
  <c r="D69" i="17"/>
  <c r="E66" i="17"/>
  <c r="C63" i="13"/>
  <c r="R63" i="13" s="1"/>
  <c r="D64" i="5"/>
  <c r="H61" i="18"/>
  <c r="G61" i="16"/>
  <c r="F78" i="19" l="1"/>
  <c r="G77" i="19"/>
  <c r="I77" i="19"/>
  <c r="J77" i="19" s="1"/>
  <c r="G61" i="9"/>
  <c r="I61" i="9" s="1"/>
  <c r="J62" i="18"/>
  <c r="L62" i="18" s="1"/>
  <c r="C62" i="2"/>
  <c r="C62" i="6"/>
  <c r="E66" i="15"/>
  <c r="D66" i="15"/>
  <c r="C62" i="3"/>
  <c r="C62" i="8"/>
  <c r="D62" i="9"/>
  <c r="C62" i="17"/>
  <c r="C62" i="7"/>
  <c r="C62" i="4"/>
  <c r="H61" i="9"/>
  <c r="J61" i="9" s="1"/>
  <c r="U63" i="4"/>
  <c r="X63" i="4"/>
  <c r="AA63" i="4"/>
  <c r="Y63" i="4"/>
  <c r="T63" i="4"/>
  <c r="AB63" i="4"/>
  <c r="V63" i="4"/>
  <c r="Z63" i="4"/>
  <c r="W63" i="4"/>
  <c r="AA63" i="13"/>
  <c r="AB63" i="13"/>
  <c r="T63" i="13"/>
  <c r="Y63" i="13"/>
  <c r="X63" i="13"/>
  <c r="U63" i="13"/>
  <c r="Z63" i="13"/>
  <c r="V63" i="13"/>
  <c r="W63" i="13"/>
  <c r="C62" i="5"/>
  <c r="R62" i="5" s="1"/>
  <c r="D63" i="16"/>
  <c r="K63" i="9"/>
  <c r="D64" i="13"/>
  <c r="B61" i="13"/>
  <c r="C61" i="16" s="1"/>
  <c r="G61" i="18"/>
  <c r="I61" i="18" s="1"/>
  <c r="H60" i="18"/>
  <c r="D61" i="9"/>
  <c r="C61" i="8"/>
  <c r="C61" i="6"/>
  <c r="C61" i="3"/>
  <c r="G60" i="9"/>
  <c r="I60" i="9" s="1"/>
  <c r="F79" i="19" l="1"/>
  <c r="G78" i="19"/>
  <c r="I78" i="19"/>
  <c r="J78" i="19" s="1"/>
  <c r="H60" i="9"/>
  <c r="J60" i="9" s="1"/>
  <c r="E65" i="15"/>
  <c r="C61" i="7"/>
  <c r="D62" i="7" s="1"/>
  <c r="D62" i="6"/>
  <c r="D63" i="6"/>
  <c r="W62" i="5"/>
  <c r="AA62" i="5"/>
  <c r="X62" i="5"/>
  <c r="T62" i="5"/>
  <c r="V62" i="5"/>
  <c r="Z62" i="5"/>
  <c r="AB62" i="5"/>
  <c r="Y62" i="5"/>
  <c r="U62" i="5"/>
  <c r="R62" i="4"/>
  <c r="D63" i="4"/>
  <c r="D68" i="17"/>
  <c r="E65" i="17"/>
  <c r="D62" i="8"/>
  <c r="D63" i="8"/>
  <c r="C61" i="4"/>
  <c r="C61" i="17"/>
  <c r="D63" i="2"/>
  <c r="D63" i="7"/>
  <c r="E62" i="9"/>
  <c r="E63" i="9"/>
  <c r="D62" i="3"/>
  <c r="D63" i="3"/>
  <c r="D65" i="15"/>
  <c r="C61" i="2"/>
  <c r="C62" i="13"/>
  <c r="R62" i="13" s="1"/>
  <c r="D63" i="5"/>
  <c r="B60" i="13"/>
  <c r="C60" i="16" s="1"/>
  <c r="C61" i="5"/>
  <c r="R61" i="5" s="1"/>
  <c r="G60" i="18"/>
  <c r="I60" i="18" s="1"/>
  <c r="J61" i="18"/>
  <c r="L61" i="18" s="1"/>
  <c r="H59" i="18"/>
  <c r="C60" i="17"/>
  <c r="E64" i="15"/>
  <c r="C60" i="6"/>
  <c r="C60" i="5"/>
  <c r="R60" i="5" s="1"/>
  <c r="C60" i="4"/>
  <c r="C60" i="2"/>
  <c r="F80" i="19" l="1"/>
  <c r="G79" i="19"/>
  <c r="I79" i="19"/>
  <c r="J79" i="19" s="1"/>
  <c r="C59" i="3"/>
  <c r="T60" i="5"/>
  <c r="W60" i="5"/>
  <c r="AA60" i="5"/>
  <c r="Z60" i="5"/>
  <c r="AB60" i="5"/>
  <c r="V60" i="5"/>
  <c r="X60" i="5"/>
  <c r="Y60" i="5"/>
  <c r="U60" i="5"/>
  <c r="D66" i="17"/>
  <c r="E63" i="17"/>
  <c r="D61" i="6"/>
  <c r="R60" i="4"/>
  <c r="C60" i="3"/>
  <c r="D67" i="17"/>
  <c r="E64" i="17"/>
  <c r="Y62" i="4"/>
  <c r="Z62" i="4"/>
  <c r="V62" i="4"/>
  <c r="X62" i="4"/>
  <c r="AB62" i="4"/>
  <c r="W62" i="4"/>
  <c r="U62" i="4"/>
  <c r="AA62" i="4"/>
  <c r="T62" i="4"/>
  <c r="D64" i="15"/>
  <c r="D61" i="4"/>
  <c r="R61" i="4"/>
  <c r="D62" i="4"/>
  <c r="B59" i="13"/>
  <c r="H59" i="9"/>
  <c r="J59" i="9" s="1"/>
  <c r="D61" i="2"/>
  <c r="D60" i="9"/>
  <c r="C60" i="7"/>
  <c r="D61" i="7" s="1"/>
  <c r="G59" i="9"/>
  <c r="I59" i="9" s="1"/>
  <c r="T61" i="5"/>
  <c r="X61" i="5"/>
  <c r="AB61" i="5"/>
  <c r="U61" i="5"/>
  <c r="V61" i="5"/>
  <c r="W61" i="5"/>
  <c r="AA61" i="5"/>
  <c r="Y61" i="5"/>
  <c r="Z61" i="5"/>
  <c r="D62" i="5"/>
  <c r="C60" i="8"/>
  <c r="D62" i="2"/>
  <c r="Y62" i="13"/>
  <c r="Z62" i="13"/>
  <c r="V62" i="13"/>
  <c r="T62" i="13"/>
  <c r="W62" i="13"/>
  <c r="X62" i="13"/>
  <c r="AA62" i="13"/>
  <c r="AB62" i="13"/>
  <c r="U62" i="13"/>
  <c r="K62" i="9"/>
  <c r="D63" i="13"/>
  <c r="D62" i="16"/>
  <c r="D61" i="5"/>
  <c r="C61" i="13"/>
  <c r="G59" i="18"/>
  <c r="I59" i="18" s="1"/>
  <c r="J60" i="18"/>
  <c r="L60" i="18" s="1"/>
  <c r="F81" i="19" l="1"/>
  <c r="G80" i="19"/>
  <c r="I80" i="19"/>
  <c r="J80" i="19" s="1"/>
  <c r="C60" i="13"/>
  <c r="R60" i="13" s="1"/>
  <c r="Y60" i="13" s="1"/>
  <c r="C59" i="16"/>
  <c r="D60" i="16" s="1"/>
  <c r="D61" i="8"/>
  <c r="Y60" i="4"/>
  <c r="V60" i="4"/>
  <c r="Z60" i="4"/>
  <c r="W60" i="4"/>
  <c r="AB60" i="4"/>
  <c r="U60" i="4"/>
  <c r="AA60" i="4"/>
  <c r="T60" i="4"/>
  <c r="X60" i="4"/>
  <c r="U61" i="4"/>
  <c r="AA61" i="4"/>
  <c r="Y61" i="4"/>
  <c r="X61" i="4"/>
  <c r="T61" i="4"/>
  <c r="AB61" i="4"/>
  <c r="V61" i="4"/>
  <c r="W61" i="4"/>
  <c r="Z61" i="4"/>
  <c r="E61" i="9"/>
  <c r="D60" i="3"/>
  <c r="D61" i="3"/>
  <c r="V60" i="13"/>
  <c r="Z60" i="13"/>
  <c r="AA60" i="13"/>
  <c r="U60" i="13"/>
  <c r="T60" i="13"/>
  <c r="AB60" i="13"/>
  <c r="W60" i="13"/>
  <c r="D62" i="13"/>
  <c r="R61" i="13"/>
  <c r="D61" i="16"/>
  <c r="K60" i="9"/>
  <c r="D61" i="13"/>
  <c r="K61" i="9"/>
  <c r="C59" i="4"/>
  <c r="C59" i="5"/>
  <c r="R59" i="5" s="1"/>
  <c r="C59" i="6"/>
  <c r="C59" i="8"/>
  <c r="D59" i="9"/>
  <c r="E60" i="9" s="1"/>
  <c r="C59" i="17"/>
  <c r="F82" i="19" l="1"/>
  <c r="G81" i="19"/>
  <c r="I81" i="19"/>
  <c r="J81" i="19" s="1"/>
  <c r="X60" i="13"/>
  <c r="D65" i="17"/>
  <c r="E62" i="17"/>
  <c r="C59" i="7"/>
  <c r="R59" i="4"/>
  <c r="D60" i="4"/>
  <c r="D63" i="15"/>
  <c r="E63" i="15"/>
  <c r="G58" i="9"/>
  <c r="I58" i="9" s="1"/>
  <c r="C59" i="2"/>
  <c r="H58" i="9"/>
  <c r="J58" i="9" s="1"/>
  <c r="D60" i="6"/>
  <c r="AA59" i="5"/>
  <c r="W59" i="5"/>
  <c r="Z59" i="5"/>
  <c r="AB59" i="5"/>
  <c r="V59" i="5"/>
  <c r="Y59" i="5"/>
  <c r="X59" i="5"/>
  <c r="T59" i="5"/>
  <c r="U59" i="5"/>
  <c r="D60" i="8"/>
  <c r="AA61" i="13"/>
  <c r="U61" i="13"/>
  <c r="AB61" i="13"/>
  <c r="T61" i="13"/>
  <c r="Y61" i="13"/>
  <c r="X61" i="13"/>
  <c r="W61" i="13"/>
  <c r="Z61" i="13"/>
  <c r="V61" i="13"/>
  <c r="D60" i="5"/>
  <c r="J59" i="18"/>
  <c r="L59" i="18" s="1"/>
  <c r="G58" i="18"/>
  <c r="B58" i="13"/>
  <c r="F83" i="19" l="1"/>
  <c r="G82" i="19"/>
  <c r="I82" i="19"/>
  <c r="J82" i="19" s="1"/>
  <c r="C59" i="13"/>
  <c r="R59" i="13" s="1"/>
  <c r="AA59" i="13" s="1"/>
  <c r="C58" i="16"/>
  <c r="D60" i="2"/>
  <c r="D60" i="7"/>
  <c r="AB59" i="4"/>
  <c r="U59" i="4"/>
  <c r="Y59" i="4"/>
  <c r="T59" i="4"/>
  <c r="X59" i="4"/>
  <c r="AA59" i="4"/>
  <c r="V59" i="4"/>
  <c r="Z59" i="4"/>
  <c r="W59" i="4"/>
  <c r="D59" i="16"/>
  <c r="F84" i="19" l="1"/>
  <c r="G83" i="19"/>
  <c r="I83" i="19"/>
  <c r="J83" i="19" s="1"/>
  <c r="K59" i="9"/>
  <c r="V59" i="13"/>
  <c r="AB59" i="13"/>
  <c r="D60" i="13"/>
  <c r="W59" i="13"/>
  <c r="U59" i="13"/>
  <c r="Y59" i="13"/>
  <c r="X59" i="13"/>
  <c r="Z59" i="13"/>
  <c r="T59" i="13"/>
  <c r="F85" i="19" l="1"/>
  <c r="G84" i="19"/>
  <c r="I84" i="19"/>
  <c r="J84" i="19" s="1"/>
  <c r="H93" i="15"/>
  <c r="J93" i="15" s="1"/>
  <c r="H92" i="15"/>
  <c r="J92" i="15" s="1"/>
  <c r="H91" i="15"/>
  <c r="H90" i="15"/>
  <c r="J90" i="15" s="1"/>
  <c r="H89" i="15"/>
  <c r="J89" i="15" s="1"/>
  <c r="H88" i="15"/>
  <c r="H87" i="15"/>
  <c r="J87" i="15" s="1"/>
  <c r="H86" i="15"/>
  <c r="H85" i="15"/>
  <c r="H84" i="15"/>
  <c r="H83" i="15"/>
  <c r="H81" i="15"/>
  <c r="H82" i="15"/>
  <c r="J82" i="15" s="1"/>
  <c r="H80" i="15"/>
  <c r="H79" i="15"/>
  <c r="J79" i="15" s="1"/>
  <c r="H78" i="15"/>
  <c r="H77" i="15"/>
  <c r="H76" i="15"/>
  <c r="H75" i="15"/>
  <c r="H74" i="15"/>
  <c r="H73" i="15"/>
  <c r="J73" i="15" s="1"/>
  <c r="H72" i="15"/>
  <c r="J72" i="15" s="1"/>
  <c r="H71" i="15"/>
  <c r="H70" i="15"/>
  <c r="H69" i="15"/>
  <c r="H68" i="15"/>
  <c r="H67" i="15"/>
  <c r="H66" i="15"/>
  <c r="H16" i="15"/>
  <c r="H65" i="15"/>
  <c r="H6" i="15"/>
  <c r="J6" i="15" s="1"/>
  <c r="H5" i="15"/>
  <c r="J5" i="15" s="1"/>
  <c r="H4" i="15"/>
  <c r="F4" i="15" s="1"/>
  <c r="H7" i="15"/>
  <c r="J7" i="15" s="1"/>
  <c r="H3" i="15"/>
  <c r="H63" i="15"/>
  <c r="J63" i="15" s="1"/>
  <c r="H59" i="15"/>
  <c r="H55" i="15"/>
  <c r="H51" i="15"/>
  <c r="H47" i="15"/>
  <c r="H43" i="15"/>
  <c r="H39" i="15"/>
  <c r="H35" i="15"/>
  <c r="H31" i="15"/>
  <c r="H27" i="15"/>
  <c r="H23" i="15"/>
  <c r="H19" i="15"/>
  <c r="H15" i="15"/>
  <c r="H11" i="15"/>
  <c r="H62" i="15"/>
  <c r="H58" i="15"/>
  <c r="H54" i="15"/>
  <c r="H50" i="15"/>
  <c r="H46" i="15"/>
  <c r="H42" i="15"/>
  <c r="H38" i="15"/>
  <c r="H34" i="15"/>
  <c r="H30" i="15"/>
  <c r="H26" i="15"/>
  <c r="H22" i="15"/>
  <c r="H18" i="15"/>
  <c r="H14" i="15"/>
  <c r="H10" i="15"/>
  <c r="H64" i="15"/>
  <c r="J64" i="15" s="1"/>
  <c r="H56" i="15"/>
  <c r="H48" i="15"/>
  <c r="H40" i="15"/>
  <c r="H36" i="15"/>
  <c r="H32" i="15"/>
  <c r="H28" i="15"/>
  <c r="H24" i="15"/>
  <c r="H20" i="15"/>
  <c r="H12" i="15"/>
  <c r="H61" i="15"/>
  <c r="H57" i="15"/>
  <c r="H53" i="15"/>
  <c r="H49" i="15"/>
  <c r="H45" i="15"/>
  <c r="H41" i="15"/>
  <c r="H37" i="15"/>
  <c r="H33" i="15"/>
  <c r="H29" i="15"/>
  <c r="H25" i="15"/>
  <c r="H21" i="15"/>
  <c r="H17" i="15"/>
  <c r="H13" i="15"/>
  <c r="H9" i="15"/>
  <c r="H60" i="15"/>
  <c r="H52" i="15"/>
  <c r="H44" i="15"/>
  <c r="H8" i="15"/>
  <c r="F86" i="19" l="1"/>
  <c r="G85" i="19"/>
  <c r="I85" i="19"/>
  <c r="J85" i="19" s="1"/>
  <c r="F5" i="15"/>
  <c r="G5" i="15" s="1"/>
  <c r="I4" i="15"/>
  <c r="J86" i="15"/>
  <c r="J91" i="15"/>
  <c r="J88" i="15"/>
  <c r="J85" i="15"/>
  <c r="J81" i="15"/>
  <c r="J83" i="15"/>
  <c r="J84" i="15"/>
  <c r="J69" i="15"/>
  <c r="J77" i="15"/>
  <c r="J66" i="15"/>
  <c r="J70" i="15"/>
  <c r="J74" i="15"/>
  <c r="J78" i="15"/>
  <c r="J67" i="15"/>
  <c r="J71" i="15"/>
  <c r="J75" i="15"/>
  <c r="J68" i="15"/>
  <c r="J76" i="15"/>
  <c r="J80" i="15"/>
  <c r="J65" i="15"/>
  <c r="H57" i="18"/>
  <c r="C58" i="5"/>
  <c r="R58" i="5" s="1"/>
  <c r="C58" i="3"/>
  <c r="F87" i="19" l="1"/>
  <c r="G86" i="19"/>
  <c r="I86" i="19"/>
  <c r="J86" i="19" s="1"/>
  <c r="F6" i="15"/>
  <c r="G6" i="15" s="1"/>
  <c r="I5" i="15"/>
  <c r="T58" i="5"/>
  <c r="X58" i="5"/>
  <c r="AB58" i="5"/>
  <c r="Y58" i="5"/>
  <c r="U58" i="5"/>
  <c r="V58" i="5"/>
  <c r="Z58" i="5"/>
  <c r="W58" i="5"/>
  <c r="AA58" i="5"/>
  <c r="D59" i="3"/>
  <c r="D59" i="5"/>
  <c r="C58" i="7"/>
  <c r="D59" i="7" s="1"/>
  <c r="C58" i="4"/>
  <c r="B57" i="13"/>
  <c r="C57" i="16" s="1"/>
  <c r="D58" i="9"/>
  <c r="E59" i="9" s="1"/>
  <c r="C58" i="6"/>
  <c r="D59" i="6" s="1"/>
  <c r="H57" i="9"/>
  <c r="J57" i="9" s="1"/>
  <c r="E62" i="15"/>
  <c r="D62" i="15"/>
  <c r="J62" i="15" s="1"/>
  <c r="C58" i="2"/>
  <c r="D59" i="2" s="1"/>
  <c r="C58" i="8"/>
  <c r="D59" i="8" s="1"/>
  <c r="G57" i="9"/>
  <c r="I57" i="9" s="1"/>
  <c r="C58" i="17"/>
  <c r="G57" i="18"/>
  <c r="I57" i="18" s="1"/>
  <c r="J58" i="18"/>
  <c r="L58" i="18" s="1"/>
  <c r="F88" i="19" l="1"/>
  <c r="G87" i="19"/>
  <c r="I87" i="19"/>
  <c r="J87" i="19" s="1"/>
  <c r="F7" i="15"/>
  <c r="G7" i="15" s="1"/>
  <c r="I6" i="15"/>
  <c r="D64" i="17"/>
  <c r="E61" i="17"/>
  <c r="R58" i="4"/>
  <c r="D59" i="4"/>
  <c r="C58" i="13"/>
  <c r="D58" i="16"/>
  <c r="D57" i="9"/>
  <c r="E58" i="9" s="1"/>
  <c r="F89" i="19" l="1"/>
  <c r="G88" i="19"/>
  <c r="I88" i="19"/>
  <c r="J88" i="19" s="1"/>
  <c r="V58" i="4"/>
  <c r="Z58" i="4"/>
  <c r="Y58" i="4"/>
  <c r="T58" i="4"/>
  <c r="W58" i="4"/>
  <c r="X58" i="4"/>
  <c r="U58" i="4"/>
  <c r="AA58" i="4"/>
  <c r="AB58" i="4"/>
  <c r="C57" i="7"/>
  <c r="D58" i="7" s="1"/>
  <c r="D59" i="13"/>
  <c r="R58" i="13"/>
  <c r="C57" i="6"/>
  <c r="K58" i="9"/>
  <c r="C57" i="17"/>
  <c r="C57" i="3"/>
  <c r="D58" i="3" s="1"/>
  <c r="C57" i="4"/>
  <c r="R57" i="4" s="1"/>
  <c r="B56" i="13"/>
  <c r="C57" i="8"/>
  <c r="C57" i="2"/>
  <c r="C57" i="5"/>
  <c r="R57" i="5" s="1"/>
  <c r="J57" i="18"/>
  <c r="L57" i="18" s="1"/>
  <c r="E61" i="15"/>
  <c r="D61" i="15"/>
  <c r="J61" i="15" s="1"/>
  <c r="G56" i="18"/>
  <c r="G56" i="9"/>
  <c r="I56" i="9" s="1"/>
  <c r="H56" i="9"/>
  <c r="J56" i="9" s="1"/>
  <c r="F90" i="19" l="1"/>
  <c r="G89" i="19"/>
  <c r="I89" i="19"/>
  <c r="J89" i="19" s="1"/>
  <c r="C57" i="13"/>
  <c r="C56" i="16"/>
  <c r="D63" i="17"/>
  <c r="E60" i="17"/>
  <c r="U57" i="5"/>
  <c r="Y57" i="5"/>
  <c r="V57" i="5"/>
  <c r="Z57" i="5"/>
  <c r="W57" i="5"/>
  <c r="AA57" i="5"/>
  <c r="T57" i="5"/>
  <c r="X57" i="5"/>
  <c r="AB57" i="5"/>
  <c r="Y57" i="4"/>
  <c r="AB57" i="4"/>
  <c r="U57" i="4"/>
  <c r="T57" i="4"/>
  <c r="X57" i="4"/>
  <c r="AA57" i="4"/>
  <c r="Z57" i="4"/>
  <c r="W57" i="4"/>
  <c r="V57" i="4"/>
  <c r="D58" i="13"/>
  <c r="R57" i="13"/>
  <c r="V58" i="13"/>
  <c r="Z58" i="13"/>
  <c r="Y58" i="13"/>
  <c r="AB58" i="13"/>
  <c r="T58" i="13"/>
  <c r="AA58" i="13"/>
  <c r="U58" i="13"/>
  <c r="W58" i="13"/>
  <c r="X58" i="13"/>
  <c r="D57" i="16"/>
  <c r="D58" i="2"/>
  <c r="D58" i="8"/>
  <c r="K57" i="9"/>
  <c r="D58" i="5"/>
  <c r="D58" i="4"/>
  <c r="D58" i="6"/>
  <c r="F91" i="19" l="1"/>
  <c r="G90" i="19"/>
  <c r="I90" i="19"/>
  <c r="J90" i="19" s="1"/>
  <c r="X57" i="13"/>
  <c r="U57" i="13"/>
  <c r="AB57" i="13"/>
  <c r="T57" i="13"/>
  <c r="AA57" i="13"/>
  <c r="Y57" i="13"/>
  <c r="V57" i="13"/>
  <c r="W57" i="13"/>
  <c r="Z57" i="13"/>
  <c r="F92" i="19" l="1"/>
  <c r="G91" i="19"/>
  <c r="I91" i="19"/>
  <c r="J91" i="19" s="1"/>
  <c r="C56" i="6"/>
  <c r="C56" i="5"/>
  <c r="R56" i="5" s="1"/>
  <c r="B55" i="13"/>
  <c r="C55" i="16" s="1"/>
  <c r="C56" i="17"/>
  <c r="C56" i="3"/>
  <c r="C56" i="8"/>
  <c r="C56" i="2"/>
  <c r="C56" i="4"/>
  <c r="R56" i="4" s="1"/>
  <c r="C56" i="7"/>
  <c r="J56" i="18"/>
  <c r="L56" i="18" s="1"/>
  <c r="D60" i="15"/>
  <c r="J60" i="15" s="1"/>
  <c r="E60" i="15"/>
  <c r="G55" i="18"/>
  <c r="D56" i="9"/>
  <c r="E57" i="9" s="1"/>
  <c r="H55" i="9"/>
  <c r="J55" i="9" s="1"/>
  <c r="G55" i="9"/>
  <c r="I55" i="9" s="1"/>
  <c r="F93" i="19" l="1"/>
  <c r="G92" i="19"/>
  <c r="I92" i="19"/>
  <c r="J92" i="19" s="1"/>
  <c r="T56" i="5"/>
  <c r="W56" i="5"/>
  <c r="AA56" i="5"/>
  <c r="Y56" i="5"/>
  <c r="U56" i="5"/>
  <c r="Z56" i="5"/>
  <c r="AB56" i="5"/>
  <c r="V56" i="5"/>
  <c r="X56" i="5"/>
  <c r="Y56" i="4"/>
  <c r="Z56" i="4"/>
  <c r="V56" i="4"/>
  <c r="W56" i="4"/>
  <c r="T56" i="4"/>
  <c r="U56" i="4"/>
  <c r="AA56" i="4"/>
  <c r="X56" i="4"/>
  <c r="AB56" i="4"/>
  <c r="E59" i="17"/>
  <c r="D62" i="17"/>
  <c r="D57" i="3"/>
  <c r="D57" i="5"/>
  <c r="D57" i="7"/>
  <c r="D57" i="2"/>
  <c r="D57" i="8"/>
  <c r="D57" i="6"/>
  <c r="D57" i="4"/>
  <c r="C56" i="13"/>
  <c r="R56" i="13" s="1"/>
  <c r="D56" i="16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I55" i="18" s="1"/>
  <c r="H56" i="18"/>
  <c r="I56" i="18" s="1"/>
  <c r="H58" i="18"/>
  <c r="I58" i="18" s="1"/>
  <c r="H3" i="18"/>
  <c r="D3" i="18"/>
  <c r="F3" i="18"/>
  <c r="E3" i="18"/>
  <c r="C3" i="18"/>
  <c r="G93" i="19" l="1"/>
  <c r="F94" i="19"/>
  <c r="I93" i="19"/>
  <c r="J93" i="19" s="1"/>
  <c r="G3" i="18"/>
  <c r="V56" i="13"/>
  <c r="Z56" i="13"/>
  <c r="AA56" i="13"/>
  <c r="U56" i="13"/>
  <c r="Y56" i="13"/>
  <c r="W56" i="13"/>
  <c r="T56" i="13"/>
  <c r="X56" i="13"/>
  <c r="AB56" i="13"/>
  <c r="K56" i="9"/>
  <c r="D57" i="13"/>
  <c r="G52" i="18"/>
  <c r="I52" i="18" s="1"/>
  <c r="J52" i="18"/>
  <c r="L52" i="18" s="1"/>
  <c r="G48" i="18"/>
  <c r="I48" i="18" s="1"/>
  <c r="J48" i="18"/>
  <c r="L48" i="18" s="1"/>
  <c r="G44" i="18"/>
  <c r="I44" i="18" s="1"/>
  <c r="J44" i="18"/>
  <c r="L44" i="18" s="1"/>
  <c r="G40" i="18"/>
  <c r="I40" i="18" s="1"/>
  <c r="J40" i="18"/>
  <c r="L40" i="18" s="1"/>
  <c r="G36" i="18"/>
  <c r="I36" i="18" s="1"/>
  <c r="J36" i="18"/>
  <c r="L36" i="18" s="1"/>
  <c r="G32" i="18"/>
  <c r="I32" i="18" s="1"/>
  <c r="J32" i="18"/>
  <c r="L32" i="18" s="1"/>
  <c r="G28" i="18"/>
  <c r="I28" i="18" s="1"/>
  <c r="J28" i="18"/>
  <c r="L28" i="18" s="1"/>
  <c r="G24" i="18"/>
  <c r="I24" i="18" s="1"/>
  <c r="J24" i="18"/>
  <c r="L24" i="18" s="1"/>
  <c r="G20" i="18"/>
  <c r="I20" i="18" s="1"/>
  <c r="J20" i="18"/>
  <c r="L20" i="18" s="1"/>
  <c r="G16" i="18"/>
  <c r="I16" i="18" s="1"/>
  <c r="J16" i="18"/>
  <c r="L16" i="18" s="1"/>
  <c r="G12" i="18"/>
  <c r="I12" i="18" s="1"/>
  <c r="J12" i="18"/>
  <c r="L12" i="18" s="1"/>
  <c r="G8" i="18"/>
  <c r="I8" i="18" s="1"/>
  <c r="J8" i="18"/>
  <c r="L8" i="18" s="1"/>
  <c r="G4" i="18"/>
  <c r="I4" i="18" s="1"/>
  <c r="J4" i="18"/>
  <c r="G51" i="18"/>
  <c r="I51" i="18" s="1"/>
  <c r="J51" i="18"/>
  <c r="L51" i="18" s="1"/>
  <c r="G47" i="18"/>
  <c r="I47" i="18" s="1"/>
  <c r="J47" i="18"/>
  <c r="L47" i="18" s="1"/>
  <c r="G43" i="18"/>
  <c r="I43" i="18" s="1"/>
  <c r="J43" i="18"/>
  <c r="L43" i="18" s="1"/>
  <c r="G39" i="18"/>
  <c r="I39" i="18" s="1"/>
  <c r="J39" i="18"/>
  <c r="L39" i="18" s="1"/>
  <c r="G35" i="18"/>
  <c r="I35" i="18" s="1"/>
  <c r="J35" i="18"/>
  <c r="L35" i="18" s="1"/>
  <c r="G31" i="18"/>
  <c r="I31" i="18" s="1"/>
  <c r="J31" i="18"/>
  <c r="L31" i="18" s="1"/>
  <c r="G27" i="18"/>
  <c r="I27" i="18" s="1"/>
  <c r="J27" i="18"/>
  <c r="L27" i="18" s="1"/>
  <c r="G23" i="18"/>
  <c r="I23" i="18" s="1"/>
  <c r="J23" i="18"/>
  <c r="L23" i="18" s="1"/>
  <c r="G19" i="18"/>
  <c r="I19" i="18" s="1"/>
  <c r="J19" i="18"/>
  <c r="L19" i="18" s="1"/>
  <c r="G15" i="18"/>
  <c r="I15" i="18" s="1"/>
  <c r="J15" i="18"/>
  <c r="L15" i="18" s="1"/>
  <c r="G11" i="18"/>
  <c r="I11" i="18" s="1"/>
  <c r="J11" i="18"/>
  <c r="L11" i="18" s="1"/>
  <c r="G7" i="18"/>
  <c r="I7" i="18" s="1"/>
  <c r="J7" i="18"/>
  <c r="L7" i="18" s="1"/>
  <c r="G54" i="18"/>
  <c r="I54" i="18" s="1"/>
  <c r="J54" i="18"/>
  <c r="L54" i="18" s="1"/>
  <c r="J55" i="18"/>
  <c r="L55" i="18" s="1"/>
  <c r="G50" i="18"/>
  <c r="I50" i="18" s="1"/>
  <c r="J50" i="18"/>
  <c r="L50" i="18" s="1"/>
  <c r="G46" i="18"/>
  <c r="I46" i="18" s="1"/>
  <c r="J46" i="18"/>
  <c r="L46" i="18" s="1"/>
  <c r="G42" i="18"/>
  <c r="I42" i="18" s="1"/>
  <c r="J42" i="18"/>
  <c r="L42" i="18" s="1"/>
  <c r="G38" i="18"/>
  <c r="I38" i="18" s="1"/>
  <c r="J38" i="18"/>
  <c r="L38" i="18" s="1"/>
  <c r="G34" i="18"/>
  <c r="I34" i="18" s="1"/>
  <c r="J34" i="18"/>
  <c r="L34" i="18" s="1"/>
  <c r="G30" i="18"/>
  <c r="I30" i="18" s="1"/>
  <c r="J30" i="18"/>
  <c r="L30" i="18" s="1"/>
  <c r="G26" i="18"/>
  <c r="I26" i="18" s="1"/>
  <c r="J26" i="18"/>
  <c r="L26" i="18" s="1"/>
  <c r="G22" i="18"/>
  <c r="I22" i="18" s="1"/>
  <c r="J22" i="18"/>
  <c r="L22" i="18" s="1"/>
  <c r="G18" i="18"/>
  <c r="I18" i="18" s="1"/>
  <c r="J18" i="18"/>
  <c r="L18" i="18" s="1"/>
  <c r="G14" i="18"/>
  <c r="I14" i="18" s="1"/>
  <c r="J14" i="18"/>
  <c r="L14" i="18" s="1"/>
  <c r="G10" i="18"/>
  <c r="I10" i="18" s="1"/>
  <c r="J10" i="18"/>
  <c r="L10" i="18" s="1"/>
  <c r="G6" i="18"/>
  <c r="I6" i="18" s="1"/>
  <c r="J6" i="18"/>
  <c r="L6" i="18" s="1"/>
  <c r="J53" i="18"/>
  <c r="L53" i="18" s="1"/>
  <c r="J49" i="18"/>
  <c r="L49" i="18" s="1"/>
  <c r="J45" i="18"/>
  <c r="L45" i="18" s="1"/>
  <c r="J41" i="18"/>
  <c r="L41" i="18" s="1"/>
  <c r="J37" i="18"/>
  <c r="L37" i="18" s="1"/>
  <c r="J33" i="18"/>
  <c r="L33" i="18" s="1"/>
  <c r="J29" i="18"/>
  <c r="L29" i="18" s="1"/>
  <c r="J25" i="18"/>
  <c r="L25" i="18" s="1"/>
  <c r="J21" i="18"/>
  <c r="L21" i="18" s="1"/>
  <c r="J17" i="18"/>
  <c r="L17" i="18" s="1"/>
  <c r="J13" i="18"/>
  <c r="L13" i="18" s="1"/>
  <c r="J9" i="18"/>
  <c r="L9" i="18" s="1"/>
  <c r="J5" i="18"/>
  <c r="L5" i="18" s="1"/>
  <c r="G53" i="18"/>
  <c r="I53" i="18" s="1"/>
  <c r="G49" i="18"/>
  <c r="I49" i="18" s="1"/>
  <c r="G45" i="18"/>
  <c r="I45" i="18" s="1"/>
  <c r="G41" i="18"/>
  <c r="I41" i="18" s="1"/>
  <c r="G37" i="18"/>
  <c r="I37" i="18" s="1"/>
  <c r="G33" i="18"/>
  <c r="I33" i="18" s="1"/>
  <c r="G29" i="18"/>
  <c r="I29" i="18" s="1"/>
  <c r="G25" i="18"/>
  <c r="I25" i="18" s="1"/>
  <c r="G21" i="18"/>
  <c r="I21" i="18" s="1"/>
  <c r="G17" i="18"/>
  <c r="I17" i="18" s="1"/>
  <c r="G13" i="18"/>
  <c r="I13" i="18" s="1"/>
  <c r="G9" i="18"/>
  <c r="I9" i="18" s="1"/>
  <c r="G5" i="18"/>
  <c r="I5" i="18" s="1"/>
  <c r="I3" i="18"/>
  <c r="C55" i="17"/>
  <c r="C53" i="17"/>
  <c r="C49" i="17"/>
  <c r="C45" i="17"/>
  <c r="C41" i="17"/>
  <c r="C37" i="17"/>
  <c r="C33" i="17"/>
  <c r="C29" i="17"/>
  <c r="C25" i="17"/>
  <c r="C21" i="17"/>
  <c r="C17" i="17"/>
  <c r="C13" i="17"/>
  <c r="C9" i="17"/>
  <c r="C5" i="17"/>
  <c r="F95" i="19" l="1"/>
  <c r="G94" i="19"/>
  <c r="I94" i="19"/>
  <c r="J94" i="19" s="1"/>
  <c r="C6" i="17"/>
  <c r="C11" i="17"/>
  <c r="C14" i="17"/>
  <c r="C19" i="17"/>
  <c r="C22" i="17"/>
  <c r="C27" i="17"/>
  <c r="C30" i="17"/>
  <c r="C35" i="17"/>
  <c r="C38" i="17"/>
  <c r="C43" i="17"/>
  <c r="C47" i="17"/>
  <c r="C50" i="17"/>
  <c r="E58" i="17"/>
  <c r="D61" i="17"/>
  <c r="P8" i="18"/>
  <c r="P7" i="18"/>
  <c r="B54" i="13"/>
  <c r="C8" i="17"/>
  <c r="C12" i="17"/>
  <c r="C16" i="17"/>
  <c r="C20" i="17"/>
  <c r="C24" i="17"/>
  <c r="C28" i="17"/>
  <c r="C32" i="17"/>
  <c r="C36" i="17"/>
  <c r="C40" i="17"/>
  <c r="C44" i="17"/>
  <c r="C48" i="17"/>
  <c r="C52" i="17"/>
  <c r="G54" i="9"/>
  <c r="I54" i="9" s="1"/>
  <c r="C15" i="17"/>
  <c r="C39" i="17"/>
  <c r="C7" i="17"/>
  <c r="C23" i="17"/>
  <c r="C31" i="17"/>
  <c r="C51" i="17"/>
  <c r="C55" i="4"/>
  <c r="R55" i="4" s="1"/>
  <c r="C55" i="7"/>
  <c r="C55" i="5"/>
  <c r="R55" i="5" s="1"/>
  <c r="C10" i="17"/>
  <c r="C18" i="17"/>
  <c r="C26" i="17"/>
  <c r="C34" i="17"/>
  <c r="C42" i="17"/>
  <c r="C46" i="17"/>
  <c r="C54" i="17"/>
  <c r="C55" i="6"/>
  <c r="C55" i="2"/>
  <c r="C55" i="3"/>
  <c r="C55" i="8"/>
  <c r="O7" i="18"/>
  <c r="O8" i="18"/>
  <c r="E59" i="15"/>
  <c r="D59" i="15"/>
  <c r="J59" i="15" s="1"/>
  <c r="H54" i="9"/>
  <c r="J54" i="9" s="1"/>
  <c r="D55" i="9"/>
  <c r="E58" i="15"/>
  <c r="C54" i="6"/>
  <c r="C54" i="4"/>
  <c r="R54" i="4" s="1"/>
  <c r="C54" i="3"/>
  <c r="G95" i="19" l="1"/>
  <c r="F96" i="19"/>
  <c r="I95" i="19"/>
  <c r="J95" i="19" s="1"/>
  <c r="C55" i="13"/>
  <c r="R55" i="13" s="1"/>
  <c r="C54" i="16"/>
  <c r="D55" i="16" s="1"/>
  <c r="E36" i="17"/>
  <c r="E20" i="17"/>
  <c r="D55" i="17"/>
  <c r="E40" i="17"/>
  <c r="E24" i="17"/>
  <c r="D47" i="17"/>
  <c r="D15" i="17"/>
  <c r="E16" i="17"/>
  <c r="B53" i="13"/>
  <c r="D10" i="17"/>
  <c r="E8" i="17"/>
  <c r="Z54" i="4"/>
  <c r="V54" i="4"/>
  <c r="W54" i="4"/>
  <c r="AB54" i="4"/>
  <c r="X54" i="4"/>
  <c r="Y54" i="4"/>
  <c r="T54" i="4"/>
  <c r="U54" i="4"/>
  <c r="AA54" i="4"/>
  <c r="E57" i="17"/>
  <c r="D60" i="17"/>
  <c r="E29" i="17"/>
  <c r="D32" i="17"/>
  <c r="E26" i="17"/>
  <c r="D29" i="17"/>
  <c r="D35" i="17"/>
  <c r="E43" i="17"/>
  <c r="D46" i="17"/>
  <c r="E27" i="17"/>
  <c r="D30" i="17"/>
  <c r="E11" i="17"/>
  <c r="D14" i="17"/>
  <c r="E53" i="17"/>
  <c r="D56" i="17"/>
  <c r="E38" i="17"/>
  <c r="D41" i="17"/>
  <c r="E22" i="17"/>
  <c r="D25" i="17"/>
  <c r="E56" i="17"/>
  <c r="E44" i="17"/>
  <c r="E28" i="17"/>
  <c r="E49" i="17"/>
  <c r="D52" i="17"/>
  <c r="E55" i="17"/>
  <c r="D58" i="17"/>
  <c r="E39" i="17"/>
  <c r="D42" i="17"/>
  <c r="E23" i="17"/>
  <c r="D26" i="17"/>
  <c r="E50" i="17"/>
  <c r="D53" i="17"/>
  <c r="E33" i="17"/>
  <c r="D36" i="17"/>
  <c r="E17" i="17"/>
  <c r="D20" i="17"/>
  <c r="D59" i="17"/>
  <c r="D31" i="17"/>
  <c r="D19" i="17"/>
  <c r="X55" i="4"/>
  <c r="AA55" i="4"/>
  <c r="U55" i="4"/>
  <c r="Y55" i="4"/>
  <c r="T55" i="4"/>
  <c r="AB55" i="4"/>
  <c r="V55" i="4"/>
  <c r="Z55" i="4"/>
  <c r="W55" i="4"/>
  <c r="E10" i="17"/>
  <c r="D13" i="17"/>
  <c r="E45" i="17"/>
  <c r="D48" i="17"/>
  <c r="E13" i="17"/>
  <c r="D16" i="17"/>
  <c r="D57" i="17"/>
  <c r="E54" i="17"/>
  <c r="E42" i="17"/>
  <c r="D45" i="17"/>
  <c r="D43" i="17"/>
  <c r="D27" i="17"/>
  <c r="E51" i="17"/>
  <c r="D54" i="17"/>
  <c r="E35" i="17"/>
  <c r="D38" i="17"/>
  <c r="E19" i="17"/>
  <c r="D22" i="17"/>
  <c r="E7" i="17"/>
  <c r="E46" i="17"/>
  <c r="D49" i="17"/>
  <c r="E30" i="17"/>
  <c r="D33" i="17"/>
  <c r="E14" i="17"/>
  <c r="D17" i="17"/>
  <c r="E48" i="17"/>
  <c r="E21" i="17"/>
  <c r="D24" i="17"/>
  <c r="E37" i="17"/>
  <c r="D40" i="17"/>
  <c r="U55" i="5"/>
  <c r="T55" i="5"/>
  <c r="W55" i="5"/>
  <c r="Z55" i="5"/>
  <c r="V55" i="5"/>
  <c r="AB55" i="5"/>
  <c r="X55" i="5"/>
  <c r="AA55" i="5"/>
  <c r="Y55" i="5"/>
  <c r="E34" i="17"/>
  <c r="D37" i="17"/>
  <c r="E18" i="17"/>
  <c r="D21" i="17"/>
  <c r="E52" i="17"/>
  <c r="E32" i="17"/>
  <c r="E12" i="17"/>
  <c r="E47" i="17"/>
  <c r="D50" i="17"/>
  <c r="E31" i="17"/>
  <c r="D34" i="17"/>
  <c r="E15" i="17"/>
  <c r="D18" i="17"/>
  <c r="E41" i="17"/>
  <c r="D44" i="17"/>
  <c r="E25" i="17"/>
  <c r="D28" i="17"/>
  <c r="E9" i="17"/>
  <c r="D12" i="17"/>
  <c r="D51" i="17"/>
  <c r="D39" i="17"/>
  <c r="D23" i="17"/>
  <c r="D11" i="17"/>
  <c r="AA55" i="13"/>
  <c r="U55" i="13"/>
  <c r="AB55" i="13"/>
  <c r="T55" i="13"/>
  <c r="Y55" i="13"/>
  <c r="X55" i="13"/>
  <c r="Z55" i="13"/>
  <c r="V55" i="13"/>
  <c r="W55" i="13"/>
  <c r="D56" i="5"/>
  <c r="D56" i="8"/>
  <c r="D56" i="2"/>
  <c r="C54" i="5"/>
  <c r="R54" i="5" s="1"/>
  <c r="D56" i="7"/>
  <c r="C54" i="8"/>
  <c r="C54" i="2"/>
  <c r="D55" i="2" s="1"/>
  <c r="C54" i="7"/>
  <c r="K55" i="9"/>
  <c r="D56" i="13"/>
  <c r="D55" i="3"/>
  <c r="D56" i="3"/>
  <c r="D55" i="6"/>
  <c r="D56" i="6"/>
  <c r="D55" i="4"/>
  <c r="D56" i="4"/>
  <c r="D58" i="15"/>
  <c r="J58" i="15" s="1"/>
  <c r="H53" i="9"/>
  <c r="J53" i="9" s="1"/>
  <c r="E56" i="9"/>
  <c r="G53" i="9"/>
  <c r="I53" i="9" s="1"/>
  <c r="D54" i="9"/>
  <c r="C1" i="16"/>
  <c r="F97" i="19" l="1"/>
  <c r="G96" i="19"/>
  <c r="I96" i="19"/>
  <c r="J96" i="19" s="1"/>
  <c r="C54" i="13"/>
  <c r="D55" i="13" s="1"/>
  <c r="C53" i="16"/>
  <c r="D54" i="16" s="1"/>
  <c r="T54" i="5"/>
  <c r="X54" i="5"/>
  <c r="AB54" i="5"/>
  <c r="U54" i="5"/>
  <c r="Y54" i="5"/>
  <c r="V54" i="5"/>
  <c r="Z54" i="5"/>
  <c r="W54" i="5"/>
  <c r="AA54" i="5"/>
  <c r="D55" i="5"/>
  <c r="D55" i="7"/>
  <c r="D55" i="8"/>
  <c r="E55" i="9"/>
  <c r="G11" i="16"/>
  <c r="G5" i="16"/>
  <c r="G60" i="16"/>
  <c r="G52" i="16"/>
  <c r="G36" i="16"/>
  <c r="G58" i="16"/>
  <c r="G48" i="16"/>
  <c r="G32" i="16"/>
  <c r="G56" i="16"/>
  <c r="G44" i="16"/>
  <c r="G28" i="16"/>
  <c r="G4" i="16"/>
  <c r="G54" i="16"/>
  <c r="G40" i="16"/>
  <c r="G20" i="16"/>
  <c r="G24" i="16"/>
  <c r="G59" i="16"/>
  <c r="G55" i="16"/>
  <c r="G51" i="16"/>
  <c r="G47" i="16"/>
  <c r="G43" i="16"/>
  <c r="G39" i="16"/>
  <c r="G35" i="16"/>
  <c r="G31" i="16"/>
  <c r="G27" i="16"/>
  <c r="G23" i="16"/>
  <c r="G19" i="16"/>
  <c r="G50" i="16"/>
  <c r="G46" i="16"/>
  <c r="G42" i="16"/>
  <c r="G38" i="16"/>
  <c r="G34" i="16"/>
  <c r="G30" i="16"/>
  <c r="G26" i="16"/>
  <c r="G22" i="16"/>
  <c r="G18" i="16"/>
  <c r="G57" i="16"/>
  <c r="G53" i="16"/>
  <c r="G49" i="16"/>
  <c r="G45" i="16"/>
  <c r="G41" i="16"/>
  <c r="G37" i="16"/>
  <c r="G33" i="16"/>
  <c r="G29" i="16"/>
  <c r="G25" i="16"/>
  <c r="G21" i="16"/>
  <c r="G10" i="16"/>
  <c r="G17" i="16"/>
  <c r="G16" i="16"/>
  <c r="G14" i="16"/>
  <c r="G15" i="16"/>
  <c r="G13" i="16"/>
  <c r="G12" i="16"/>
  <c r="G9" i="16"/>
  <c r="G8" i="16"/>
  <c r="G7" i="16"/>
  <c r="G6" i="16"/>
  <c r="F8" i="15"/>
  <c r="G8" i="15" s="1"/>
  <c r="G97" i="19" l="1"/>
  <c r="F98" i="19"/>
  <c r="I97" i="19"/>
  <c r="J97" i="19" s="1"/>
  <c r="R54" i="13"/>
  <c r="Z54" i="13" s="1"/>
  <c r="K54" i="9"/>
  <c r="D17" i="15"/>
  <c r="D41" i="15"/>
  <c r="D49" i="15"/>
  <c r="E16" i="15"/>
  <c r="D50" i="15"/>
  <c r="V54" i="13"/>
  <c r="AB54" i="13"/>
  <c r="E10" i="15"/>
  <c r="D9" i="15"/>
  <c r="J9" i="15" s="1"/>
  <c r="D43" i="15"/>
  <c r="D47" i="15"/>
  <c r="D36" i="15"/>
  <c r="D37" i="15"/>
  <c r="D44" i="15"/>
  <c r="D51" i="15"/>
  <c r="D55" i="15"/>
  <c r="D45" i="15"/>
  <c r="D52" i="15"/>
  <c r="E9" i="15"/>
  <c r="D39" i="15"/>
  <c r="D42" i="15"/>
  <c r="D53" i="15"/>
  <c r="D40" i="15"/>
  <c r="D48" i="15"/>
  <c r="D14" i="15"/>
  <c r="D38" i="15"/>
  <c r="D46" i="15"/>
  <c r="D54" i="15"/>
  <c r="D15" i="15"/>
  <c r="D57" i="15"/>
  <c r="J57" i="15" s="1"/>
  <c r="E57" i="15"/>
  <c r="E12" i="15"/>
  <c r="E15" i="15"/>
  <c r="D56" i="15"/>
  <c r="E11" i="15"/>
  <c r="D16" i="15"/>
  <c r="F9" i="15"/>
  <c r="I8" i="15"/>
  <c r="I7" i="15"/>
  <c r="D8" i="15"/>
  <c r="J8" i="15" s="1"/>
  <c r="E14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D35" i="15"/>
  <c r="E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E18" i="15"/>
  <c r="E19" i="15"/>
  <c r="E8" i="15"/>
  <c r="D10" i="15"/>
  <c r="D11" i="15"/>
  <c r="D12" i="15"/>
  <c r="D13" i="15"/>
  <c r="E13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F99" i="19" l="1"/>
  <c r="G98" i="19"/>
  <c r="I98" i="19"/>
  <c r="J98" i="19" s="1"/>
  <c r="W54" i="13"/>
  <c r="U54" i="13"/>
  <c r="Y54" i="13"/>
  <c r="X54" i="13"/>
  <c r="T54" i="13"/>
  <c r="AA54" i="13"/>
  <c r="F10" i="15"/>
  <c r="I10" i="15" s="1"/>
  <c r="G9" i="15"/>
  <c r="L15" i="16"/>
  <c r="I9" i="15"/>
  <c r="J23" i="15"/>
  <c r="J31" i="15"/>
  <c r="J35" i="15"/>
  <c r="J39" i="15"/>
  <c r="J43" i="15"/>
  <c r="J47" i="15"/>
  <c r="J51" i="15"/>
  <c r="J55" i="15"/>
  <c r="J17" i="15"/>
  <c r="J20" i="15"/>
  <c r="J24" i="15"/>
  <c r="J28" i="15"/>
  <c r="J32" i="15"/>
  <c r="J36" i="15"/>
  <c r="J40" i="15"/>
  <c r="J44" i="15"/>
  <c r="J48" i="15"/>
  <c r="J52" i="15"/>
  <c r="J56" i="15"/>
  <c r="J10" i="15"/>
  <c r="J16" i="15"/>
  <c r="J12" i="15"/>
  <c r="J21" i="15"/>
  <c r="J25" i="15"/>
  <c r="J29" i="15"/>
  <c r="J33" i="15"/>
  <c r="J37" i="15"/>
  <c r="J41" i="15"/>
  <c r="J45" i="15"/>
  <c r="J49" i="15"/>
  <c r="J53" i="15"/>
  <c r="J13" i="15"/>
  <c r="J27" i="15"/>
  <c r="J15" i="15"/>
  <c r="J19" i="15"/>
  <c r="J11" i="15"/>
  <c r="J22" i="15"/>
  <c r="J26" i="15"/>
  <c r="J30" i="15"/>
  <c r="J34" i="15"/>
  <c r="J38" i="15"/>
  <c r="J42" i="15"/>
  <c r="J46" i="15"/>
  <c r="J50" i="15"/>
  <c r="J54" i="15"/>
  <c r="J18" i="15"/>
  <c r="J14" i="15"/>
  <c r="G99" i="19" l="1"/>
  <c r="F100" i="19"/>
  <c r="I99" i="19"/>
  <c r="J99" i="19" s="1"/>
  <c r="F11" i="15"/>
  <c r="G10" i="15"/>
  <c r="M18" i="15"/>
  <c r="M17" i="15"/>
  <c r="M21" i="15"/>
  <c r="M22" i="15" s="1"/>
  <c r="F101" i="19" l="1"/>
  <c r="G100" i="19"/>
  <c r="I100" i="19"/>
  <c r="J100" i="19" s="1"/>
  <c r="F12" i="15"/>
  <c r="G11" i="15"/>
  <c r="I11" i="15"/>
  <c r="G101" i="19" l="1"/>
  <c r="F102" i="19"/>
  <c r="I101" i="19"/>
  <c r="J101" i="19" s="1"/>
  <c r="F13" i="15"/>
  <c r="G12" i="15"/>
  <c r="I12" i="15"/>
  <c r="B52" i="13"/>
  <c r="G52" i="9"/>
  <c r="I52" i="9" s="1"/>
  <c r="C53" i="4"/>
  <c r="R53" i="4" s="1"/>
  <c r="C53" i="5"/>
  <c r="R53" i="5" s="1"/>
  <c r="C53" i="6"/>
  <c r="C53" i="7"/>
  <c r="C53" i="2"/>
  <c r="C53" i="3"/>
  <c r="C53" i="8"/>
  <c r="D53" i="9"/>
  <c r="H52" i="9"/>
  <c r="J52" i="9" s="1"/>
  <c r="F103" i="19" l="1"/>
  <c r="G102" i="19"/>
  <c r="I102" i="19"/>
  <c r="J102" i="19" s="1"/>
  <c r="F14" i="15"/>
  <c r="G13" i="15"/>
  <c r="I13" i="15"/>
  <c r="C53" i="13"/>
  <c r="R53" i="13" s="1"/>
  <c r="X53" i="13" s="1"/>
  <c r="C52" i="16"/>
  <c r="D53" i="16" s="1"/>
  <c r="X53" i="4"/>
  <c r="T53" i="4"/>
  <c r="AA53" i="4"/>
  <c r="AB53" i="4"/>
  <c r="Y53" i="4"/>
  <c r="U53" i="4"/>
  <c r="V53" i="4"/>
  <c r="Z53" i="4"/>
  <c r="W53" i="4"/>
  <c r="U53" i="5"/>
  <c r="Y53" i="5"/>
  <c r="V53" i="5"/>
  <c r="Z53" i="5"/>
  <c r="W53" i="5"/>
  <c r="AA53" i="5"/>
  <c r="T53" i="5"/>
  <c r="X53" i="5"/>
  <c r="AB53" i="5"/>
  <c r="U53" i="13"/>
  <c r="T53" i="13"/>
  <c r="Y53" i="13"/>
  <c r="V53" i="13"/>
  <c r="D54" i="3"/>
  <c r="D54" i="7"/>
  <c r="D54" i="5"/>
  <c r="D54" i="13"/>
  <c r="D54" i="4"/>
  <c r="D54" i="8"/>
  <c r="D54" i="2"/>
  <c r="D54" i="6"/>
  <c r="E54" i="9"/>
  <c r="G103" i="19" l="1"/>
  <c r="F104" i="19"/>
  <c r="I103" i="19"/>
  <c r="J103" i="19" s="1"/>
  <c r="F15" i="15"/>
  <c r="G14" i="15"/>
  <c r="I14" i="15"/>
  <c r="Z53" i="13"/>
  <c r="AB53" i="13"/>
  <c r="K53" i="9"/>
  <c r="W53" i="13"/>
  <c r="AA53" i="13"/>
  <c r="H51" i="9"/>
  <c r="J51" i="9" s="1"/>
  <c r="C52" i="5"/>
  <c r="R52" i="5" s="1"/>
  <c r="C52" i="6"/>
  <c r="C52" i="2"/>
  <c r="C52" i="3"/>
  <c r="C52" i="8"/>
  <c r="B51" i="13"/>
  <c r="C51" i="16" s="1"/>
  <c r="C52" i="4"/>
  <c r="R52" i="4" s="1"/>
  <c r="C52" i="7"/>
  <c r="D52" i="9"/>
  <c r="G51" i="9"/>
  <c r="I51" i="9" s="1"/>
  <c r="F105" i="19" l="1"/>
  <c r="G104" i="19"/>
  <c r="I104" i="19"/>
  <c r="J104" i="19" s="1"/>
  <c r="F16" i="15"/>
  <c r="G15" i="15"/>
  <c r="I15" i="15"/>
  <c r="AA52" i="4"/>
  <c r="AB52" i="4"/>
  <c r="W52" i="4"/>
  <c r="X52" i="4"/>
  <c r="V52" i="4"/>
  <c r="Y52" i="4"/>
  <c r="T52" i="4"/>
  <c r="U52" i="4"/>
  <c r="Z52" i="4"/>
  <c r="T52" i="5"/>
  <c r="W52" i="5"/>
  <c r="AA52" i="5"/>
  <c r="Z52" i="5"/>
  <c r="AB52" i="5"/>
  <c r="V52" i="5"/>
  <c r="X52" i="5"/>
  <c r="Y52" i="5"/>
  <c r="U52" i="5"/>
  <c r="D53" i="4"/>
  <c r="D53" i="3"/>
  <c r="D52" i="16"/>
  <c r="C52" i="13"/>
  <c r="R52" i="13" s="1"/>
  <c r="D53" i="5"/>
  <c r="D53" i="7"/>
  <c r="D53" i="8"/>
  <c r="D53" i="2"/>
  <c r="D53" i="6"/>
  <c r="E53" i="9"/>
  <c r="C51" i="5"/>
  <c r="R51" i="5" s="1"/>
  <c r="F106" i="19" l="1"/>
  <c r="G105" i="19"/>
  <c r="I105" i="19"/>
  <c r="J105" i="19" s="1"/>
  <c r="F17" i="15"/>
  <c r="G16" i="15"/>
  <c r="I16" i="15"/>
  <c r="C51" i="7"/>
  <c r="U51" i="5"/>
  <c r="V51" i="5"/>
  <c r="Y51" i="5"/>
  <c r="Z51" i="5"/>
  <c r="AB51" i="5"/>
  <c r="X51" i="5"/>
  <c r="AA51" i="5"/>
  <c r="T51" i="5"/>
  <c r="W51" i="5"/>
  <c r="Y52" i="13"/>
  <c r="Z52" i="13"/>
  <c r="V52" i="13"/>
  <c r="AA52" i="13"/>
  <c r="X52" i="13"/>
  <c r="U52" i="13"/>
  <c r="W52" i="13"/>
  <c r="T52" i="13"/>
  <c r="AB52" i="13"/>
  <c r="D52" i="5"/>
  <c r="C51" i="2"/>
  <c r="C51" i="3"/>
  <c r="B50" i="13"/>
  <c r="C50" i="16" s="1"/>
  <c r="C51" i="8"/>
  <c r="C51" i="4"/>
  <c r="R51" i="4" s="1"/>
  <c r="G50" i="9"/>
  <c r="I50" i="9" s="1"/>
  <c r="K52" i="9"/>
  <c r="D53" i="13"/>
  <c r="C51" i="6"/>
  <c r="D52" i="7"/>
  <c r="H50" i="9"/>
  <c r="J50" i="9" s="1"/>
  <c r="D51" i="9"/>
  <c r="D50" i="9"/>
  <c r="C50" i="4"/>
  <c r="R50" i="4" s="1"/>
  <c r="C50" i="3"/>
  <c r="C50" i="2"/>
  <c r="F107" i="19" l="1"/>
  <c r="G106" i="19"/>
  <c r="I106" i="19"/>
  <c r="J106" i="19" s="1"/>
  <c r="F18" i="15"/>
  <c r="G17" i="15"/>
  <c r="I17" i="15"/>
  <c r="V50" i="4"/>
  <c r="Z50" i="4"/>
  <c r="Y50" i="4"/>
  <c r="T50" i="4"/>
  <c r="U50" i="4"/>
  <c r="AA50" i="4"/>
  <c r="W50" i="4"/>
  <c r="AB50" i="4"/>
  <c r="X50" i="4"/>
  <c r="AA51" i="4"/>
  <c r="U51" i="4"/>
  <c r="Y51" i="4"/>
  <c r="X51" i="4"/>
  <c r="T51" i="4"/>
  <c r="AB51" i="4"/>
  <c r="W51" i="4"/>
  <c r="V51" i="4"/>
  <c r="Z51" i="4"/>
  <c r="D52" i="8"/>
  <c r="D52" i="6"/>
  <c r="C51" i="13"/>
  <c r="R51" i="13" s="1"/>
  <c r="D51" i="2"/>
  <c r="D52" i="2"/>
  <c r="B49" i="13"/>
  <c r="C49" i="16" s="1"/>
  <c r="C50" i="8"/>
  <c r="C50" i="6"/>
  <c r="D51" i="6" s="1"/>
  <c r="C50" i="5"/>
  <c r="R50" i="5" s="1"/>
  <c r="C50" i="7"/>
  <c r="D51" i="4"/>
  <c r="D52" i="4"/>
  <c r="D51" i="3"/>
  <c r="D52" i="3"/>
  <c r="H49" i="9"/>
  <c r="J49" i="9" s="1"/>
  <c r="E51" i="9"/>
  <c r="E52" i="9"/>
  <c r="G49" i="9"/>
  <c r="I49" i="9" s="1"/>
  <c r="C49" i="8"/>
  <c r="C49" i="6"/>
  <c r="C49" i="5"/>
  <c r="R49" i="5" s="1"/>
  <c r="C49" i="2"/>
  <c r="F108" i="19" l="1"/>
  <c r="G107" i="19"/>
  <c r="I107" i="19"/>
  <c r="J107" i="19" s="1"/>
  <c r="F19" i="15"/>
  <c r="G18" i="15"/>
  <c r="I18" i="15"/>
  <c r="U50" i="5"/>
  <c r="Y50" i="5"/>
  <c r="V50" i="5"/>
  <c r="Z50" i="5"/>
  <c r="W50" i="5"/>
  <c r="AA50" i="5"/>
  <c r="T50" i="5"/>
  <c r="X50" i="5"/>
  <c r="AB50" i="5"/>
  <c r="C49" i="7"/>
  <c r="D50" i="7" s="1"/>
  <c r="V49" i="5"/>
  <c r="Z49" i="5"/>
  <c r="AA49" i="5"/>
  <c r="W49" i="5"/>
  <c r="T49" i="5"/>
  <c r="X49" i="5"/>
  <c r="AB49" i="5"/>
  <c r="U49" i="5"/>
  <c r="Y49" i="5"/>
  <c r="AA51" i="13"/>
  <c r="Y51" i="13"/>
  <c r="X51" i="13"/>
  <c r="U51" i="13"/>
  <c r="AB51" i="13"/>
  <c r="T51" i="13"/>
  <c r="Z51" i="13"/>
  <c r="V51" i="13"/>
  <c r="W51" i="13"/>
  <c r="D50" i="2"/>
  <c r="D50" i="8"/>
  <c r="D51" i="7"/>
  <c r="D50" i="5"/>
  <c r="D51" i="5"/>
  <c r="D50" i="16"/>
  <c r="D51" i="16"/>
  <c r="G48" i="9"/>
  <c r="I48" i="9" s="1"/>
  <c r="D50" i="6"/>
  <c r="K51" i="9"/>
  <c r="D52" i="13"/>
  <c r="B48" i="13"/>
  <c r="C49" i="4"/>
  <c r="R49" i="4" s="1"/>
  <c r="C49" i="3"/>
  <c r="C50" i="13"/>
  <c r="R50" i="13" s="1"/>
  <c r="D51" i="8"/>
  <c r="D49" i="9"/>
  <c r="H48" i="9"/>
  <c r="J48" i="9" s="1"/>
  <c r="D48" i="9"/>
  <c r="C48" i="5"/>
  <c r="R48" i="5" s="1"/>
  <c r="C48" i="4"/>
  <c r="R48" i="4" s="1"/>
  <c r="C48" i="3"/>
  <c r="C48" i="2"/>
  <c r="F109" i="19" l="1"/>
  <c r="G108" i="19"/>
  <c r="I108" i="19"/>
  <c r="J108" i="19" s="1"/>
  <c r="F20" i="15"/>
  <c r="G19" i="15"/>
  <c r="I19" i="15"/>
  <c r="C49" i="13"/>
  <c r="R49" i="13" s="1"/>
  <c r="C48" i="16"/>
  <c r="D49" i="16" s="1"/>
  <c r="T48" i="5"/>
  <c r="W48" i="5"/>
  <c r="AA48" i="5"/>
  <c r="Y48" i="5"/>
  <c r="U48" i="5"/>
  <c r="Z48" i="5"/>
  <c r="AB48" i="5"/>
  <c r="V48" i="5"/>
  <c r="X48" i="5"/>
  <c r="AB49" i="4"/>
  <c r="X49" i="4"/>
  <c r="U49" i="4"/>
  <c r="Y49" i="4"/>
  <c r="T49" i="4"/>
  <c r="AA49" i="4"/>
  <c r="V49" i="4"/>
  <c r="W49" i="4"/>
  <c r="Z49" i="4"/>
  <c r="W48" i="4"/>
  <c r="Z48" i="4"/>
  <c r="X48" i="4"/>
  <c r="V48" i="4"/>
  <c r="Y48" i="4"/>
  <c r="T48" i="4"/>
  <c r="U48" i="4"/>
  <c r="AA48" i="4"/>
  <c r="AB48" i="4"/>
  <c r="Y50" i="13"/>
  <c r="Z50" i="13"/>
  <c r="V50" i="13"/>
  <c r="AB50" i="13"/>
  <c r="AA50" i="13"/>
  <c r="U50" i="13"/>
  <c r="X50" i="13"/>
  <c r="W50" i="13"/>
  <c r="T50" i="13"/>
  <c r="AA49" i="13"/>
  <c r="AB49" i="13"/>
  <c r="T49" i="13"/>
  <c r="Y49" i="13"/>
  <c r="X49" i="13"/>
  <c r="U49" i="13"/>
  <c r="V49" i="13"/>
  <c r="Z49" i="13"/>
  <c r="W49" i="13"/>
  <c r="D49" i="2"/>
  <c r="K49" i="9"/>
  <c r="D49" i="5"/>
  <c r="K50" i="9"/>
  <c r="D50" i="13"/>
  <c r="B47" i="13"/>
  <c r="D49" i="3"/>
  <c r="D50" i="3"/>
  <c r="D51" i="13"/>
  <c r="C48" i="6"/>
  <c r="D49" i="4"/>
  <c r="D50" i="4"/>
  <c r="H47" i="9"/>
  <c r="J47" i="9" s="1"/>
  <c r="C48" i="8"/>
  <c r="C48" i="7"/>
  <c r="G47" i="9"/>
  <c r="I47" i="9" s="1"/>
  <c r="E49" i="9"/>
  <c r="E50" i="9"/>
  <c r="G109" i="19" l="1"/>
  <c r="F110" i="19"/>
  <c r="I109" i="19"/>
  <c r="J109" i="19" s="1"/>
  <c r="F21" i="15"/>
  <c r="G20" i="15"/>
  <c r="I20" i="15"/>
  <c r="C48" i="13"/>
  <c r="R48" i="13" s="1"/>
  <c r="Y48" i="13" s="1"/>
  <c r="C47" i="16"/>
  <c r="D48" i="16" s="1"/>
  <c r="D49" i="7"/>
  <c r="D49" i="6"/>
  <c r="D49" i="8"/>
  <c r="C47" i="6"/>
  <c r="D48" i="6" s="1"/>
  <c r="C47" i="3"/>
  <c r="G110" i="19" l="1"/>
  <c r="F111" i="19"/>
  <c r="F22" i="15"/>
  <c r="G21" i="15"/>
  <c r="I21" i="15"/>
  <c r="D49" i="13"/>
  <c r="K48" i="9"/>
  <c r="AB48" i="13"/>
  <c r="T48" i="13"/>
  <c r="X48" i="13"/>
  <c r="AA48" i="13"/>
  <c r="V48" i="13"/>
  <c r="W48" i="13"/>
  <c r="Z48" i="13"/>
  <c r="U48" i="13"/>
  <c r="C47" i="4"/>
  <c r="R47" i="4" s="1"/>
  <c r="B46" i="13"/>
  <c r="C46" i="16" s="1"/>
  <c r="C47" i="8"/>
  <c r="C47" i="5"/>
  <c r="R47" i="5" s="1"/>
  <c r="C47" i="7"/>
  <c r="H46" i="9"/>
  <c r="J46" i="9" s="1"/>
  <c r="C47" i="2"/>
  <c r="D48" i="3"/>
  <c r="D47" i="9"/>
  <c r="G46" i="9"/>
  <c r="I46" i="9" s="1"/>
  <c r="C46" i="8"/>
  <c r="C46" i="5"/>
  <c r="R46" i="5" s="1"/>
  <c r="F112" i="19" l="1"/>
  <c r="G111" i="19"/>
  <c r="F23" i="15"/>
  <c r="G22" i="15"/>
  <c r="I22" i="15"/>
  <c r="AB47" i="4"/>
  <c r="W47" i="4"/>
  <c r="T47" i="4"/>
  <c r="Y47" i="4"/>
  <c r="AA47" i="4"/>
  <c r="Z47" i="4"/>
  <c r="V47" i="4"/>
  <c r="U47" i="4"/>
  <c r="X47" i="4"/>
  <c r="U46" i="5"/>
  <c r="Y46" i="5"/>
  <c r="V46" i="5"/>
  <c r="Z46" i="5"/>
  <c r="W46" i="5"/>
  <c r="AA46" i="5"/>
  <c r="T46" i="5"/>
  <c r="X46" i="5"/>
  <c r="AB46" i="5"/>
  <c r="V47" i="5"/>
  <c r="Z47" i="5"/>
  <c r="Y47" i="5"/>
  <c r="AB47" i="5"/>
  <c r="W47" i="5"/>
  <c r="U47" i="5"/>
  <c r="X47" i="5"/>
  <c r="AA47" i="5"/>
  <c r="T47" i="5"/>
  <c r="C46" i="6"/>
  <c r="C46" i="3"/>
  <c r="B45" i="13"/>
  <c r="D48" i="2"/>
  <c r="D48" i="7"/>
  <c r="D48" i="4"/>
  <c r="C46" i="2"/>
  <c r="D47" i="2" s="1"/>
  <c r="C46" i="7"/>
  <c r="D47" i="8"/>
  <c r="D48" i="8"/>
  <c r="C46" i="4"/>
  <c r="D47" i="5"/>
  <c r="D48" i="5"/>
  <c r="C47" i="13"/>
  <c r="R47" i="13" s="1"/>
  <c r="E48" i="9"/>
  <c r="D46" i="9"/>
  <c r="G45" i="9"/>
  <c r="I45" i="9" s="1"/>
  <c r="H45" i="9"/>
  <c r="J45" i="9" s="1"/>
  <c r="C45" i="8"/>
  <c r="C45" i="5"/>
  <c r="R45" i="5" s="1"/>
  <c r="F113" i="19" l="1"/>
  <c r="G112" i="19"/>
  <c r="F24" i="15"/>
  <c r="G23" i="15"/>
  <c r="I23" i="15"/>
  <c r="C46" i="13"/>
  <c r="R46" i="13" s="1"/>
  <c r="X46" i="13" s="1"/>
  <c r="C45" i="16"/>
  <c r="D46" i="16" s="1"/>
  <c r="D47" i="4"/>
  <c r="R46" i="4"/>
  <c r="C45" i="7"/>
  <c r="D46" i="7" s="1"/>
  <c r="V45" i="5"/>
  <c r="Z45" i="5"/>
  <c r="W45" i="5"/>
  <c r="AA45" i="5"/>
  <c r="T45" i="5"/>
  <c r="X45" i="5"/>
  <c r="AB45" i="5"/>
  <c r="U45" i="5"/>
  <c r="Y45" i="5"/>
  <c r="AA47" i="13"/>
  <c r="U47" i="13"/>
  <c r="AB47" i="13"/>
  <c r="T47" i="13"/>
  <c r="X47" i="13"/>
  <c r="Y47" i="13"/>
  <c r="Z47" i="13"/>
  <c r="V47" i="13"/>
  <c r="W47" i="13"/>
  <c r="Z46" i="13"/>
  <c r="V46" i="13"/>
  <c r="T46" i="13"/>
  <c r="Y46" i="13"/>
  <c r="W46" i="13"/>
  <c r="AA46" i="13"/>
  <c r="U46" i="13"/>
  <c r="D46" i="8"/>
  <c r="D46" i="5"/>
  <c r="K47" i="9"/>
  <c r="D47" i="13"/>
  <c r="D48" i="13"/>
  <c r="C45" i="6"/>
  <c r="D46" i="6" s="1"/>
  <c r="B44" i="13"/>
  <c r="K46" i="9"/>
  <c r="D47" i="3"/>
  <c r="C45" i="2"/>
  <c r="C45" i="4"/>
  <c r="R45" i="4" s="1"/>
  <c r="D47" i="7"/>
  <c r="C45" i="3"/>
  <c r="H44" i="9"/>
  <c r="J44" i="9" s="1"/>
  <c r="D47" i="16"/>
  <c r="D47" i="6"/>
  <c r="E47" i="9"/>
  <c r="G44" i="9"/>
  <c r="I44" i="9" s="1"/>
  <c r="D45" i="9"/>
  <c r="D44" i="9"/>
  <c r="C44" i="4"/>
  <c r="R44" i="4" s="1"/>
  <c r="G113" i="19" l="1"/>
  <c r="F114" i="19"/>
  <c r="AB46" i="13"/>
  <c r="F25" i="15"/>
  <c r="G24" i="15"/>
  <c r="I24" i="15"/>
  <c r="C45" i="13"/>
  <c r="R45" i="13" s="1"/>
  <c r="AB45" i="13" s="1"/>
  <c r="C44" i="16"/>
  <c r="D45" i="16" s="1"/>
  <c r="Z44" i="4"/>
  <c r="W44" i="4"/>
  <c r="U44" i="4"/>
  <c r="X44" i="4"/>
  <c r="T44" i="4"/>
  <c r="Y44" i="4"/>
  <c r="V44" i="4"/>
  <c r="AB44" i="4"/>
  <c r="AA44" i="4"/>
  <c r="T46" i="4"/>
  <c r="Z46" i="4"/>
  <c r="W46" i="4"/>
  <c r="U46" i="4"/>
  <c r="AB46" i="4"/>
  <c r="AA46" i="4"/>
  <c r="X46" i="4"/>
  <c r="V46" i="4"/>
  <c r="Y46" i="4"/>
  <c r="W45" i="4"/>
  <c r="T45" i="4"/>
  <c r="AB45" i="4"/>
  <c r="AA45" i="4"/>
  <c r="X45" i="4"/>
  <c r="Z45" i="4"/>
  <c r="U45" i="4"/>
  <c r="V45" i="4"/>
  <c r="Y45" i="4"/>
  <c r="V45" i="13"/>
  <c r="D45" i="4"/>
  <c r="C44" i="6"/>
  <c r="D45" i="6" s="1"/>
  <c r="B43" i="13"/>
  <c r="C44" i="3"/>
  <c r="D45" i="3" s="1"/>
  <c r="C44" i="8"/>
  <c r="D46" i="2"/>
  <c r="C44" i="2"/>
  <c r="C44" i="5"/>
  <c r="R44" i="5" s="1"/>
  <c r="C44" i="7"/>
  <c r="D46" i="3"/>
  <c r="D46" i="4"/>
  <c r="H43" i="9"/>
  <c r="J43" i="9" s="1"/>
  <c r="E45" i="9"/>
  <c r="E46" i="9"/>
  <c r="G43" i="9"/>
  <c r="I43" i="9" s="1"/>
  <c r="D43" i="9"/>
  <c r="C43" i="6"/>
  <c r="C43" i="5"/>
  <c r="R43" i="5" s="1"/>
  <c r="C43" i="4"/>
  <c r="R43" i="4" s="1"/>
  <c r="C43" i="2"/>
  <c r="G114" i="19" l="1"/>
  <c r="F115" i="19"/>
  <c r="D46" i="13"/>
  <c r="U45" i="13"/>
  <c r="K45" i="9"/>
  <c r="T45" i="13"/>
  <c r="Z45" i="13"/>
  <c r="AA45" i="13"/>
  <c r="F26" i="15"/>
  <c r="G25" i="15"/>
  <c r="I25" i="15"/>
  <c r="W45" i="13"/>
  <c r="Y45" i="13"/>
  <c r="X45" i="13"/>
  <c r="C44" i="13"/>
  <c r="R44" i="13" s="1"/>
  <c r="U44" i="13" s="1"/>
  <c r="C43" i="16"/>
  <c r="T44" i="5"/>
  <c r="W44" i="5"/>
  <c r="AA44" i="5"/>
  <c r="Z44" i="5"/>
  <c r="AB44" i="5"/>
  <c r="V44" i="5"/>
  <c r="X44" i="5"/>
  <c r="Y44" i="5"/>
  <c r="U44" i="5"/>
  <c r="T43" i="4"/>
  <c r="AB43" i="4"/>
  <c r="W43" i="4"/>
  <c r="Y43" i="4"/>
  <c r="Z43" i="4"/>
  <c r="U43" i="4"/>
  <c r="V43" i="4"/>
  <c r="AA43" i="4"/>
  <c r="X43" i="4"/>
  <c r="T43" i="5"/>
  <c r="AA43" i="5"/>
  <c r="W43" i="5"/>
  <c r="U43" i="5"/>
  <c r="Z43" i="5"/>
  <c r="AB43" i="5"/>
  <c r="V43" i="5"/>
  <c r="Y43" i="5"/>
  <c r="X43" i="5"/>
  <c r="D44" i="4"/>
  <c r="B42" i="13"/>
  <c r="C43" i="3"/>
  <c r="D44" i="3" s="1"/>
  <c r="D45" i="7"/>
  <c r="C43" i="7"/>
  <c r="D44" i="7" s="1"/>
  <c r="D45" i="8"/>
  <c r="D44" i="5"/>
  <c r="D45" i="5"/>
  <c r="D44" i="16"/>
  <c r="D44" i="6"/>
  <c r="D44" i="2"/>
  <c r="D45" i="2"/>
  <c r="C43" i="8"/>
  <c r="E44" i="9"/>
  <c r="G42" i="9"/>
  <c r="I42" i="9" s="1"/>
  <c r="H42" i="9"/>
  <c r="J42" i="9" s="1"/>
  <c r="C42" i="8"/>
  <c r="C42" i="6"/>
  <c r="C42" i="5"/>
  <c r="R42" i="5" s="1"/>
  <c r="C42" i="4"/>
  <c r="R42" i="4" s="1"/>
  <c r="F116" i="19" l="1"/>
  <c r="G115" i="19"/>
  <c r="F27" i="15"/>
  <c r="G26" i="15"/>
  <c r="I26" i="15"/>
  <c r="AA44" i="13"/>
  <c r="V44" i="13"/>
  <c r="T44" i="13"/>
  <c r="X44" i="13"/>
  <c r="D45" i="13"/>
  <c r="AB44" i="13"/>
  <c r="Z44" i="13"/>
  <c r="W44" i="13"/>
  <c r="K44" i="9"/>
  <c r="Y44" i="13"/>
  <c r="C43" i="13"/>
  <c r="R43" i="13" s="1"/>
  <c r="C42" i="16"/>
  <c r="D43" i="16" s="1"/>
  <c r="W42" i="4"/>
  <c r="AA42" i="4"/>
  <c r="V42" i="4"/>
  <c r="Y42" i="4"/>
  <c r="AB42" i="4"/>
  <c r="X42" i="4"/>
  <c r="U42" i="4"/>
  <c r="T42" i="4"/>
  <c r="Z42" i="4"/>
  <c r="V42" i="5"/>
  <c r="Z42" i="5"/>
  <c r="W42" i="5"/>
  <c r="AA42" i="5"/>
  <c r="T42" i="5"/>
  <c r="X42" i="5"/>
  <c r="AB42" i="5"/>
  <c r="U42" i="5"/>
  <c r="Y42" i="5"/>
  <c r="G41" i="9"/>
  <c r="I41" i="9" s="1"/>
  <c r="D43" i="5"/>
  <c r="D43" i="4"/>
  <c r="D43" i="6"/>
  <c r="D43" i="8"/>
  <c r="H41" i="9"/>
  <c r="J41" i="9" s="1"/>
  <c r="C42" i="2"/>
  <c r="D44" i="8"/>
  <c r="C42" i="7"/>
  <c r="D43" i="7" s="1"/>
  <c r="C42" i="3"/>
  <c r="B41" i="13"/>
  <c r="C41" i="16" s="1"/>
  <c r="D42" i="9"/>
  <c r="C41" i="5"/>
  <c r="R41" i="5" s="1"/>
  <c r="C41" i="4"/>
  <c r="R41" i="4" s="1"/>
  <c r="C41" i="2"/>
  <c r="F117" i="19" l="1"/>
  <c r="G116" i="19"/>
  <c r="D44" i="13"/>
  <c r="F28" i="15"/>
  <c r="G27" i="15"/>
  <c r="I27" i="15"/>
  <c r="K43" i="9"/>
  <c r="W41" i="5"/>
  <c r="AA41" i="5"/>
  <c r="T41" i="5"/>
  <c r="X41" i="5"/>
  <c r="AB41" i="5"/>
  <c r="U41" i="5"/>
  <c r="Y41" i="5"/>
  <c r="V41" i="5"/>
  <c r="Z41" i="5"/>
  <c r="AA41" i="4"/>
  <c r="U41" i="4"/>
  <c r="AB41" i="4"/>
  <c r="X41" i="4"/>
  <c r="T41" i="4"/>
  <c r="Y41" i="4"/>
  <c r="Z41" i="4"/>
  <c r="W41" i="4"/>
  <c r="V41" i="4"/>
  <c r="AA43" i="13"/>
  <c r="AB43" i="13"/>
  <c r="T43" i="13"/>
  <c r="Y43" i="13"/>
  <c r="U43" i="13"/>
  <c r="X43" i="13"/>
  <c r="Z43" i="13"/>
  <c r="V43" i="13"/>
  <c r="W43" i="13"/>
  <c r="D42" i="5"/>
  <c r="D42" i="4"/>
  <c r="D42" i="16"/>
  <c r="D42" i="2"/>
  <c r="D43" i="2"/>
  <c r="C41" i="3"/>
  <c r="D42" i="3" s="1"/>
  <c r="B40" i="13"/>
  <c r="C41" i="8"/>
  <c r="C42" i="13"/>
  <c r="R42" i="13" s="1"/>
  <c r="C41" i="6"/>
  <c r="D43" i="3"/>
  <c r="C41" i="7"/>
  <c r="D41" i="9"/>
  <c r="E43" i="9"/>
  <c r="H40" i="9"/>
  <c r="J40" i="9" s="1"/>
  <c r="G40" i="9"/>
  <c r="I40" i="9" s="1"/>
  <c r="G117" i="19" l="1"/>
  <c r="F118" i="19"/>
  <c r="F29" i="15"/>
  <c r="G28" i="15"/>
  <c r="I28" i="15"/>
  <c r="C41" i="13"/>
  <c r="R41" i="13" s="1"/>
  <c r="X41" i="13" s="1"/>
  <c r="C40" i="16"/>
  <c r="V42" i="13"/>
  <c r="Z42" i="13"/>
  <c r="Y42" i="13"/>
  <c r="T42" i="13"/>
  <c r="W42" i="13"/>
  <c r="AB42" i="13"/>
  <c r="U42" i="13"/>
  <c r="X42" i="13"/>
  <c r="AA42" i="13"/>
  <c r="K41" i="9"/>
  <c r="K42" i="9"/>
  <c r="D43" i="13"/>
  <c r="D42" i="6"/>
  <c r="D42" i="8"/>
  <c r="D42" i="7"/>
  <c r="D41" i="16"/>
  <c r="E42" i="9"/>
  <c r="C40" i="5"/>
  <c r="R40" i="5" s="1"/>
  <c r="G118" i="19" l="1"/>
  <c r="F119" i="19"/>
  <c r="D42" i="13"/>
  <c r="F30" i="15"/>
  <c r="G29" i="15"/>
  <c r="I29" i="15"/>
  <c r="Y41" i="13"/>
  <c r="T41" i="13"/>
  <c r="V41" i="13"/>
  <c r="U41" i="13"/>
  <c r="Z41" i="13"/>
  <c r="AB41" i="13"/>
  <c r="AA41" i="13"/>
  <c r="W41" i="13"/>
  <c r="T40" i="5"/>
  <c r="AA40" i="5"/>
  <c r="W40" i="5"/>
  <c r="Y40" i="5"/>
  <c r="U40" i="5"/>
  <c r="Z40" i="5"/>
  <c r="AB40" i="5"/>
  <c r="V40" i="5"/>
  <c r="X40" i="5"/>
  <c r="C40" i="7"/>
  <c r="D41" i="5"/>
  <c r="C40" i="3"/>
  <c r="C40" i="6"/>
  <c r="C40" i="4"/>
  <c r="R40" i="4" s="1"/>
  <c r="C40" i="2"/>
  <c r="B39" i="13"/>
  <c r="C39" i="16" s="1"/>
  <c r="C40" i="8"/>
  <c r="D40" i="9"/>
  <c r="H39" i="9"/>
  <c r="J39" i="9" s="1"/>
  <c r="G39" i="9"/>
  <c r="I39" i="9" s="1"/>
  <c r="D39" i="9"/>
  <c r="C39" i="6"/>
  <c r="C39" i="5"/>
  <c r="R39" i="5" s="1"/>
  <c r="C39" i="4"/>
  <c r="R39" i="4" s="1"/>
  <c r="C39" i="3"/>
  <c r="C39" i="2"/>
  <c r="F120" i="19" l="1"/>
  <c r="G119" i="19"/>
  <c r="F31" i="15"/>
  <c r="G30" i="15"/>
  <c r="I30" i="15"/>
  <c r="Z40" i="4"/>
  <c r="AA40" i="4"/>
  <c r="U40" i="4"/>
  <c r="W40" i="4"/>
  <c r="AB40" i="4"/>
  <c r="X40" i="4"/>
  <c r="V40" i="4"/>
  <c r="T40" i="4"/>
  <c r="Y40" i="4"/>
  <c r="U39" i="5"/>
  <c r="T39" i="5"/>
  <c r="AA39" i="5"/>
  <c r="Y39" i="5"/>
  <c r="AB39" i="5"/>
  <c r="X39" i="5"/>
  <c r="W39" i="5"/>
  <c r="Z39" i="5"/>
  <c r="V39" i="5"/>
  <c r="AB39" i="4"/>
  <c r="Y39" i="4"/>
  <c r="W39" i="4"/>
  <c r="AA39" i="4"/>
  <c r="T39" i="4"/>
  <c r="U39" i="4"/>
  <c r="Z39" i="4"/>
  <c r="V39" i="4"/>
  <c r="X39" i="4"/>
  <c r="C39" i="7"/>
  <c r="D40" i="7" s="1"/>
  <c r="D40" i="5"/>
  <c r="D40" i="2"/>
  <c r="D41" i="2"/>
  <c r="D41" i="8"/>
  <c r="D40" i="3"/>
  <c r="D41" i="3"/>
  <c r="D41" i="7"/>
  <c r="C40" i="13"/>
  <c r="R40" i="13" s="1"/>
  <c r="D40" i="4"/>
  <c r="D41" i="4"/>
  <c r="B38" i="13"/>
  <c r="C38" i="16" s="1"/>
  <c r="C39" i="8"/>
  <c r="D40" i="6"/>
  <c r="D41" i="6"/>
  <c r="E40" i="9"/>
  <c r="E41" i="9"/>
  <c r="G38" i="9"/>
  <c r="I38" i="9" s="1"/>
  <c r="H38" i="9"/>
  <c r="J38" i="9" s="1"/>
  <c r="C38" i="5"/>
  <c r="R38" i="5" s="1"/>
  <c r="C38" i="4"/>
  <c r="C38" i="3"/>
  <c r="D39" i="3" s="1"/>
  <c r="F121" i="19" l="1"/>
  <c r="G120" i="19"/>
  <c r="F32" i="15"/>
  <c r="G31" i="15"/>
  <c r="I31" i="15"/>
  <c r="D39" i="4"/>
  <c r="R38" i="4"/>
  <c r="W38" i="5"/>
  <c r="AA38" i="5"/>
  <c r="T38" i="5"/>
  <c r="X38" i="5"/>
  <c r="AB38" i="5"/>
  <c r="U38" i="5"/>
  <c r="Y38" i="5"/>
  <c r="V38" i="5"/>
  <c r="Z38" i="5"/>
  <c r="G37" i="9"/>
  <c r="I37" i="9" s="1"/>
  <c r="Y40" i="13"/>
  <c r="AB40" i="13"/>
  <c r="U40" i="13"/>
  <c r="W40" i="13"/>
  <c r="X40" i="13"/>
  <c r="T40" i="13"/>
  <c r="Z40" i="13"/>
  <c r="AA40" i="13"/>
  <c r="V40" i="13"/>
  <c r="B37" i="13"/>
  <c r="C37" i="16" s="1"/>
  <c r="D39" i="5"/>
  <c r="D39" i="16"/>
  <c r="D40" i="16"/>
  <c r="K40" i="9"/>
  <c r="D41" i="13"/>
  <c r="D40" i="8"/>
  <c r="C39" i="13"/>
  <c r="D38" i="9"/>
  <c r="C38" i="6"/>
  <c r="D39" i="6" s="1"/>
  <c r="H37" i="9"/>
  <c r="J37" i="9" s="1"/>
  <c r="C38" i="7"/>
  <c r="D39" i="7" s="1"/>
  <c r="C38" i="8"/>
  <c r="D39" i="8" s="1"/>
  <c r="C38" i="2"/>
  <c r="D39" i="2" s="1"/>
  <c r="G121" i="19" l="1"/>
  <c r="F122" i="19"/>
  <c r="F33" i="15"/>
  <c r="G32" i="15"/>
  <c r="I32" i="15"/>
  <c r="T38" i="4"/>
  <c r="Z38" i="4"/>
  <c r="W38" i="4"/>
  <c r="U38" i="4"/>
  <c r="Y38" i="4"/>
  <c r="AB38" i="4"/>
  <c r="AA38" i="4"/>
  <c r="X38" i="4"/>
  <c r="V38" i="4"/>
  <c r="D40" i="13"/>
  <c r="R39" i="13"/>
  <c r="C38" i="13"/>
  <c r="D38" i="16"/>
  <c r="K39" i="9"/>
  <c r="E39" i="9"/>
  <c r="D37" i="9"/>
  <c r="D17" i="9"/>
  <c r="B3" i="8"/>
  <c r="B1" i="8"/>
  <c r="B3" i="7"/>
  <c r="C37" i="6"/>
  <c r="C33" i="6"/>
  <c r="C29" i="6"/>
  <c r="C25" i="6"/>
  <c r="C17" i="6"/>
  <c r="C13" i="6"/>
  <c r="C9" i="6"/>
  <c r="B3" i="6"/>
  <c r="C37" i="5"/>
  <c r="R37" i="5" s="1"/>
  <c r="C35" i="5"/>
  <c r="R35" i="5" s="1"/>
  <c r="C23" i="5"/>
  <c r="R23" i="5" s="1"/>
  <c r="C19" i="5"/>
  <c r="R19" i="5" s="1"/>
  <c r="B3" i="5"/>
  <c r="C37" i="4"/>
  <c r="R37" i="4" s="1"/>
  <c r="C33" i="4"/>
  <c r="R33" i="4" s="1"/>
  <c r="C29" i="4"/>
  <c r="R29" i="4" s="1"/>
  <c r="C25" i="4"/>
  <c r="C17" i="4"/>
  <c r="R17" i="4" s="1"/>
  <c r="C13" i="4"/>
  <c r="R13" i="4" s="1"/>
  <c r="C9" i="4"/>
  <c r="B3" i="4"/>
  <c r="C37" i="3"/>
  <c r="C35" i="3"/>
  <c r="C31" i="3"/>
  <c r="C27" i="3"/>
  <c r="C19" i="3"/>
  <c r="C15" i="3"/>
  <c r="C11" i="3"/>
  <c r="B3" i="3"/>
  <c r="C37" i="2"/>
  <c r="C33" i="2"/>
  <c r="C29" i="2"/>
  <c r="C25" i="2"/>
  <c r="C21" i="2"/>
  <c r="C17" i="2"/>
  <c r="G16" i="9"/>
  <c r="I16" i="9" s="1"/>
  <c r="G15" i="9"/>
  <c r="I15" i="9" s="1"/>
  <c r="G14" i="9"/>
  <c r="I14" i="9" s="1"/>
  <c r="G13" i="9"/>
  <c r="I13" i="9" s="1"/>
  <c r="G12" i="9"/>
  <c r="I12" i="9" s="1"/>
  <c r="G11" i="9"/>
  <c r="I11" i="9" s="1"/>
  <c r="G10" i="9"/>
  <c r="I10" i="9" s="1"/>
  <c r="G9" i="9"/>
  <c r="I9" i="9" s="1"/>
  <c r="G8" i="9"/>
  <c r="I8" i="9" s="1"/>
  <c r="G7" i="9"/>
  <c r="I7" i="9" s="1"/>
  <c r="G6" i="9"/>
  <c r="I6" i="9" s="1"/>
  <c r="G5" i="9"/>
  <c r="I5" i="9" s="1"/>
  <c r="G4" i="9"/>
  <c r="I4" i="9" s="1"/>
  <c r="B3" i="2"/>
  <c r="G3" i="9" s="1"/>
  <c r="I3" i="9" s="1"/>
  <c r="D16" i="9"/>
  <c r="D15" i="9"/>
  <c r="D14" i="9"/>
  <c r="D13" i="9"/>
  <c r="D12" i="9"/>
  <c r="D11" i="9"/>
  <c r="D10" i="9"/>
  <c r="D9" i="9"/>
  <c r="D8" i="9"/>
  <c r="D7" i="9"/>
  <c r="D6" i="9"/>
  <c r="D5" i="9"/>
  <c r="D4" i="9"/>
  <c r="C36" i="8"/>
  <c r="C32" i="8"/>
  <c r="C28" i="8"/>
  <c r="C24" i="8"/>
  <c r="C20" i="8"/>
  <c r="C16" i="8"/>
  <c r="C15" i="8"/>
  <c r="C12" i="8"/>
  <c r="C11" i="8"/>
  <c r="C8" i="8"/>
  <c r="C7" i="8"/>
  <c r="C4" i="8"/>
  <c r="C35" i="7"/>
  <c r="C31" i="7"/>
  <c r="C27" i="7"/>
  <c r="C19" i="7"/>
  <c r="C10" i="7"/>
  <c r="C7" i="7"/>
  <c r="C21" i="6"/>
  <c r="C5" i="6"/>
  <c r="C7" i="5"/>
  <c r="R7" i="5" s="1"/>
  <c r="C21" i="4"/>
  <c r="R21" i="4" s="1"/>
  <c r="C5" i="4"/>
  <c r="C23" i="3"/>
  <c r="C7" i="3"/>
  <c r="G122" i="19" l="1"/>
  <c r="F123" i="19"/>
  <c r="F34" i="15"/>
  <c r="G33" i="15"/>
  <c r="I33" i="15"/>
  <c r="D12" i="8"/>
  <c r="C5" i="2"/>
  <c r="C9" i="2"/>
  <c r="C13" i="2"/>
  <c r="C11" i="7"/>
  <c r="C15" i="7"/>
  <c r="C23" i="7"/>
  <c r="C20" i="2"/>
  <c r="D21" i="2" s="1"/>
  <c r="C24" i="2"/>
  <c r="D25" i="2" s="1"/>
  <c r="C28" i="2"/>
  <c r="C32" i="2"/>
  <c r="C36" i="2"/>
  <c r="D37" i="2" s="1"/>
  <c r="C6" i="3"/>
  <c r="D7" i="3" s="1"/>
  <c r="C10" i="3"/>
  <c r="C14" i="3"/>
  <c r="D15" i="3" s="1"/>
  <c r="C18" i="3"/>
  <c r="D19" i="3" s="1"/>
  <c r="C22" i="3"/>
  <c r="D23" i="3" s="1"/>
  <c r="C26" i="3"/>
  <c r="C30" i="3"/>
  <c r="C34" i="3"/>
  <c r="D35" i="3" s="1"/>
  <c r="C4" i="4"/>
  <c r="R4" i="4" s="1"/>
  <c r="Z4" i="4" s="1"/>
  <c r="C8" i="4"/>
  <c r="R8" i="4" s="1"/>
  <c r="AA8" i="4" s="1"/>
  <c r="C12" i="4"/>
  <c r="R12" i="4" s="1"/>
  <c r="U12" i="4" s="1"/>
  <c r="C16" i="4"/>
  <c r="R16" i="4" s="1"/>
  <c r="V16" i="4" s="1"/>
  <c r="C20" i="4"/>
  <c r="R20" i="4" s="1"/>
  <c r="AA20" i="4" s="1"/>
  <c r="C24" i="4"/>
  <c r="R24" i="4" s="1"/>
  <c r="T24" i="4" s="1"/>
  <c r="C28" i="4"/>
  <c r="R28" i="4" s="1"/>
  <c r="V28" i="4" s="1"/>
  <c r="C32" i="4"/>
  <c r="R32" i="4" s="1"/>
  <c r="AB32" i="4" s="1"/>
  <c r="C36" i="4"/>
  <c r="R36" i="4" s="1"/>
  <c r="Y36" i="4" s="1"/>
  <c r="C6" i="5"/>
  <c r="C10" i="5"/>
  <c r="R10" i="5" s="1"/>
  <c r="T10" i="5" s="1"/>
  <c r="C14" i="5"/>
  <c r="R14" i="5" s="1"/>
  <c r="AA14" i="5" s="1"/>
  <c r="C22" i="5"/>
  <c r="C26" i="5"/>
  <c r="C30" i="5"/>
  <c r="R30" i="5" s="1"/>
  <c r="X30" i="5" s="1"/>
  <c r="C34" i="5"/>
  <c r="R34" i="5" s="1"/>
  <c r="W34" i="5" s="1"/>
  <c r="C4" i="6"/>
  <c r="C8" i="6"/>
  <c r="C12" i="6"/>
  <c r="D13" i="6" s="1"/>
  <c r="C16" i="6"/>
  <c r="D17" i="6" s="1"/>
  <c r="C20" i="6"/>
  <c r="C32" i="6"/>
  <c r="C36" i="6"/>
  <c r="D37" i="6" s="1"/>
  <c r="C18" i="2"/>
  <c r="D18" i="2" s="1"/>
  <c r="C22" i="2"/>
  <c r="D22" i="2" s="1"/>
  <c r="C26" i="2"/>
  <c r="C30" i="2"/>
  <c r="D30" i="2" s="1"/>
  <c r="C34" i="2"/>
  <c r="C4" i="3"/>
  <c r="C8" i="3"/>
  <c r="C12" i="3"/>
  <c r="C16" i="3"/>
  <c r="D16" i="3" s="1"/>
  <c r="C20" i="3"/>
  <c r="C24" i="3"/>
  <c r="C28" i="3"/>
  <c r="D28" i="3" s="1"/>
  <c r="C32" i="3"/>
  <c r="D32" i="3" s="1"/>
  <c r="C6" i="4"/>
  <c r="R6" i="4" s="1"/>
  <c r="AB6" i="4" s="1"/>
  <c r="C10" i="4"/>
  <c r="R10" i="4" s="1"/>
  <c r="AB10" i="4" s="1"/>
  <c r="C14" i="4"/>
  <c r="R14" i="4" s="1"/>
  <c r="T14" i="4" s="1"/>
  <c r="C18" i="4"/>
  <c r="R18" i="4" s="1"/>
  <c r="AB18" i="4" s="1"/>
  <c r="C22" i="4"/>
  <c r="R22" i="4" s="1"/>
  <c r="Y22" i="4" s="1"/>
  <c r="C11" i="5"/>
  <c r="C26" i="4"/>
  <c r="R26" i="4" s="1"/>
  <c r="X26" i="4" s="1"/>
  <c r="C30" i="4"/>
  <c r="R30" i="4" s="1"/>
  <c r="U30" i="4" s="1"/>
  <c r="C34" i="4"/>
  <c r="R34" i="4" s="1"/>
  <c r="W34" i="4" s="1"/>
  <c r="U17" i="4"/>
  <c r="X17" i="4"/>
  <c r="W17" i="4"/>
  <c r="Y17" i="4"/>
  <c r="Z17" i="4"/>
  <c r="T17" i="4"/>
  <c r="AB17" i="4"/>
  <c r="V17" i="4"/>
  <c r="AA17" i="4"/>
  <c r="C6" i="7"/>
  <c r="D7" i="7" s="1"/>
  <c r="C14" i="7"/>
  <c r="D15" i="7" s="1"/>
  <c r="C18" i="7"/>
  <c r="C22" i="7"/>
  <c r="C26" i="7"/>
  <c r="D27" i="7" s="1"/>
  <c r="R5" i="4"/>
  <c r="W21" i="4"/>
  <c r="Y21" i="4"/>
  <c r="Z21" i="4"/>
  <c r="T21" i="4"/>
  <c r="V21" i="4"/>
  <c r="AA21" i="4"/>
  <c r="U21" i="4"/>
  <c r="X21" i="4"/>
  <c r="AB21" i="4"/>
  <c r="T7" i="5"/>
  <c r="X7" i="5"/>
  <c r="AB7" i="5"/>
  <c r="U7" i="5"/>
  <c r="Y7" i="5"/>
  <c r="V7" i="5"/>
  <c r="Z7" i="5"/>
  <c r="W7" i="5"/>
  <c r="AA7" i="5"/>
  <c r="W37" i="4"/>
  <c r="T37" i="4"/>
  <c r="Z37" i="4"/>
  <c r="U37" i="4"/>
  <c r="X37" i="4"/>
  <c r="V37" i="4"/>
  <c r="Y37" i="4"/>
  <c r="AB37" i="4"/>
  <c r="AA37" i="4"/>
  <c r="C15" i="5"/>
  <c r="R15" i="5" s="1"/>
  <c r="C27" i="5"/>
  <c r="R27" i="5" s="1"/>
  <c r="C31" i="5"/>
  <c r="R31" i="5" s="1"/>
  <c r="U35" i="5"/>
  <c r="V35" i="5"/>
  <c r="T35" i="5"/>
  <c r="W35" i="5"/>
  <c r="Y35" i="5"/>
  <c r="Z35" i="5"/>
  <c r="AB35" i="5"/>
  <c r="X35" i="5"/>
  <c r="AA35" i="5"/>
  <c r="X4" i="4"/>
  <c r="Y4" i="4"/>
  <c r="V8" i="4"/>
  <c r="Y8" i="4"/>
  <c r="W20" i="4"/>
  <c r="AB20" i="4"/>
  <c r="Y20" i="4"/>
  <c r="Y28" i="4"/>
  <c r="AA28" i="4"/>
  <c r="U36" i="4"/>
  <c r="X36" i="4"/>
  <c r="U10" i="5"/>
  <c r="W10" i="5"/>
  <c r="C30" i="7"/>
  <c r="D9" i="4"/>
  <c r="R9" i="4"/>
  <c r="R25" i="4"/>
  <c r="U19" i="5"/>
  <c r="Y19" i="5"/>
  <c r="V19" i="5"/>
  <c r="Z19" i="5"/>
  <c r="W19" i="5"/>
  <c r="AA19" i="5"/>
  <c r="T19" i="5"/>
  <c r="X19" i="5"/>
  <c r="AB19" i="5"/>
  <c r="AA33" i="4"/>
  <c r="W33" i="4"/>
  <c r="U33" i="4"/>
  <c r="Z33" i="4"/>
  <c r="AB33" i="4"/>
  <c r="V33" i="4"/>
  <c r="X33" i="4"/>
  <c r="Y33" i="4"/>
  <c r="T33" i="4"/>
  <c r="W12" i="4"/>
  <c r="Z12" i="4"/>
  <c r="AB12" i="4"/>
  <c r="X12" i="4"/>
  <c r="Y12" i="4"/>
  <c r="Z24" i="4"/>
  <c r="Y24" i="4"/>
  <c r="AA24" i="4"/>
  <c r="AB24" i="4"/>
  <c r="U13" i="4"/>
  <c r="W13" i="4"/>
  <c r="Y13" i="4"/>
  <c r="AB13" i="4"/>
  <c r="X13" i="4"/>
  <c r="V13" i="4"/>
  <c r="AA13" i="4"/>
  <c r="Z13" i="4"/>
  <c r="T13" i="4"/>
  <c r="W29" i="4"/>
  <c r="AA29" i="4"/>
  <c r="Y29" i="4"/>
  <c r="T29" i="4"/>
  <c r="U29" i="4"/>
  <c r="Z29" i="4"/>
  <c r="AB29" i="4"/>
  <c r="V29" i="4"/>
  <c r="X29" i="4"/>
  <c r="U23" i="5"/>
  <c r="X23" i="5"/>
  <c r="AA23" i="5"/>
  <c r="Y23" i="5"/>
  <c r="AB23" i="5"/>
  <c r="W23" i="5"/>
  <c r="Z23" i="5"/>
  <c r="T23" i="5"/>
  <c r="V23" i="5"/>
  <c r="C34" i="7"/>
  <c r="W6" i="4"/>
  <c r="Y6" i="4"/>
  <c r="Z10" i="4"/>
  <c r="AA10" i="4"/>
  <c r="Y10" i="4"/>
  <c r="U10" i="4"/>
  <c r="W10" i="4"/>
  <c r="Y14" i="4"/>
  <c r="U14" i="4"/>
  <c r="X22" i="4"/>
  <c r="AB22" i="4"/>
  <c r="AB26" i="4"/>
  <c r="W26" i="4"/>
  <c r="AA34" i="4"/>
  <c r="Z34" i="4"/>
  <c r="U34" i="4"/>
  <c r="C4" i="5"/>
  <c r="R4" i="5" s="1"/>
  <c r="C8" i="5"/>
  <c r="R8" i="5" s="1"/>
  <c r="C16" i="5"/>
  <c r="R16" i="5" s="1"/>
  <c r="T37" i="5"/>
  <c r="X37" i="5"/>
  <c r="AB37" i="5"/>
  <c r="U37" i="5"/>
  <c r="Y37" i="5"/>
  <c r="V37" i="5"/>
  <c r="Z37" i="5"/>
  <c r="W37" i="5"/>
  <c r="AA37" i="5"/>
  <c r="C6" i="6"/>
  <c r="C10" i="6"/>
  <c r="D10" i="6" s="1"/>
  <c r="C14" i="6"/>
  <c r="D14" i="6" s="1"/>
  <c r="C18" i="6"/>
  <c r="C22" i="6"/>
  <c r="D22" i="6" s="1"/>
  <c r="C26" i="6"/>
  <c r="D26" i="6" s="1"/>
  <c r="C30" i="6"/>
  <c r="D30" i="6" s="1"/>
  <c r="C34" i="6"/>
  <c r="C4" i="7"/>
  <c r="C8" i="7"/>
  <c r="D8" i="7" s="1"/>
  <c r="C12" i="7"/>
  <c r="D12" i="7" s="1"/>
  <c r="C16" i="7"/>
  <c r="C20" i="7"/>
  <c r="D20" i="7" s="1"/>
  <c r="C24" i="7"/>
  <c r="C28" i="7"/>
  <c r="D28" i="7" s="1"/>
  <c r="C32" i="7"/>
  <c r="C37" i="7"/>
  <c r="D38" i="7" s="1"/>
  <c r="R38" i="13"/>
  <c r="X39" i="13"/>
  <c r="V39" i="13"/>
  <c r="AA39" i="13"/>
  <c r="Z39" i="13"/>
  <c r="U39" i="13"/>
  <c r="T39" i="13"/>
  <c r="AB39" i="13"/>
  <c r="Y39" i="13"/>
  <c r="W39" i="13"/>
  <c r="D39" i="13"/>
  <c r="K38" i="9"/>
  <c r="C13" i="5"/>
  <c r="R13" i="5" s="1"/>
  <c r="C21" i="5"/>
  <c r="R21" i="5" s="1"/>
  <c r="C25" i="5"/>
  <c r="R25" i="5" s="1"/>
  <c r="C29" i="5"/>
  <c r="R29" i="5" s="1"/>
  <c r="C33" i="5"/>
  <c r="R33" i="5" s="1"/>
  <c r="H6" i="9"/>
  <c r="J6" i="9" s="1"/>
  <c r="B6" i="13"/>
  <c r="C6" i="16" s="1"/>
  <c r="H10" i="9"/>
  <c r="J10" i="9" s="1"/>
  <c r="B10" i="13"/>
  <c r="C10" i="16" s="1"/>
  <c r="H14" i="9"/>
  <c r="J14" i="9" s="1"/>
  <c r="B14" i="13"/>
  <c r="C14" i="16" s="1"/>
  <c r="C19" i="8"/>
  <c r="B18" i="13"/>
  <c r="C18" i="16" s="1"/>
  <c r="C23" i="8"/>
  <c r="D24" i="8" s="1"/>
  <c r="B22" i="13"/>
  <c r="C22" i="16" s="1"/>
  <c r="C27" i="8"/>
  <c r="B26" i="13"/>
  <c r="C26" i="16" s="1"/>
  <c r="C31" i="8"/>
  <c r="D32" i="8" s="1"/>
  <c r="B30" i="13"/>
  <c r="C30" i="16" s="1"/>
  <c r="B34" i="13"/>
  <c r="C34" i="16" s="1"/>
  <c r="D31" i="3"/>
  <c r="C7" i="6"/>
  <c r="H3" i="9"/>
  <c r="J3" i="9" s="1"/>
  <c r="B3" i="13"/>
  <c r="H7" i="9"/>
  <c r="J7" i="9" s="1"/>
  <c r="B7" i="13"/>
  <c r="C7" i="16" s="1"/>
  <c r="H11" i="9"/>
  <c r="J11" i="9" s="1"/>
  <c r="B11" i="13"/>
  <c r="C11" i="16" s="1"/>
  <c r="H15" i="9"/>
  <c r="J15" i="9" s="1"/>
  <c r="B15" i="13"/>
  <c r="C15" i="16" s="1"/>
  <c r="B19" i="13"/>
  <c r="C19" i="16" s="1"/>
  <c r="B23" i="13"/>
  <c r="C23" i="16" s="1"/>
  <c r="B27" i="13"/>
  <c r="C27" i="16" s="1"/>
  <c r="B31" i="13"/>
  <c r="C31" i="16" s="1"/>
  <c r="B35" i="13"/>
  <c r="C35" i="16" s="1"/>
  <c r="H5" i="9"/>
  <c r="J5" i="9" s="1"/>
  <c r="B5" i="13"/>
  <c r="C5" i="16" s="1"/>
  <c r="H9" i="9"/>
  <c r="J9" i="9" s="1"/>
  <c r="B9" i="13"/>
  <c r="C9" i="16" s="1"/>
  <c r="H13" i="9"/>
  <c r="J13" i="9" s="1"/>
  <c r="B13" i="13"/>
  <c r="C13" i="16" s="1"/>
  <c r="H17" i="9"/>
  <c r="J17" i="9" s="1"/>
  <c r="B17" i="13"/>
  <c r="C17" i="16" s="1"/>
  <c r="H21" i="9"/>
  <c r="J21" i="9" s="1"/>
  <c r="B21" i="13"/>
  <c r="C21" i="16" s="1"/>
  <c r="C25" i="8"/>
  <c r="D25" i="8" s="1"/>
  <c r="B25" i="13"/>
  <c r="C25" i="16" s="1"/>
  <c r="C29" i="8"/>
  <c r="D29" i="8" s="1"/>
  <c r="B29" i="13"/>
  <c r="C29" i="16" s="1"/>
  <c r="H33" i="9"/>
  <c r="J33" i="9" s="1"/>
  <c r="B33" i="13"/>
  <c r="C33" i="16" s="1"/>
  <c r="D33" i="2"/>
  <c r="C5" i="8"/>
  <c r="D5" i="8" s="1"/>
  <c r="H4" i="9"/>
  <c r="J4" i="9" s="1"/>
  <c r="B4" i="13"/>
  <c r="C4" i="16" s="1"/>
  <c r="H8" i="9"/>
  <c r="J8" i="9" s="1"/>
  <c r="B8" i="13"/>
  <c r="C8" i="16" s="1"/>
  <c r="H12" i="9"/>
  <c r="J12" i="9" s="1"/>
  <c r="B12" i="13"/>
  <c r="C12" i="16" s="1"/>
  <c r="H16" i="9"/>
  <c r="J16" i="9" s="1"/>
  <c r="B16" i="13"/>
  <c r="C16" i="16" s="1"/>
  <c r="B20" i="13"/>
  <c r="C20" i="16" s="1"/>
  <c r="B24" i="13"/>
  <c r="C24" i="16" s="1"/>
  <c r="B28" i="13"/>
  <c r="C28" i="16" s="1"/>
  <c r="B32" i="13"/>
  <c r="C32" i="16" s="1"/>
  <c r="C37" i="8"/>
  <c r="D38" i="8" s="1"/>
  <c r="B36" i="13"/>
  <c r="C36" i="16" s="1"/>
  <c r="E11" i="9"/>
  <c r="E7" i="9"/>
  <c r="E14" i="9"/>
  <c r="E10" i="9"/>
  <c r="E15" i="9"/>
  <c r="E5" i="9"/>
  <c r="E12" i="9"/>
  <c r="E9" i="9"/>
  <c r="E13" i="9"/>
  <c r="E38" i="9"/>
  <c r="E8" i="9"/>
  <c r="E6" i="9"/>
  <c r="D25" i="9"/>
  <c r="C20" i="5"/>
  <c r="R20" i="5" s="1"/>
  <c r="C17" i="5"/>
  <c r="R17" i="5" s="1"/>
  <c r="C9" i="7"/>
  <c r="D28" i="8"/>
  <c r="D22" i="9"/>
  <c r="D30" i="9"/>
  <c r="C12" i="5"/>
  <c r="R12" i="5" s="1"/>
  <c r="C28" i="5"/>
  <c r="R28" i="5" s="1"/>
  <c r="C18" i="8"/>
  <c r="D19" i="8" s="1"/>
  <c r="C14" i="2"/>
  <c r="C5" i="3"/>
  <c r="D5" i="3" s="1"/>
  <c r="C36" i="3"/>
  <c r="C14" i="8"/>
  <c r="D15" i="8" s="1"/>
  <c r="C36" i="5"/>
  <c r="R36" i="5" s="1"/>
  <c r="C6" i="2"/>
  <c r="D6" i="2" s="1"/>
  <c r="C24" i="5"/>
  <c r="R24" i="5" s="1"/>
  <c r="C32" i="5"/>
  <c r="R32" i="5" s="1"/>
  <c r="C35" i="6"/>
  <c r="C10" i="8"/>
  <c r="D11" i="8" s="1"/>
  <c r="D16" i="8"/>
  <c r="G17" i="9"/>
  <c r="I17" i="9" s="1"/>
  <c r="G21" i="9"/>
  <c r="I21" i="9" s="1"/>
  <c r="C27" i="6"/>
  <c r="C31" i="6"/>
  <c r="D32" i="6" s="1"/>
  <c r="C5" i="7"/>
  <c r="C29" i="7"/>
  <c r="C33" i="7"/>
  <c r="D20" i="8"/>
  <c r="C34" i="8"/>
  <c r="C10" i="2"/>
  <c r="D10" i="2" s="1"/>
  <c r="D29" i="4"/>
  <c r="C18" i="5"/>
  <c r="R18" i="5" s="1"/>
  <c r="C15" i="6"/>
  <c r="D15" i="6" s="1"/>
  <c r="C28" i="6"/>
  <c r="D29" i="6" s="1"/>
  <c r="C17" i="7"/>
  <c r="D18" i="7" s="1"/>
  <c r="D32" i="7"/>
  <c r="C36" i="7"/>
  <c r="D36" i="7" s="1"/>
  <c r="C21" i="8"/>
  <c r="D21" i="8" s="1"/>
  <c r="C35" i="8"/>
  <c r="D36" i="8" s="1"/>
  <c r="D38" i="4"/>
  <c r="D38" i="6"/>
  <c r="D37" i="3"/>
  <c r="D38" i="3"/>
  <c r="D38" i="5"/>
  <c r="H29" i="9"/>
  <c r="J29" i="9" s="1"/>
  <c r="C33" i="8"/>
  <c r="D33" i="8" s="1"/>
  <c r="C9" i="5"/>
  <c r="R9" i="5" s="1"/>
  <c r="C23" i="6"/>
  <c r="C5" i="5"/>
  <c r="R5" i="5" s="1"/>
  <c r="C11" i="6"/>
  <c r="D12" i="6" s="1"/>
  <c r="C24" i="6"/>
  <c r="C13" i="7"/>
  <c r="C9" i="8"/>
  <c r="D9" i="8" s="1"/>
  <c r="C13" i="8"/>
  <c r="D13" i="8" s="1"/>
  <c r="C17" i="8"/>
  <c r="D17" i="8" s="1"/>
  <c r="C22" i="8"/>
  <c r="G33" i="9"/>
  <c r="I33" i="9" s="1"/>
  <c r="H24" i="9"/>
  <c r="J24" i="9" s="1"/>
  <c r="H32" i="9"/>
  <c r="J32" i="9" s="1"/>
  <c r="D38" i="2"/>
  <c r="D33" i="9"/>
  <c r="G25" i="9"/>
  <c r="I25" i="9" s="1"/>
  <c r="G29" i="9"/>
  <c r="I29" i="9" s="1"/>
  <c r="H25" i="9"/>
  <c r="J25" i="9" s="1"/>
  <c r="D34" i="2"/>
  <c r="D18" i="6"/>
  <c r="D10" i="4"/>
  <c r="D26" i="4"/>
  <c r="D8" i="8"/>
  <c r="D26" i="2"/>
  <c r="D29" i="2"/>
  <c r="D12" i="3"/>
  <c r="D20" i="3"/>
  <c r="D27" i="3"/>
  <c r="D14" i="4"/>
  <c r="D5" i="6"/>
  <c r="D21" i="6"/>
  <c r="D19" i="7"/>
  <c r="C4" i="2"/>
  <c r="D5" i="2" s="1"/>
  <c r="C7" i="2"/>
  <c r="D7" i="2" s="1"/>
  <c r="C11" i="2"/>
  <c r="C15" i="2"/>
  <c r="C19" i="2"/>
  <c r="C23" i="2"/>
  <c r="C27" i="2"/>
  <c r="D28" i="2" s="1"/>
  <c r="C31" i="2"/>
  <c r="D32" i="2" s="1"/>
  <c r="C35" i="2"/>
  <c r="C9" i="3"/>
  <c r="D9" i="3" s="1"/>
  <c r="C13" i="3"/>
  <c r="D13" i="3" s="1"/>
  <c r="C17" i="3"/>
  <c r="D17" i="3" s="1"/>
  <c r="C21" i="3"/>
  <c r="C25" i="3"/>
  <c r="D25" i="3" s="1"/>
  <c r="C29" i="3"/>
  <c r="D29" i="3" s="1"/>
  <c r="C33" i="3"/>
  <c r="D33" i="3" s="1"/>
  <c r="C7" i="4"/>
  <c r="D8" i="4" s="1"/>
  <c r="C11" i="4"/>
  <c r="C15" i="4"/>
  <c r="C19" i="4"/>
  <c r="C23" i="4"/>
  <c r="D24" i="4" s="1"/>
  <c r="C27" i="4"/>
  <c r="C31" i="4"/>
  <c r="C35" i="4"/>
  <c r="D31" i="5"/>
  <c r="C19" i="6"/>
  <c r="D20" i="6" s="1"/>
  <c r="D33" i="6"/>
  <c r="C21" i="7"/>
  <c r="C25" i="7"/>
  <c r="D35" i="7"/>
  <c r="C26" i="8"/>
  <c r="C30" i="8"/>
  <c r="C8" i="2"/>
  <c r="C12" i="2"/>
  <c r="C16" i="2"/>
  <c r="D17" i="2" s="1"/>
  <c r="D9" i="6"/>
  <c r="D34" i="6"/>
  <c r="D11" i="7"/>
  <c r="D16" i="7"/>
  <c r="C6" i="8"/>
  <c r="G22" i="9"/>
  <c r="I22" i="9" s="1"/>
  <c r="G30" i="9"/>
  <c r="I30" i="9" s="1"/>
  <c r="E17" i="9"/>
  <c r="E16" i="9"/>
  <c r="G24" i="9"/>
  <c r="I24" i="9" s="1"/>
  <c r="G32" i="9"/>
  <c r="I32" i="9" s="1"/>
  <c r="D8" i="3"/>
  <c r="D24" i="3"/>
  <c r="D36" i="3"/>
  <c r="G18" i="9"/>
  <c r="I18" i="9" s="1"/>
  <c r="D19" i="9"/>
  <c r="D18" i="9"/>
  <c r="H18" i="9"/>
  <c r="J18" i="9" s="1"/>
  <c r="D11" i="3"/>
  <c r="G26" i="9"/>
  <c r="I26" i="9" s="1"/>
  <c r="D27" i="9"/>
  <c r="D26" i="9"/>
  <c r="H26" i="9"/>
  <c r="J26" i="9" s="1"/>
  <c r="G34" i="9"/>
  <c r="I34" i="9" s="1"/>
  <c r="D35" i="9"/>
  <c r="D34" i="9"/>
  <c r="H34" i="9"/>
  <c r="J34" i="9" s="1"/>
  <c r="D27" i="6"/>
  <c r="D31" i="7"/>
  <c r="D21" i="9"/>
  <c r="D20" i="9"/>
  <c r="H20" i="9"/>
  <c r="J20" i="9" s="1"/>
  <c r="G20" i="9"/>
  <c r="I20" i="9" s="1"/>
  <c r="D29" i="9"/>
  <c r="D28" i="9"/>
  <c r="H28" i="9"/>
  <c r="J28" i="9" s="1"/>
  <c r="G28" i="9"/>
  <c r="I28" i="9" s="1"/>
  <c r="D36" i="9"/>
  <c r="H36" i="9"/>
  <c r="J36" i="9" s="1"/>
  <c r="G36" i="9"/>
  <c r="I36" i="9" s="1"/>
  <c r="H23" i="9"/>
  <c r="J23" i="9" s="1"/>
  <c r="D24" i="9"/>
  <c r="D23" i="9"/>
  <c r="G23" i="9"/>
  <c r="I23" i="9" s="1"/>
  <c r="H31" i="9"/>
  <c r="J31" i="9" s="1"/>
  <c r="D32" i="9"/>
  <c r="D31" i="9"/>
  <c r="G31" i="9"/>
  <c r="I31" i="9" s="1"/>
  <c r="H19" i="9"/>
  <c r="J19" i="9" s="1"/>
  <c r="H27" i="9"/>
  <c r="J27" i="9" s="1"/>
  <c r="H35" i="9"/>
  <c r="J35" i="9" s="1"/>
  <c r="G19" i="9"/>
  <c r="I19" i="9" s="1"/>
  <c r="H22" i="9"/>
  <c r="J22" i="9" s="1"/>
  <c r="G27" i="9"/>
  <c r="I27" i="9" s="1"/>
  <c r="H30" i="9"/>
  <c r="J30" i="9" s="1"/>
  <c r="G35" i="9"/>
  <c r="I35" i="9" s="1"/>
  <c r="F124" i="19" l="1"/>
  <c r="G123" i="19"/>
  <c r="D23" i="7"/>
  <c r="F35" i="15"/>
  <c r="G34" i="15"/>
  <c r="I34" i="15"/>
  <c r="D14" i="7"/>
  <c r="D33" i="7"/>
  <c r="D24" i="7"/>
  <c r="D30" i="8"/>
  <c r="D24" i="6"/>
  <c r="W30" i="5"/>
  <c r="D26" i="5"/>
  <c r="U30" i="5"/>
  <c r="Y32" i="4"/>
  <c r="Y26" i="4"/>
  <c r="X14" i="4"/>
  <c r="Y30" i="5"/>
  <c r="Z10" i="5"/>
  <c r="U28" i="4"/>
  <c r="Z26" i="4"/>
  <c r="Z14" i="4"/>
  <c r="AA30" i="5"/>
  <c r="T30" i="5"/>
  <c r="AB10" i="5"/>
  <c r="Z28" i="4"/>
  <c r="D11" i="2"/>
  <c r="D37" i="5"/>
  <c r="D12" i="5"/>
  <c r="D17" i="4"/>
  <c r="W18" i="4"/>
  <c r="V34" i="5"/>
  <c r="U14" i="5"/>
  <c r="AB16" i="4"/>
  <c r="X14" i="5"/>
  <c r="D25" i="6"/>
  <c r="D7" i="6"/>
  <c r="Y30" i="4"/>
  <c r="X34" i="5"/>
  <c r="D6" i="6"/>
  <c r="D18" i="8"/>
  <c r="W14" i="5"/>
  <c r="D32" i="5"/>
  <c r="D25" i="7"/>
  <c r="D27" i="5"/>
  <c r="D23" i="8"/>
  <c r="T30" i="4"/>
  <c r="AB30" i="4"/>
  <c r="AA18" i="4"/>
  <c r="Y18" i="4"/>
  <c r="Y34" i="5"/>
  <c r="T34" i="5"/>
  <c r="Z14" i="5"/>
  <c r="U32" i="4"/>
  <c r="D20" i="5"/>
  <c r="D13" i="2"/>
  <c r="D15" i="5"/>
  <c r="D12" i="4"/>
  <c r="D18" i="4"/>
  <c r="D23" i="6"/>
  <c r="D13" i="4"/>
  <c r="D9" i="7"/>
  <c r="W30" i="4"/>
  <c r="T26" i="4"/>
  <c r="V26" i="4"/>
  <c r="U26" i="4"/>
  <c r="T18" i="4"/>
  <c r="AA14" i="4"/>
  <c r="AB14" i="4"/>
  <c r="W14" i="4"/>
  <c r="U34" i="5"/>
  <c r="AA34" i="5"/>
  <c r="V12" i="4"/>
  <c r="AA12" i="4"/>
  <c r="Z30" i="5"/>
  <c r="AB30" i="5"/>
  <c r="V10" i="5"/>
  <c r="X10" i="5"/>
  <c r="X28" i="4"/>
  <c r="W28" i="4"/>
  <c r="AB28" i="4"/>
  <c r="T14" i="5"/>
  <c r="V14" i="5"/>
  <c r="Z32" i="4"/>
  <c r="T16" i="4"/>
  <c r="R11" i="5"/>
  <c r="AA11" i="5" s="1"/>
  <c r="R26" i="5"/>
  <c r="AB26" i="5" s="1"/>
  <c r="R6" i="5"/>
  <c r="Z6" i="5" s="1"/>
  <c r="AB14" i="5"/>
  <c r="X32" i="4"/>
  <c r="U16" i="4"/>
  <c r="D16" i="5"/>
  <c r="D9" i="2"/>
  <c r="D35" i="5"/>
  <c r="D11" i="5"/>
  <c r="D35" i="2"/>
  <c r="D19" i="2"/>
  <c r="D31" i="6"/>
  <c r="D30" i="4"/>
  <c r="D8" i="5"/>
  <c r="D16" i="6"/>
  <c r="D37" i="8"/>
  <c r="D36" i="6"/>
  <c r="D14" i="2"/>
  <c r="D33" i="4"/>
  <c r="V30" i="4"/>
  <c r="AA26" i="4"/>
  <c r="Z18" i="4"/>
  <c r="V14" i="4"/>
  <c r="Z34" i="5"/>
  <c r="AB34" i="5"/>
  <c r="T12" i="4"/>
  <c r="V30" i="5"/>
  <c r="AA10" i="5"/>
  <c r="Y10" i="5"/>
  <c r="T28" i="4"/>
  <c r="Y14" i="5"/>
  <c r="W32" i="4"/>
  <c r="AA16" i="4"/>
  <c r="R22" i="5"/>
  <c r="AB22" i="5" s="1"/>
  <c r="D10" i="7"/>
  <c r="D37" i="7"/>
  <c r="D6" i="8"/>
  <c r="D23" i="5"/>
  <c r="D30" i="5"/>
  <c r="D24" i="5"/>
  <c r="X22" i="5"/>
  <c r="D21" i="4"/>
  <c r="T34" i="4"/>
  <c r="V22" i="4"/>
  <c r="AA6" i="4"/>
  <c r="AB36" i="4"/>
  <c r="W36" i="4"/>
  <c r="V20" i="4"/>
  <c r="U20" i="4"/>
  <c r="V4" i="4"/>
  <c r="AB4" i="4"/>
  <c r="D6" i="4"/>
  <c r="X34" i="4"/>
  <c r="D22" i="4"/>
  <c r="D34" i="4"/>
  <c r="D37" i="4"/>
  <c r="AB34" i="4"/>
  <c r="V34" i="4"/>
  <c r="AA30" i="4"/>
  <c r="X30" i="4"/>
  <c r="Z22" i="4"/>
  <c r="T22" i="4"/>
  <c r="U18" i="4"/>
  <c r="V18" i="4"/>
  <c r="U6" i="4"/>
  <c r="V6" i="4"/>
  <c r="V36" i="4"/>
  <c r="AA36" i="4"/>
  <c r="Z36" i="4"/>
  <c r="Z20" i="4"/>
  <c r="T20" i="4"/>
  <c r="U4" i="4"/>
  <c r="T4" i="4"/>
  <c r="D5" i="4"/>
  <c r="T32" i="4"/>
  <c r="V32" i="4"/>
  <c r="Y16" i="4"/>
  <c r="X16" i="4"/>
  <c r="Z16" i="4"/>
  <c r="W22" i="4"/>
  <c r="T6" i="4"/>
  <c r="Y34" i="4"/>
  <c r="Z30" i="4"/>
  <c r="AA22" i="4"/>
  <c r="U22" i="4"/>
  <c r="X18" i="4"/>
  <c r="X6" i="4"/>
  <c r="Z6" i="4"/>
  <c r="T36" i="4"/>
  <c r="X20" i="4"/>
  <c r="W4" i="4"/>
  <c r="AA4" i="4"/>
  <c r="AA32" i="4"/>
  <c r="W16" i="4"/>
  <c r="D21" i="3"/>
  <c r="D15" i="2"/>
  <c r="D36" i="2"/>
  <c r="D20" i="2"/>
  <c r="D23" i="2"/>
  <c r="D10" i="5"/>
  <c r="D29" i="7"/>
  <c r="X10" i="4"/>
  <c r="T10" i="4"/>
  <c r="U24" i="4"/>
  <c r="V24" i="4"/>
  <c r="X24" i="4"/>
  <c r="W8" i="4"/>
  <c r="Z8" i="4"/>
  <c r="AB8" i="4"/>
  <c r="D26" i="8"/>
  <c r="D21" i="7"/>
  <c r="D5" i="7"/>
  <c r="D8" i="6"/>
  <c r="D7" i="5"/>
  <c r="V10" i="4"/>
  <c r="W24" i="4"/>
  <c r="D25" i="4"/>
  <c r="X8" i="4"/>
  <c r="U8" i="4"/>
  <c r="Z26" i="5"/>
  <c r="T8" i="4"/>
  <c r="Z11" i="5"/>
  <c r="D27" i="8"/>
  <c r="D24" i="2"/>
  <c r="D13" i="7"/>
  <c r="D5" i="5"/>
  <c r="D9" i="5"/>
  <c r="D32" i="4"/>
  <c r="R31" i="4"/>
  <c r="D16" i="4"/>
  <c r="R15" i="4"/>
  <c r="V5" i="5"/>
  <c r="Z5" i="5"/>
  <c r="W5" i="5"/>
  <c r="AA5" i="5"/>
  <c r="T5" i="5"/>
  <c r="X5" i="5"/>
  <c r="AB5" i="5"/>
  <c r="U5" i="5"/>
  <c r="Y5" i="5"/>
  <c r="T36" i="5"/>
  <c r="W36" i="5"/>
  <c r="AA36" i="5"/>
  <c r="Z36" i="5"/>
  <c r="AB36" i="5"/>
  <c r="V36" i="5"/>
  <c r="X36" i="5"/>
  <c r="Y36" i="5"/>
  <c r="U36" i="5"/>
  <c r="T12" i="5"/>
  <c r="W12" i="5"/>
  <c r="AA12" i="5"/>
  <c r="Z12" i="5"/>
  <c r="AB12" i="5"/>
  <c r="V12" i="5"/>
  <c r="X12" i="5"/>
  <c r="Y12" i="5"/>
  <c r="U12" i="5"/>
  <c r="N11" i="9"/>
  <c r="T33" i="5"/>
  <c r="X33" i="5"/>
  <c r="AB33" i="5"/>
  <c r="U33" i="5"/>
  <c r="Y33" i="5"/>
  <c r="V33" i="5"/>
  <c r="Z33" i="5"/>
  <c r="W33" i="5"/>
  <c r="AA33" i="5"/>
  <c r="T13" i="5"/>
  <c r="X13" i="5"/>
  <c r="AB13" i="5"/>
  <c r="U13" i="5"/>
  <c r="W13" i="5"/>
  <c r="AA13" i="5"/>
  <c r="Y13" i="5"/>
  <c r="Z13" i="5"/>
  <c r="V13" i="5"/>
  <c r="W25" i="4"/>
  <c r="AA25" i="4"/>
  <c r="V25" i="4"/>
  <c r="X25" i="4"/>
  <c r="Y25" i="4"/>
  <c r="T25" i="4"/>
  <c r="U25" i="4"/>
  <c r="Z25" i="4"/>
  <c r="AB25" i="4"/>
  <c r="T27" i="5"/>
  <c r="V27" i="5"/>
  <c r="Y27" i="5"/>
  <c r="X27" i="5"/>
  <c r="U27" i="5"/>
  <c r="AA27" i="5"/>
  <c r="W27" i="5"/>
  <c r="Z27" i="5"/>
  <c r="AB27" i="5"/>
  <c r="D27" i="4"/>
  <c r="R27" i="4"/>
  <c r="D11" i="4"/>
  <c r="R11" i="4"/>
  <c r="T32" i="5"/>
  <c r="W32" i="5"/>
  <c r="AA32" i="5"/>
  <c r="Y32" i="5"/>
  <c r="U32" i="5"/>
  <c r="Z32" i="5"/>
  <c r="AB32" i="5"/>
  <c r="V32" i="5"/>
  <c r="X32" i="5"/>
  <c r="W17" i="5"/>
  <c r="AA17" i="5"/>
  <c r="T17" i="5"/>
  <c r="X17" i="5"/>
  <c r="AB17" i="5"/>
  <c r="U17" i="5"/>
  <c r="Y17" i="5"/>
  <c r="V17" i="5"/>
  <c r="Z17" i="5"/>
  <c r="U29" i="5"/>
  <c r="Y29" i="5"/>
  <c r="V29" i="5"/>
  <c r="Z29" i="5"/>
  <c r="W29" i="5"/>
  <c r="AA29" i="5"/>
  <c r="T29" i="5"/>
  <c r="X29" i="5"/>
  <c r="AB29" i="5"/>
  <c r="W16" i="5"/>
  <c r="T16" i="5"/>
  <c r="AA16" i="5"/>
  <c r="Y16" i="5"/>
  <c r="U16" i="5"/>
  <c r="Z16" i="5"/>
  <c r="AB16" i="5"/>
  <c r="V16" i="5"/>
  <c r="X16" i="5"/>
  <c r="U15" i="5"/>
  <c r="Y15" i="5"/>
  <c r="V15" i="5"/>
  <c r="Z15" i="5"/>
  <c r="W15" i="5"/>
  <c r="AA15" i="5"/>
  <c r="T15" i="5"/>
  <c r="X15" i="5"/>
  <c r="AB15" i="5"/>
  <c r="D23" i="4"/>
  <c r="R23" i="4"/>
  <c r="D7" i="4"/>
  <c r="R7" i="4"/>
  <c r="U9" i="5"/>
  <c r="Y9" i="5"/>
  <c r="V9" i="5"/>
  <c r="Z9" i="5"/>
  <c r="W9" i="5"/>
  <c r="AA9" i="5"/>
  <c r="T9" i="5"/>
  <c r="X9" i="5"/>
  <c r="AB9" i="5"/>
  <c r="T24" i="5"/>
  <c r="W24" i="5"/>
  <c r="AA24" i="5"/>
  <c r="Y24" i="5"/>
  <c r="U24" i="5"/>
  <c r="Z24" i="5"/>
  <c r="AB24" i="5"/>
  <c r="V24" i="5"/>
  <c r="X24" i="5"/>
  <c r="T20" i="5"/>
  <c r="W20" i="5"/>
  <c r="AA20" i="5"/>
  <c r="Z20" i="5"/>
  <c r="AB20" i="5"/>
  <c r="V20" i="5"/>
  <c r="X20" i="5"/>
  <c r="Y20" i="5"/>
  <c r="U20" i="5"/>
  <c r="U25" i="5"/>
  <c r="Y25" i="5"/>
  <c r="V25" i="5"/>
  <c r="Z25" i="5"/>
  <c r="W25" i="5"/>
  <c r="AA25" i="5"/>
  <c r="T25" i="5"/>
  <c r="X25" i="5"/>
  <c r="AB25" i="5"/>
  <c r="T8" i="5"/>
  <c r="W8" i="5"/>
  <c r="AA8" i="5"/>
  <c r="Y8" i="5"/>
  <c r="U8" i="5"/>
  <c r="Z8" i="5"/>
  <c r="AB8" i="5"/>
  <c r="V8" i="5"/>
  <c r="X8" i="5"/>
  <c r="AB9" i="4"/>
  <c r="AA9" i="4"/>
  <c r="X9" i="4"/>
  <c r="Y9" i="4"/>
  <c r="U9" i="4"/>
  <c r="Z9" i="4"/>
  <c r="T9" i="4"/>
  <c r="V9" i="4"/>
  <c r="W9" i="4"/>
  <c r="Z5" i="4"/>
  <c r="U5" i="4"/>
  <c r="Y5" i="4"/>
  <c r="T5" i="4"/>
  <c r="X5" i="4"/>
  <c r="AA5" i="4"/>
  <c r="AB5" i="4"/>
  <c r="V5" i="4"/>
  <c r="W5" i="4"/>
  <c r="D36" i="4"/>
  <c r="R35" i="4"/>
  <c r="D20" i="4"/>
  <c r="R19" i="4"/>
  <c r="V18" i="5"/>
  <c r="Z18" i="5"/>
  <c r="W18" i="5"/>
  <c r="AA18" i="5"/>
  <c r="T18" i="5"/>
  <c r="X18" i="5"/>
  <c r="AB18" i="5"/>
  <c r="U18" i="5"/>
  <c r="Y18" i="5"/>
  <c r="T28" i="5"/>
  <c r="W28" i="5"/>
  <c r="AA28" i="5"/>
  <c r="Z28" i="5"/>
  <c r="AB28" i="5"/>
  <c r="V28" i="5"/>
  <c r="X28" i="5"/>
  <c r="Y28" i="5"/>
  <c r="U28" i="5"/>
  <c r="V21" i="5"/>
  <c r="Z21" i="5"/>
  <c r="W21" i="5"/>
  <c r="AA21" i="5"/>
  <c r="T21" i="5"/>
  <c r="X21" i="5"/>
  <c r="AB21" i="5"/>
  <c r="U21" i="5"/>
  <c r="Y21" i="5"/>
  <c r="U4" i="5"/>
  <c r="X4" i="5"/>
  <c r="Z4" i="5"/>
  <c r="W4" i="5"/>
  <c r="AB4" i="5"/>
  <c r="AA4" i="5"/>
  <c r="V4" i="5"/>
  <c r="T4" i="5"/>
  <c r="Y4" i="5"/>
  <c r="Z31" i="5"/>
  <c r="V31" i="5"/>
  <c r="Y31" i="5"/>
  <c r="AB31" i="5"/>
  <c r="W31" i="5"/>
  <c r="U31" i="5"/>
  <c r="X31" i="5"/>
  <c r="AA31" i="5"/>
  <c r="T31" i="5"/>
  <c r="Z38" i="13"/>
  <c r="W38" i="13"/>
  <c r="Y38" i="13"/>
  <c r="AB38" i="13"/>
  <c r="AA38" i="13"/>
  <c r="T38" i="13"/>
  <c r="V38" i="13"/>
  <c r="X38" i="13"/>
  <c r="U38" i="13"/>
  <c r="D19" i="5"/>
  <c r="D34" i="5"/>
  <c r="D14" i="5"/>
  <c r="D33" i="5"/>
  <c r="D17" i="5"/>
  <c r="D28" i="5"/>
  <c r="D22" i="5"/>
  <c r="D13" i="5"/>
  <c r="D36" i="5"/>
  <c r="D6" i="5"/>
  <c r="D25" i="5"/>
  <c r="D21" i="5"/>
  <c r="C28" i="13"/>
  <c r="R28" i="13" s="1"/>
  <c r="C33" i="13"/>
  <c r="R33" i="13" s="1"/>
  <c r="C25" i="13"/>
  <c r="R25" i="13" s="1"/>
  <c r="C17" i="13"/>
  <c r="R17" i="13" s="1"/>
  <c r="C9" i="13"/>
  <c r="R9" i="13" s="1"/>
  <c r="C35" i="13"/>
  <c r="R35" i="13" s="1"/>
  <c r="C19" i="13"/>
  <c r="R19" i="13" s="1"/>
  <c r="C26" i="13"/>
  <c r="R26" i="13" s="1"/>
  <c r="C18" i="13"/>
  <c r="R18" i="13" s="1"/>
  <c r="C10" i="13"/>
  <c r="R10" i="13" s="1"/>
  <c r="C36" i="13"/>
  <c r="R36" i="13" s="1"/>
  <c r="C37" i="13"/>
  <c r="R37" i="13" s="1"/>
  <c r="C24" i="13"/>
  <c r="R24" i="13" s="1"/>
  <c r="C12" i="13"/>
  <c r="R12" i="13" s="1"/>
  <c r="C4" i="13"/>
  <c r="R4" i="13" s="1"/>
  <c r="C31" i="13"/>
  <c r="R31" i="13" s="1"/>
  <c r="C15" i="13"/>
  <c r="R15" i="13" s="1"/>
  <c r="C7" i="13"/>
  <c r="R7" i="13" s="1"/>
  <c r="C34" i="13"/>
  <c r="R34" i="13" s="1"/>
  <c r="C20" i="13"/>
  <c r="R20" i="13" s="1"/>
  <c r="C29" i="13"/>
  <c r="R29" i="13" s="1"/>
  <c r="C21" i="13"/>
  <c r="R21" i="13" s="1"/>
  <c r="C13" i="13"/>
  <c r="R13" i="13" s="1"/>
  <c r="C5" i="13"/>
  <c r="R5" i="13" s="1"/>
  <c r="C27" i="13"/>
  <c r="R27" i="13" s="1"/>
  <c r="C30" i="13"/>
  <c r="R30" i="13" s="1"/>
  <c r="C22" i="13"/>
  <c r="R22" i="13" s="1"/>
  <c r="C14" i="13"/>
  <c r="R14" i="13" s="1"/>
  <c r="C6" i="13"/>
  <c r="R6" i="13" s="1"/>
  <c r="C32" i="13"/>
  <c r="R32" i="13" s="1"/>
  <c r="C16" i="13"/>
  <c r="R16" i="13" s="1"/>
  <c r="C8" i="13"/>
  <c r="R8" i="13" s="1"/>
  <c r="C23" i="13"/>
  <c r="R23" i="13" s="1"/>
  <c r="C11" i="13"/>
  <c r="R11" i="13" s="1"/>
  <c r="C3" i="16"/>
  <c r="L7" i="16" s="1"/>
  <c r="E4" i="16" s="1"/>
  <c r="E5" i="16" s="1"/>
  <c r="E26" i="9"/>
  <c r="E31" i="9"/>
  <c r="E23" i="9"/>
  <c r="E37" i="9"/>
  <c r="E18" i="9"/>
  <c r="E28" i="9"/>
  <c r="D19" i="6"/>
  <c r="D35" i="4"/>
  <c r="D18" i="5"/>
  <c r="D28" i="6"/>
  <c r="D6" i="3"/>
  <c r="D35" i="6"/>
  <c r="D19" i="4"/>
  <c r="D29" i="5"/>
  <c r="D15" i="4"/>
  <c r="D31" i="2"/>
  <c r="D8" i="2"/>
  <c r="D22" i="8"/>
  <c r="E20" i="9"/>
  <c r="D27" i="2"/>
  <c r="D17" i="7"/>
  <c r="D10" i="8"/>
  <c r="E36" i="9"/>
  <c r="E34" i="9"/>
  <c r="D31" i="4"/>
  <c r="D28" i="4"/>
  <c r="D16" i="2"/>
  <c r="D6" i="7"/>
  <c r="D34" i="7"/>
  <c r="D34" i="8"/>
  <c r="D14" i="8"/>
  <c r="D35" i="8"/>
  <c r="D11" i="6"/>
  <c r="D12" i="2"/>
  <c r="D30" i="7"/>
  <c r="D22" i="7"/>
  <c r="D30" i="3"/>
  <c r="D10" i="3"/>
  <c r="D18" i="3"/>
  <c r="D7" i="8"/>
  <c r="D26" i="3"/>
  <c r="D22" i="3"/>
  <c r="D31" i="8"/>
  <c r="D26" i="7"/>
  <c r="D34" i="3"/>
  <c r="D14" i="3"/>
  <c r="E24" i="9"/>
  <c r="E25" i="9"/>
  <c r="E30" i="9"/>
  <c r="E29" i="9"/>
  <c r="E32" i="9"/>
  <c r="E33" i="9"/>
  <c r="E22" i="9"/>
  <c r="E21" i="9"/>
  <c r="E35" i="9"/>
  <c r="E27" i="9"/>
  <c r="E19" i="9"/>
  <c r="F125" i="19" l="1"/>
  <c r="G124" i="19"/>
  <c r="F36" i="15"/>
  <c r="G35" i="15"/>
  <c r="I35" i="15"/>
  <c r="T11" i="5"/>
  <c r="AB11" i="5"/>
  <c r="U26" i="5"/>
  <c r="X26" i="5"/>
  <c r="W26" i="5"/>
  <c r="V26" i="5"/>
  <c r="V22" i="5"/>
  <c r="T22" i="5"/>
  <c r="Y6" i="5"/>
  <c r="W6" i="5"/>
  <c r="AA6" i="5"/>
  <c r="U6" i="5"/>
  <c r="AB6" i="5"/>
  <c r="AB117" i="5" s="1"/>
  <c r="X11" i="5"/>
  <c r="V11" i="5"/>
  <c r="U11" i="5"/>
  <c r="Y11" i="5"/>
  <c r="X6" i="5"/>
  <c r="U22" i="5"/>
  <c r="Y22" i="5"/>
  <c r="V6" i="5"/>
  <c r="V117" i="5" s="1"/>
  <c r="W11" i="5"/>
  <c r="E6" i="16"/>
  <c r="F5" i="16"/>
  <c r="Z22" i="5"/>
  <c r="Z117" i="5" s="1"/>
  <c r="T6" i="5"/>
  <c r="W22" i="5"/>
  <c r="AA22" i="5"/>
  <c r="T26" i="5"/>
  <c r="Y26" i="5"/>
  <c r="AA26" i="5"/>
  <c r="D4" i="16"/>
  <c r="Y35" i="4"/>
  <c r="W35" i="4"/>
  <c r="AB35" i="4"/>
  <c r="T35" i="4"/>
  <c r="X35" i="4"/>
  <c r="U35" i="4"/>
  <c r="Z35" i="4"/>
  <c r="AA35" i="4"/>
  <c r="V35" i="4"/>
  <c r="W23" i="4"/>
  <c r="Y23" i="4"/>
  <c r="U23" i="4"/>
  <c r="X23" i="4"/>
  <c r="Z23" i="4"/>
  <c r="T23" i="4"/>
  <c r="V23" i="4"/>
  <c r="AA23" i="4"/>
  <c r="AB23" i="4"/>
  <c r="W27" i="4"/>
  <c r="AA27" i="4"/>
  <c r="V27" i="4"/>
  <c r="X27" i="4"/>
  <c r="Y27" i="4"/>
  <c r="T27" i="4"/>
  <c r="Z27" i="4"/>
  <c r="AB27" i="4"/>
  <c r="U27" i="4"/>
  <c r="AA31" i="4"/>
  <c r="W31" i="4"/>
  <c r="Y31" i="4"/>
  <c r="T31" i="4"/>
  <c r="U31" i="4"/>
  <c r="V31" i="4"/>
  <c r="X31" i="4"/>
  <c r="Z31" i="4"/>
  <c r="AB31" i="4"/>
  <c r="Y19" i="4"/>
  <c r="W19" i="4"/>
  <c r="U19" i="4"/>
  <c r="X19" i="4"/>
  <c r="Z19" i="4"/>
  <c r="T19" i="4"/>
  <c r="V19" i="4"/>
  <c r="AA19" i="4"/>
  <c r="AB19" i="4"/>
  <c r="Y7" i="4"/>
  <c r="T7" i="4"/>
  <c r="X7" i="4"/>
  <c r="X117" i="4" s="1"/>
  <c r="AA7" i="4"/>
  <c r="AB7" i="4"/>
  <c r="V7" i="4"/>
  <c r="Z7" i="4"/>
  <c r="U7" i="4"/>
  <c r="W7" i="4"/>
  <c r="U11" i="4"/>
  <c r="W11" i="4"/>
  <c r="T11" i="4"/>
  <c r="V11" i="4"/>
  <c r="Z11" i="4"/>
  <c r="Y11" i="4"/>
  <c r="AA11" i="4"/>
  <c r="X11" i="4"/>
  <c r="AB11" i="4"/>
  <c r="Y15" i="4"/>
  <c r="W15" i="4"/>
  <c r="U15" i="4"/>
  <c r="X15" i="4"/>
  <c r="Z15" i="4"/>
  <c r="T15" i="4"/>
  <c r="V15" i="4"/>
  <c r="AA15" i="4"/>
  <c r="AB15" i="4"/>
  <c r="AA6" i="13"/>
  <c r="U6" i="13"/>
  <c r="AB6" i="13"/>
  <c r="T6" i="13"/>
  <c r="Y6" i="13"/>
  <c r="X6" i="13"/>
  <c r="Z6" i="13"/>
  <c r="W6" i="13"/>
  <c r="V6" i="13"/>
  <c r="AA4" i="13"/>
  <c r="X4" i="13"/>
  <c r="U4" i="13"/>
  <c r="Y4" i="13"/>
  <c r="T4" i="13"/>
  <c r="AB4" i="13"/>
  <c r="V4" i="13"/>
  <c r="W4" i="13"/>
  <c r="Z4" i="13"/>
  <c r="Z19" i="13"/>
  <c r="W19" i="13"/>
  <c r="X19" i="13"/>
  <c r="V19" i="13"/>
  <c r="AB19" i="13"/>
  <c r="AA19" i="13"/>
  <c r="U19" i="13"/>
  <c r="T19" i="13"/>
  <c r="Y19" i="13"/>
  <c r="AA28" i="13"/>
  <c r="AB28" i="13"/>
  <c r="T28" i="13"/>
  <c r="Y28" i="13"/>
  <c r="U28" i="13"/>
  <c r="X28" i="13"/>
  <c r="W28" i="13"/>
  <c r="Z28" i="13"/>
  <c r="V28" i="13"/>
  <c r="Z11" i="13"/>
  <c r="W11" i="13"/>
  <c r="AB11" i="13"/>
  <c r="T11" i="13"/>
  <c r="U11" i="13"/>
  <c r="X11" i="13"/>
  <c r="Y11" i="13"/>
  <c r="AA11" i="13"/>
  <c r="V11" i="13"/>
  <c r="AA8" i="13"/>
  <c r="X8" i="13"/>
  <c r="U8" i="13"/>
  <c r="Y8" i="13"/>
  <c r="T8" i="13"/>
  <c r="AB8" i="13"/>
  <c r="W8" i="13"/>
  <c r="Z8" i="13"/>
  <c r="V8" i="13"/>
  <c r="AA32" i="13"/>
  <c r="X32" i="13"/>
  <c r="U32" i="13"/>
  <c r="AB32" i="13"/>
  <c r="Y32" i="13"/>
  <c r="T32" i="13"/>
  <c r="V32" i="13"/>
  <c r="Z32" i="13"/>
  <c r="W32" i="13"/>
  <c r="V5" i="13"/>
  <c r="Z5" i="13"/>
  <c r="X5" i="13"/>
  <c r="Y5" i="13"/>
  <c r="T5" i="13"/>
  <c r="AB5" i="13"/>
  <c r="U5" i="13"/>
  <c r="W5" i="13"/>
  <c r="AA5" i="13"/>
  <c r="V21" i="13"/>
  <c r="Z21" i="13"/>
  <c r="U21" i="13"/>
  <c r="AA21" i="13"/>
  <c r="Y21" i="13"/>
  <c r="W21" i="13"/>
  <c r="X21" i="13"/>
  <c r="T21" i="13"/>
  <c r="AB21" i="13"/>
  <c r="AA20" i="13"/>
  <c r="X20" i="13"/>
  <c r="U20" i="13"/>
  <c r="Y20" i="13"/>
  <c r="T20" i="13"/>
  <c r="AB20" i="13"/>
  <c r="V20" i="13"/>
  <c r="Z20" i="13"/>
  <c r="W20" i="13"/>
  <c r="Z27" i="13"/>
  <c r="W27" i="13"/>
  <c r="U27" i="13"/>
  <c r="AA27" i="13"/>
  <c r="AB27" i="13"/>
  <c r="V27" i="13"/>
  <c r="Y27" i="13"/>
  <c r="X27" i="13"/>
  <c r="T27" i="13"/>
  <c r="Y15" i="13"/>
  <c r="T15" i="13"/>
  <c r="AA15" i="13"/>
  <c r="W15" i="13"/>
  <c r="U15" i="13"/>
  <c r="V15" i="13"/>
  <c r="AB15" i="13"/>
  <c r="X15" i="13"/>
  <c r="Z15" i="13"/>
  <c r="AA18" i="13"/>
  <c r="X18" i="13"/>
  <c r="U18" i="13"/>
  <c r="Y18" i="13"/>
  <c r="AB18" i="13"/>
  <c r="T18" i="13"/>
  <c r="Z18" i="13"/>
  <c r="W18" i="13"/>
  <c r="V18" i="13"/>
  <c r="V25" i="13"/>
  <c r="Z25" i="13"/>
  <c r="W25" i="13"/>
  <c r="U25" i="13"/>
  <c r="AA25" i="13"/>
  <c r="X25" i="13"/>
  <c r="AB25" i="13"/>
  <c r="T25" i="13"/>
  <c r="Y25" i="13"/>
  <c r="AA14" i="13"/>
  <c r="Y14" i="13"/>
  <c r="X14" i="13"/>
  <c r="AB14" i="13"/>
  <c r="U14" i="13"/>
  <c r="T14" i="13"/>
  <c r="Z14" i="13"/>
  <c r="V14" i="13"/>
  <c r="W14" i="13"/>
  <c r="AA30" i="13"/>
  <c r="Y30" i="13"/>
  <c r="X30" i="13"/>
  <c r="T30" i="13"/>
  <c r="AB30" i="13"/>
  <c r="U30" i="13"/>
  <c r="Z30" i="13"/>
  <c r="V30" i="13"/>
  <c r="W30" i="13"/>
  <c r="W7" i="13"/>
  <c r="X7" i="13"/>
  <c r="Z7" i="13"/>
  <c r="AA7" i="13"/>
  <c r="U7" i="13"/>
  <c r="V7" i="13"/>
  <c r="T7" i="13"/>
  <c r="Y7" i="13"/>
  <c r="AB7" i="13"/>
  <c r="Y31" i="13"/>
  <c r="Z31" i="13"/>
  <c r="V31" i="13"/>
  <c r="U31" i="13"/>
  <c r="AA31" i="13"/>
  <c r="X31" i="13"/>
  <c r="AB31" i="13"/>
  <c r="W31" i="13"/>
  <c r="T31" i="13"/>
  <c r="AA12" i="13"/>
  <c r="AB12" i="13"/>
  <c r="T12" i="13"/>
  <c r="Y12" i="13"/>
  <c r="U12" i="13"/>
  <c r="X12" i="13"/>
  <c r="V12" i="13"/>
  <c r="W12" i="13"/>
  <c r="Z12" i="13"/>
  <c r="W37" i="13"/>
  <c r="AB37" i="13"/>
  <c r="T37" i="13"/>
  <c r="AA37" i="13"/>
  <c r="V37" i="13"/>
  <c r="X37" i="13"/>
  <c r="Z37" i="13"/>
  <c r="Y37" i="13"/>
  <c r="U37" i="13"/>
  <c r="AA10" i="13"/>
  <c r="AB10" i="13"/>
  <c r="T10" i="13"/>
  <c r="Y10" i="13"/>
  <c r="X10" i="13"/>
  <c r="U10" i="13"/>
  <c r="Z10" i="13"/>
  <c r="V10" i="13"/>
  <c r="W10" i="13"/>
  <c r="AA26" i="13"/>
  <c r="AB26" i="13"/>
  <c r="T26" i="13"/>
  <c r="Y26" i="13"/>
  <c r="U26" i="13"/>
  <c r="X26" i="13"/>
  <c r="Z26" i="13"/>
  <c r="W26" i="13"/>
  <c r="V26" i="13"/>
  <c r="U35" i="13"/>
  <c r="AB35" i="13"/>
  <c r="W35" i="13"/>
  <c r="AA35" i="13"/>
  <c r="Y35" i="13"/>
  <c r="V35" i="13"/>
  <c r="Z35" i="13"/>
  <c r="T35" i="13"/>
  <c r="X35" i="13"/>
  <c r="Z17" i="13"/>
  <c r="W17" i="13"/>
  <c r="V17" i="13"/>
  <c r="AB17" i="13"/>
  <c r="U17" i="13"/>
  <c r="T17" i="13"/>
  <c r="Y17" i="13"/>
  <c r="AA17" i="13"/>
  <c r="X17" i="13"/>
  <c r="Y33" i="13"/>
  <c r="V33" i="13"/>
  <c r="Z33" i="13"/>
  <c r="AA33" i="13"/>
  <c r="AB33" i="13"/>
  <c r="W33" i="13"/>
  <c r="U33" i="13"/>
  <c r="T33" i="13"/>
  <c r="X33" i="13"/>
  <c r="AA22" i="13"/>
  <c r="U22" i="13"/>
  <c r="AB22" i="13"/>
  <c r="T22" i="13"/>
  <c r="X22" i="13"/>
  <c r="Y22" i="13"/>
  <c r="Z22" i="13"/>
  <c r="V22" i="13"/>
  <c r="W22" i="13"/>
  <c r="W34" i="13"/>
  <c r="V34" i="13"/>
  <c r="U34" i="13"/>
  <c r="Z34" i="13"/>
  <c r="AA34" i="13"/>
  <c r="X34" i="13"/>
  <c r="AB34" i="13"/>
  <c r="Y34" i="13"/>
  <c r="T34" i="13"/>
  <c r="AA24" i="13"/>
  <c r="X24" i="13"/>
  <c r="U24" i="13"/>
  <c r="Y24" i="13"/>
  <c r="T24" i="13"/>
  <c r="AB24" i="13"/>
  <c r="W24" i="13"/>
  <c r="Z24" i="13"/>
  <c r="V24" i="13"/>
  <c r="V9" i="13"/>
  <c r="W9" i="13"/>
  <c r="Z9" i="13"/>
  <c r="X9" i="13"/>
  <c r="Y9" i="13"/>
  <c r="AA9" i="13"/>
  <c r="AB9" i="13"/>
  <c r="T9" i="13"/>
  <c r="U9" i="13"/>
  <c r="W23" i="13"/>
  <c r="AB23" i="13"/>
  <c r="V23" i="13"/>
  <c r="AA23" i="13"/>
  <c r="U23" i="13"/>
  <c r="Y23" i="13"/>
  <c r="X23" i="13"/>
  <c r="Z23" i="13"/>
  <c r="T23" i="13"/>
  <c r="AA16" i="13"/>
  <c r="AB16" i="13"/>
  <c r="T16" i="13"/>
  <c r="Y16" i="13"/>
  <c r="U16" i="13"/>
  <c r="X16" i="13"/>
  <c r="W16" i="13"/>
  <c r="V16" i="13"/>
  <c r="Z16" i="13"/>
  <c r="Z13" i="13"/>
  <c r="V13" i="13"/>
  <c r="Y13" i="13"/>
  <c r="T13" i="13"/>
  <c r="W13" i="13"/>
  <c r="AB13" i="13"/>
  <c r="U13" i="13"/>
  <c r="X13" i="13"/>
  <c r="AA13" i="13"/>
  <c r="Z29" i="13"/>
  <c r="V29" i="13"/>
  <c r="AB29" i="13"/>
  <c r="T29" i="13"/>
  <c r="X29" i="13"/>
  <c r="W29" i="13"/>
  <c r="Y29" i="13"/>
  <c r="AA29" i="13"/>
  <c r="U29" i="13"/>
  <c r="AA36" i="13"/>
  <c r="W36" i="13"/>
  <c r="V36" i="13"/>
  <c r="AB36" i="13"/>
  <c r="Y36" i="13"/>
  <c r="U36" i="13"/>
  <c r="Z36" i="13"/>
  <c r="X36" i="13"/>
  <c r="T36" i="13"/>
  <c r="D34" i="16"/>
  <c r="D32" i="16"/>
  <c r="D23" i="16"/>
  <c r="K32" i="9"/>
  <c r="D32" i="13"/>
  <c r="D14" i="16"/>
  <c r="K30" i="9"/>
  <c r="D30" i="13"/>
  <c r="K13" i="9"/>
  <c r="D13" i="13"/>
  <c r="D29" i="16"/>
  <c r="K7" i="9"/>
  <c r="D7" i="13"/>
  <c r="D31" i="16"/>
  <c r="K24" i="9"/>
  <c r="D24" i="13"/>
  <c r="K36" i="9"/>
  <c r="D36" i="13"/>
  <c r="D18" i="16"/>
  <c r="K19" i="9"/>
  <c r="D19" i="13"/>
  <c r="D9" i="16"/>
  <c r="K25" i="9"/>
  <c r="D25" i="13"/>
  <c r="D28" i="16"/>
  <c r="D11" i="16"/>
  <c r="K16" i="9"/>
  <c r="D16" i="13"/>
  <c r="D6" i="16"/>
  <c r="H6" i="16"/>
  <c r="K22" i="9"/>
  <c r="D22" i="13"/>
  <c r="D27" i="16"/>
  <c r="K5" i="9"/>
  <c r="D5" i="13"/>
  <c r="D21" i="16"/>
  <c r="K34" i="9"/>
  <c r="D34" i="13"/>
  <c r="D15" i="16"/>
  <c r="K12" i="9"/>
  <c r="D12" i="13"/>
  <c r="D24" i="16"/>
  <c r="D36" i="16"/>
  <c r="D37" i="16"/>
  <c r="D10" i="16"/>
  <c r="K26" i="9"/>
  <c r="D26" i="13"/>
  <c r="D35" i="16"/>
  <c r="K17" i="9"/>
  <c r="D17" i="13"/>
  <c r="D33" i="16"/>
  <c r="K23" i="9"/>
  <c r="D23" i="13"/>
  <c r="K8" i="9"/>
  <c r="D8" i="13"/>
  <c r="D16" i="16"/>
  <c r="K14" i="9"/>
  <c r="D14" i="13"/>
  <c r="D30" i="16"/>
  <c r="D13" i="16"/>
  <c r="K29" i="9"/>
  <c r="D29" i="13"/>
  <c r="K20" i="9"/>
  <c r="D20" i="13"/>
  <c r="D7" i="16"/>
  <c r="K31" i="9"/>
  <c r="D31" i="13"/>
  <c r="K4" i="9"/>
  <c r="D12" i="16"/>
  <c r="K37" i="9"/>
  <c r="D37" i="13"/>
  <c r="D38" i="13"/>
  <c r="K18" i="9"/>
  <c r="D18" i="13"/>
  <c r="D19" i="16"/>
  <c r="K9" i="9"/>
  <c r="D9" i="13"/>
  <c r="D25" i="16"/>
  <c r="K11" i="9"/>
  <c r="D11" i="13"/>
  <c r="D8" i="16"/>
  <c r="K6" i="9"/>
  <c r="D6" i="13"/>
  <c r="D22" i="16"/>
  <c r="K27" i="9"/>
  <c r="D27" i="13"/>
  <c r="D5" i="16"/>
  <c r="H5" i="16"/>
  <c r="K21" i="9"/>
  <c r="D21" i="13"/>
  <c r="D20" i="16"/>
  <c r="K15" i="9"/>
  <c r="D15" i="13"/>
  <c r="H4" i="16"/>
  <c r="I4" i="16" s="1"/>
  <c r="K10" i="9"/>
  <c r="D10" i="13"/>
  <c r="D26" i="16"/>
  <c r="K35" i="9"/>
  <c r="D35" i="13"/>
  <c r="D17" i="16"/>
  <c r="K33" i="9"/>
  <c r="D33" i="13"/>
  <c r="K28" i="9"/>
  <c r="D28" i="13"/>
  <c r="G125" i="19" l="1"/>
  <c r="F126" i="19"/>
  <c r="AA117" i="4"/>
  <c r="Y117" i="5"/>
  <c r="Z117" i="4"/>
  <c r="U117" i="5"/>
  <c r="AA117" i="5"/>
  <c r="V117" i="4"/>
  <c r="W117" i="4"/>
  <c r="AB117" i="4"/>
  <c r="Y117" i="4"/>
  <c r="T117" i="5"/>
  <c r="X117" i="5"/>
  <c r="W117" i="5"/>
  <c r="AB116" i="13"/>
  <c r="X116" i="13"/>
  <c r="Z116" i="13"/>
  <c r="T116" i="13"/>
  <c r="AA116" i="13"/>
  <c r="W116" i="13"/>
  <c r="Y116" i="13"/>
  <c r="V116" i="13"/>
  <c r="U116" i="13"/>
  <c r="F37" i="15"/>
  <c r="G36" i="15"/>
  <c r="I36" i="15"/>
  <c r="F6" i="16"/>
  <c r="E7" i="16"/>
  <c r="I5" i="16"/>
  <c r="I6" i="16"/>
  <c r="G126" i="19" l="1"/>
  <c r="F127" i="19"/>
  <c r="F38" i="15"/>
  <c r="G37" i="15"/>
  <c r="I37" i="15"/>
  <c r="E8" i="16"/>
  <c r="F7" i="16"/>
  <c r="H7" i="16"/>
  <c r="I7" i="16" s="1"/>
  <c r="F128" i="19" l="1"/>
  <c r="G127" i="19"/>
  <c r="F39" i="15"/>
  <c r="G38" i="15"/>
  <c r="I38" i="15"/>
  <c r="F8" i="16"/>
  <c r="E9" i="16"/>
  <c r="H8" i="16"/>
  <c r="I8" i="16" s="1"/>
  <c r="F129" i="19" l="1"/>
  <c r="G128" i="19"/>
  <c r="F40" i="15"/>
  <c r="G39" i="15"/>
  <c r="I39" i="15"/>
  <c r="E10" i="16"/>
  <c r="F9" i="16"/>
  <c r="H9" i="16"/>
  <c r="I9" i="16" s="1"/>
  <c r="G129" i="19" l="1"/>
  <c r="F130" i="19"/>
  <c r="F41" i="15"/>
  <c r="G40" i="15"/>
  <c r="I40" i="15"/>
  <c r="F10" i="16"/>
  <c r="E11" i="16"/>
  <c r="H10" i="16"/>
  <c r="I10" i="16" s="1"/>
  <c r="G130" i="19" l="1"/>
  <c r="F131" i="19"/>
  <c r="M14" i="15"/>
  <c r="M15" i="15"/>
  <c r="F42" i="15"/>
  <c r="G41" i="15"/>
  <c r="I41" i="15"/>
  <c r="F11" i="16"/>
  <c r="E12" i="16"/>
  <c r="H11" i="16"/>
  <c r="F132" i="19" l="1"/>
  <c r="G131" i="19"/>
  <c r="F43" i="15"/>
  <c r="G42" i="15"/>
  <c r="I42" i="15"/>
  <c r="F12" i="16"/>
  <c r="E13" i="16"/>
  <c r="H12" i="16"/>
  <c r="I11" i="16"/>
  <c r="F133" i="19" l="1"/>
  <c r="G132" i="19"/>
  <c r="F44" i="15"/>
  <c r="G43" i="15"/>
  <c r="I43" i="15"/>
  <c r="I12" i="16"/>
  <c r="E14" i="16"/>
  <c r="F13" i="16"/>
  <c r="H13" i="16"/>
  <c r="I13" i="16" s="1"/>
  <c r="G133" i="19" l="1"/>
  <c r="F134" i="19"/>
  <c r="F45" i="15"/>
  <c r="G44" i="15"/>
  <c r="I44" i="15"/>
  <c r="E15" i="16"/>
  <c r="F14" i="16"/>
  <c r="H14" i="16"/>
  <c r="G134" i="19" l="1"/>
  <c r="F135" i="19"/>
  <c r="F46" i="15"/>
  <c r="G45" i="15"/>
  <c r="I45" i="15"/>
  <c r="F15" i="16"/>
  <c r="E16" i="16"/>
  <c r="H15" i="16"/>
  <c r="I15" i="16" s="1"/>
  <c r="I14" i="16"/>
  <c r="F136" i="19" l="1"/>
  <c r="G135" i="19"/>
  <c r="F47" i="15"/>
  <c r="G46" i="15"/>
  <c r="I46" i="15"/>
  <c r="E17" i="16"/>
  <c r="F16" i="16"/>
  <c r="H16" i="16"/>
  <c r="I16" i="16" s="1"/>
  <c r="F137" i="19" l="1"/>
  <c r="G136" i="19"/>
  <c r="F48" i="15"/>
  <c r="G47" i="15"/>
  <c r="I47" i="15"/>
  <c r="E18" i="16"/>
  <c r="F17" i="16"/>
  <c r="H17" i="16"/>
  <c r="G137" i="19" l="1"/>
  <c r="F138" i="19"/>
  <c r="F49" i="15"/>
  <c r="G48" i="15"/>
  <c r="I48" i="15"/>
  <c r="E19" i="16"/>
  <c r="F18" i="16"/>
  <c r="H18" i="16"/>
  <c r="I18" i="16" s="1"/>
  <c r="I17" i="16"/>
  <c r="G138" i="19" l="1"/>
  <c r="F139" i="19"/>
  <c r="F50" i="15"/>
  <c r="G49" i="15"/>
  <c r="I49" i="15"/>
  <c r="F19" i="16"/>
  <c r="E20" i="16"/>
  <c r="H19" i="16"/>
  <c r="I19" i="16" s="1"/>
  <c r="F140" i="19" l="1"/>
  <c r="G139" i="19"/>
  <c r="F51" i="15"/>
  <c r="G50" i="15"/>
  <c r="I50" i="15"/>
  <c r="E21" i="16"/>
  <c r="F20" i="16"/>
  <c r="H20" i="16"/>
  <c r="I20" i="16" s="1"/>
  <c r="F141" i="19" l="1"/>
  <c r="G140" i="19"/>
  <c r="F52" i="15"/>
  <c r="G51" i="15"/>
  <c r="I51" i="15"/>
  <c r="F21" i="16"/>
  <c r="E22" i="16"/>
  <c r="H21" i="16"/>
  <c r="I21" i="16" s="1"/>
  <c r="G141" i="19" l="1"/>
  <c r="F142" i="19"/>
  <c r="F53" i="15"/>
  <c r="G52" i="15"/>
  <c r="I52" i="15"/>
  <c r="E23" i="16"/>
  <c r="F22" i="16"/>
  <c r="H22" i="16"/>
  <c r="I22" i="16" s="1"/>
  <c r="G142" i="19" l="1"/>
  <c r="F143" i="19"/>
  <c r="F54" i="15"/>
  <c r="G53" i="15"/>
  <c r="I53" i="15"/>
  <c r="E24" i="16"/>
  <c r="F23" i="16"/>
  <c r="H23" i="16"/>
  <c r="I23" i="16" s="1"/>
  <c r="F144" i="19" l="1"/>
  <c r="G143" i="19"/>
  <c r="F55" i="15"/>
  <c r="G54" i="15"/>
  <c r="I54" i="15"/>
  <c r="E25" i="16"/>
  <c r="F24" i="16"/>
  <c r="H24" i="16"/>
  <c r="I24" i="16" s="1"/>
  <c r="F145" i="19" l="1"/>
  <c r="G144" i="19"/>
  <c r="F56" i="15"/>
  <c r="G55" i="15"/>
  <c r="I55" i="15"/>
  <c r="E26" i="16"/>
  <c r="F25" i="16"/>
  <c r="H25" i="16"/>
  <c r="I25" i="16" s="1"/>
  <c r="G145" i="19" l="1"/>
  <c r="F146" i="19"/>
  <c r="F57" i="15"/>
  <c r="G56" i="15"/>
  <c r="I56" i="15"/>
  <c r="E27" i="16"/>
  <c r="F26" i="16"/>
  <c r="H26" i="16"/>
  <c r="I26" i="16" s="1"/>
  <c r="G146" i="19" l="1"/>
  <c r="F147" i="19"/>
  <c r="G57" i="15"/>
  <c r="F58" i="15"/>
  <c r="I57" i="15"/>
  <c r="F27" i="16"/>
  <c r="E28" i="16"/>
  <c r="H27" i="16"/>
  <c r="I27" i="16" s="1"/>
  <c r="F148" i="19" l="1"/>
  <c r="G147" i="19"/>
  <c r="G58" i="15"/>
  <c r="F59" i="15"/>
  <c r="I58" i="15"/>
  <c r="F28" i="16"/>
  <c r="E29" i="16"/>
  <c r="H28" i="16"/>
  <c r="I28" i="16" s="1"/>
  <c r="F149" i="19" l="1"/>
  <c r="G148" i="19"/>
  <c r="G59" i="15"/>
  <c r="I59" i="15"/>
  <c r="F60" i="15"/>
  <c r="F29" i="16"/>
  <c r="E30" i="16"/>
  <c r="H29" i="16"/>
  <c r="I29" i="16" s="1"/>
  <c r="G149" i="19" l="1"/>
  <c r="F150" i="19"/>
  <c r="G60" i="15"/>
  <c r="F61" i="15"/>
  <c r="I60" i="15"/>
  <c r="E31" i="16"/>
  <c r="F30" i="16"/>
  <c r="H30" i="16"/>
  <c r="I30" i="16" s="1"/>
  <c r="G150" i="19" l="1"/>
  <c r="F151" i="19"/>
  <c r="G61" i="15"/>
  <c r="F62" i="15"/>
  <c r="I61" i="15"/>
  <c r="H31" i="16"/>
  <c r="I31" i="16" s="1"/>
  <c r="E32" i="16"/>
  <c r="F31" i="16"/>
  <c r="F152" i="19" l="1"/>
  <c r="G151" i="19"/>
  <c r="I62" i="15"/>
  <c r="G62" i="15"/>
  <c r="F63" i="15"/>
  <c r="F32" i="16"/>
  <c r="H32" i="16"/>
  <c r="I32" i="16" s="1"/>
  <c r="E33" i="16"/>
  <c r="F153" i="19" l="1"/>
  <c r="G152" i="19"/>
  <c r="I63" i="15"/>
  <c r="G63" i="15"/>
  <c r="F64" i="15"/>
  <c r="F33" i="16"/>
  <c r="E34" i="16"/>
  <c r="H33" i="16"/>
  <c r="I33" i="16" s="1"/>
  <c r="G153" i="19" l="1"/>
  <c r="F154" i="19"/>
  <c r="G64" i="15"/>
  <c r="I64" i="15"/>
  <c r="F65" i="15"/>
  <c r="H34" i="16"/>
  <c r="I34" i="16" s="1"/>
  <c r="E35" i="16"/>
  <c r="F34" i="16"/>
  <c r="G154" i="19" l="1"/>
  <c r="F155" i="19"/>
  <c r="F66" i="15"/>
  <c r="G65" i="15"/>
  <c r="I65" i="15"/>
  <c r="F35" i="16"/>
  <c r="E36" i="16"/>
  <c r="H35" i="16"/>
  <c r="I35" i="16" s="1"/>
  <c r="F156" i="19" l="1"/>
  <c r="G155" i="19"/>
  <c r="G66" i="15"/>
  <c r="F67" i="15"/>
  <c r="I66" i="15"/>
  <c r="H36" i="16"/>
  <c r="E37" i="16"/>
  <c r="F36" i="16"/>
  <c r="F157" i="19" l="1"/>
  <c r="G156" i="19"/>
  <c r="G67" i="15"/>
  <c r="I67" i="15"/>
  <c r="F68" i="15"/>
  <c r="E38" i="16"/>
  <c r="F37" i="16"/>
  <c r="H37" i="16"/>
  <c r="I37" i="16" s="1"/>
  <c r="I36" i="16"/>
  <c r="L10" i="16"/>
  <c r="L9" i="16"/>
  <c r="G157" i="19" l="1"/>
  <c r="F158" i="19"/>
  <c r="G68" i="15"/>
  <c r="I68" i="15"/>
  <c r="F69" i="15"/>
  <c r="F38" i="16"/>
  <c r="H38" i="16"/>
  <c r="I38" i="16" s="1"/>
  <c r="E39" i="16"/>
  <c r="G158" i="19" l="1"/>
  <c r="F159" i="19"/>
  <c r="G69" i="15"/>
  <c r="I69" i="15"/>
  <c r="F70" i="15"/>
  <c r="F39" i="16"/>
  <c r="E40" i="16"/>
  <c r="H39" i="16"/>
  <c r="I39" i="16" s="1"/>
  <c r="F160" i="19" l="1"/>
  <c r="G159" i="19"/>
  <c r="G70" i="15"/>
  <c r="I70" i="15"/>
  <c r="F71" i="15"/>
  <c r="L13" i="16"/>
  <c r="L12" i="16"/>
  <c r="F40" i="16"/>
  <c r="H40" i="16"/>
  <c r="I40" i="16" s="1"/>
  <c r="E41" i="16"/>
  <c r="F161" i="19" l="1"/>
  <c r="G160" i="19"/>
  <c r="G71" i="15"/>
  <c r="F72" i="15"/>
  <c r="I71" i="15"/>
  <c r="E42" i="16"/>
  <c r="F41" i="16"/>
  <c r="H41" i="16"/>
  <c r="I41" i="16" s="1"/>
  <c r="G161" i="19" l="1"/>
  <c r="F162" i="19"/>
  <c r="G72" i="15"/>
  <c r="F73" i="15"/>
  <c r="I72" i="15"/>
  <c r="H42" i="16"/>
  <c r="I42" i="16" s="1"/>
  <c r="F42" i="16"/>
  <c r="E43" i="16"/>
  <c r="G162" i="19" l="1"/>
  <c r="F163" i="19"/>
  <c r="G73" i="15"/>
  <c r="I73" i="15"/>
  <c r="F74" i="15"/>
  <c r="F43" i="16"/>
  <c r="E44" i="16"/>
  <c r="H43" i="16"/>
  <c r="I43" i="16" s="1"/>
  <c r="F164" i="19" l="1"/>
  <c r="G163" i="19"/>
  <c r="G74" i="15"/>
  <c r="F75" i="15"/>
  <c r="I74" i="15"/>
  <c r="E45" i="16"/>
  <c r="H44" i="16"/>
  <c r="I44" i="16" s="1"/>
  <c r="F44" i="16"/>
  <c r="F165" i="19" l="1"/>
  <c r="G164" i="19"/>
  <c r="G75" i="15"/>
  <c r="I75" i="15"/>
  <c r="F76" i="15"/>
  <c r="E46" i="16"/>
  <c r="H45" i="16"/>
  <c r="I45" i="16" s="1"/>
  <c r="F45" i="16"/>
  <c r="G165" i="19" l="1"/>
  <c r="F166" i="19"/>
  <c r="G76" i="15"/>
  <c r="I76" i="15"/>
  <c r="F77" i="15"/>
  <c r="E47" i="16"/>
  <c r="H46" i="16"/>
  <c r="I46" i="16" s="1"/>
  <c r="F46" i="16"/>
  <c r="G166" i="19" l="1"/>
  <c r="F167" i="19"/>
  <c r="G77" i="15"/>
  <c r="I77" i="15"/>
  <c r="F78" i="15"/>
  <c r="E48" i="16"/>
  <c r="F47" i="16"/>
  <c r="H47" i="16"/>
  <c r="I47" i="16" s="1"/>
  <c r="F168" i="19" l="1"/>
  <c r="G167" i="19"/>
  <c r="G78" i="15"/>
  <c r="F79" i="15"/>
  <c r="I78" i="15"/>
  <c r="F48" i="16"/>
  <c r="E49" i="16"/>
  <c r="H48" i="16"/>
  <c r="I48" i="16" s="1"/>
  <c r="F169" i="19" l="1"/>
  <c r="G168" i="19"/>
  <c r="G79" i="15"/>
  <c r="F80" i="15"/>
  <c r="I79" i="15"/>
  <c r="H49" i="16"/>
  <c r="I49" i="16" s="1"/>
  <c r="E50" i="16"/>
  <c r="F49" i="16"/>
  <c r="G169" i="19" l="1"/>
  <c r="F170" i="19"/>
  <c r="F81" i="15"/>
  <c r="G80" i="15"/>
  <c r="I80" i="15"/>
  <c r="H50" i="16"/>
  <c r="I50" i="16" s="1"/>
  <c r="E51" i="16"/>
  <c r="F50" i="16"/>
  <c r="G170" i="19" l="1"/>
  <c r="F171" i="19"/>
  <c r="G81" i="15"/>
  <c r="I81" i="15"/>
  <c r="F82" i="15"/>
  <c r="F51" i="16"/>
  <c r="E52" i="16"/>
  <c r="H51" i="16"/>
  <c r="I51" i="16" s="1"/>
  <c r="F172" i="19" l="1"/>
  <c r="G171" i="19"/>
  <c r="G82" i="15"/>
  <c r="I82" i="15"/>
  <c r="F83" i="15"/>
  <c r="F52" i="16"/>
  <c r="H52" i="16"/>
  <c r="I52" i="16" s="1"/>
  <c r="E53" i="16"/>
  <c r="F173" i="19" l="1"/>
  <c r="G172" i="19"/>
  <c r="G83" i="15"/>
  <c r="F84" i="15"/>
  <c r="I83" i="15"/>
  <c r="H53" i="16"/>
  <c r="I53" i="16" s="1"/>
  <c r="E54" i="16"/>
  <c r="F53" i="16"/>
  <c r="G173" i="19" l="1"/>
  <c r="F174" i="19"/>
  <c r="F85" i="15"/>
  <c r="G84" i="15"/>
  <c r="I84" i="15"/>
  <c r="H54" i="16"/>
  <c r="I54" i="16" s="1"/>
  <c r="F54" i="16"/>
  <c r="E55" i="16"/>
  <c r="G174" i="19" l="1"/>
  <c r="F175" i="19"/>
  <c r="G85" i="15"/>
  <c r="I85" i="15"/>
  <c r="F86" i="15"/>
  <c r="H55" i="16"/>
  <c r="I55" i="16" s="1"/>
  <c r="F55" i="16"/>
  <c r="E56" i="16"/>
  <c r="F176" i="19" l="1"/>
  <c r="G175" i="19"/>
  <c r="G86" i="15"/>
  <c r="I86" i="15"/>
  <c r="F87" i="15"/>
  <c r="H56" i="16"/>
  <c r="I56" i="16" s="1"/>
  <c r="F56" i="16"/>
  <c r="E57" i="16"/>
  <c r="F177" i="19" l="1"/>
  <c r="G176" i="19"/>
  <c r="G87" i="15"/>
  <c r="I87" i="15"/>
  <c r="F88" i="15"/>
  <c r="H57" i="16"/>
  <c r="I57" i="16" s="1"/>
  <c r="E58" i="16"/>
  <c r="F57" i="16"/>
  <c r="G177" i="19" l="1"/>
  <c r="M20" i="19"/>
  <c r="G88" i="15"/>
  <c r="F89" i="15"/>
  <c r="I88" i="15"/>
  <c r="H58" i="16"/>
  <c r="I58" i="16" s="1"/>
  <c r="F58" i="16"/>
  <c r="E59" i="16"/>
  <c r="G89" i="15" l="1"/>
  <c r="F90" i="15"/>
  <c r="I89" i="15"/>
  <c r="H59" i="16"/>
  <c r="I59" i="16" s="1"/>
  <c r="F59" i="16"/>
  <c r="E60" i="16"/>
  <c r="G90" i="15" l="1"/>
  <c r="I90" i="15"/>
  <c r="F91" i="15"/>
  <c r="F60" i="16"/>
  <c r="E61" i="16"/>
  <c r="H60" i="16"/>
  <c r="I60" i="16" s="1"/>
  <c r="G91" i="15" l="1"/>
  <c r="F92" i="15"/>
  <c r="I91" i="15"/>
  <c r="F61" i="16"/>
  <c r="H61" i="16"/>
  <c r="I61" i="16" s="1"/>
  <c r="E62" i="16"/>
  <c r="G92" i="15" l="1"/>
  <c r="F93" i="15"/>
  <c r="I92" i="15"/>
  <c r="E63" i="16"/>
  <c r="F62" i="16"/>
  <c r="H62" i="16"/>
  <c r="I62" i="16" s="1"/>
  <c r="F94" i="15" l="1"/>
  <c r="G93" i="15"/>
  <c r="I93" i="15"/>
  <c r="E64" i="16"/>
  <c r="H63" i="16"/>
  <c r="I63" i="16" s="1"/>
  <c r="F63" i="16"/>
  <c r="G94" i="15" l="1"/>
  <c r="I94" i="15"/>
  <c r="F95" i="15"/>
  <c r="F64" i="16"/>
  <c r="H64" i="16"/>
  <c r="I64" i="16" s="1"/>
  <c r="E65" i="16"/>
  <c r="G95" i="15" l="1"/>
  <c r="I95" i="15"/>
  <c r="F96" i="15"/>
  <c r="F65" i="16"/>
  <c r="E66" i="16"/>
  <c r="H65" i="16"/>
  <c r="I65" i="16" s="1"/>
  <c r="G96" i="15" l="1"/>
  <c r="F97" i="15"/>
  <c r="I96" i="15"/>
  <c r="F66" i="16"/>
  <c r="E67" i="16"/>
  <c r="H66" i="16"/>
  <c r="I66" i="16" s="1"/>
  <c r="G97" i="15" l="1"/>
  <c r="F98" i="15"/>
  <c r="I97" i="15"/>
  <c r="E68" i="16"/>
  <c r="H67" i="16"/>
  <c r="I67" i="16" s="1"/>
  <c r="F67" i="16"/>
  <c r="G98" i="15" l="1"/>
  <c r="F99" i="15"/>
  <c r="I98" i="15"/>
  <c r="E69" i="16"/>
  <c r="H68" i="16"/>
  <c r="I68" i="16" s="1"/>
  <c r="F68" i="16"/>
  <c r="G99" i="15" l="1"/>
  <c r="F100" i="15"/>
  <c r="I99" i="15"/>
  <c r="F69" i="16"/>
  <c r="H69" i="16"/>
  <c r="I69" i="16" s="1"/>
  <c r="E70" i="16"/>
  <c r="G100" i="15" l="1"/>
  <c r="I100" i="15"/>
  <c r="F101" i="15"/>
  <c r="E71" i="16"/>
  <c r="H70" i="16"/>
  <c r="I70" i="16" s="1"/>
  <c r="F70" i="16"/>
  <c r="G101" i="15" l="1"/>
  <c r="F102" i="15"/>
  <c r="I101" i="15"/>
  <c r="F71" i="16"/>
  <c r="H71" i="16"/>
  <c r="I71" i="16" s="1"/>
  <c r="E72" i="16"/>
  <c r="G102" i="15" l="1"/>
  <c r="F103" i="15"/>
  <c r="I102" i="15"/>
  <c r="E73" i="16"/>
  <c r="F72" i="16"/>
  <c r="H72" i="16"/>
  <c r="I72" i="16" s="1"/>
  <c r="G103" i="15" l="1"/>
  <c r="I103" i="15"/>
  <c r="F104" i="15"/>
  <c r="E74" i="16"/>
  <c r="H73" i="16"/>
  <c r="I73" i="16" s="1"/>
  <c r="F73" i="16"/>
  <c r="F105" i="15" l="1"/>
  <c r="G104" i="15"/>
  <c r="I104" i="15"/>
  <c r="E75" i="16"/>
  <c r="H74" i="16"/>
  <c r="I74" i="16" s="1"/>
  <c r="F74" i="16"/>
  <c r="G105" i="15" l="1"/>
  <c r="F106" i="15"/>
  <c r="I105" i="15"/>
  <c r="E76" i="16"/>
  <c r="F75" i="16"/>
  <c r="H75" i="16"/>
  <c r="I75" i="16" s="1"/>
  <c r="G106" i="15" l="1"/>
  <c r="I106" i="15"/>
  <c r="F76" i="16"/>
  <c r="E77" i="16"/>
  <c r="H76" i="16"/>
  <c r="I76" i="16" s="1"/>
  <c r="E78" i="16" l="1"/>
  <c r="F77" i="16"/>
  <c r="H77" i="16"/>
  <c r="I77" i="16" s="1"/>
  <c r="H78" i="16" l="1"/>
  <c r="I78" i="16" s="1"/>
  <c r="F78" i="16"/>
  <c r="E79" i="16"/>
  <c r="F111" i="15" l="1"/>
  <c r="F79" i="16"/>
  <c r="E80" i="16"/>
  <c r="H79" i="16"/>
  <c r="I79" i="16" s="1"/>
  <c r="G111" i="15" l="1"/>
  <c r="F112" i="15"/>
  <c r="F80" i="16"/>
  <c r="H80" i="16"/>
  <c r="I80" i="16" s="1"/>
  <c r="E81" i="16"/>
  <c r="F113" i="15" l="1"/>
  <c r="G112" i="15"/>
  <c r="E82" i="16"/>
  <c r="H81" i="16"/>
  <c r="I81" i="16" s="1"/>
  <c r="F81" i="16"/>
  <c r="G113" i="15" l="1"/>
  <c r="F114" i="15"/>
  <c r="F82" i="16"/>
  <c r="H82" i="16"/>
  <c r="I82" i="16" s="1"/>
  <c r="E83" i="16"/>
  <c r="G114" i="15" l="1"/>
  <c r="F115" i="15"/>
  <c r="F83" i="16"/>
  <c r="H83" i="16"/>
  <c r="I83" i="16" s="1"/>
  <c r="E84" i="16"/>
  <c r="G115" i="15" l="1"/>
  <c r="F116" i="15"/>
  <c r="F84" i="16"/>
  <c r="H84" i="16"/>
  <c r="I84" i="16" s="1"/>
  <c r="E85" i="16"/>
  <c r="G116" i="15" l="1"/>
  <c r="F117" i="15"/>
  <c r="E86" i="16"/>
  <c r="F85" i="16"/>
  <c r="H85" i="16"/>
  <c r="I85" i="16" s="1"/>
  <c r="F118" i="15" l="1"/>
  <c r="G117" i="15"/>
  <c r="F86" i="16"/>
  <c r="E87" i="16"/>
  <c r="H86" i="16"/>
  <c r="I86" i="16" s="1"/>
  <c r="G118" i="15" l="1"/>
  <c r="F119" i="15"/>
  <c r="H87" i="16"/>
  <c r="I87" i="16" s="1"/>
  <c r="E88" i="16"/>
  <c r="F87" i="16"/>
  <c r="G119" i="15" l="1"/>
  <c r="F120" i="15"/>
  <c r="M26" i="15"/>
  <c r="F88" i="16"/>
  <c r="H88" i="16"/>
  <c r="I88" i="16" s="1"/>
  <c r="E89" i="16"/>
  <c r="G120" i="15" l="1"/>
  <c r="F121" i="15"/>
  <c r="E90" i="16"/>
  <c r="F89" i="16"/>
  <c r="H89" i="16"/>
  <c r="I89" i="16" s="1"/>
  <c r="F122" i="15" l="1"/>
  <c r="G121" i="15"/>
  <c r="E91" i="16"/>
  <c r="H90" i="16"/>
  <c r="I90" i="16" s="1"/>
  <c r="F90" i="16"/>
  <c r="G122" i="15" l="1"/>
  <c r="F123" i="15"/>
  <c r="F91" i="16"/>
  <c r="H91" i="16"/>
  <c r="I91" i="16" s="1"/>
  <c r="E92" i="16"/>
  <c r="G123" i="15" l="1"/>
  <c r="F124" i="15"/>
  <c r="E93" i="16"/>
  <c r="H92" i="16"/>
  <c r="I92" i="16" s="1"/>
  <c r="F92" i="16"/>
  <c r="F125" i="15" l="1"/>
  <c r="G124" i="15"/>
  <c r="E94" i="16"/>
  <c r="H93" i="16"/>
  <c r="I93" i="16" s="1"/>
  <c r="F93" i="16"/>
  <c r="F126" i="15" l="1"/>
  <c r="G125" i="15"/>
  <c r="F94" i="16"/>
  <c r="E95" i="16"/>
  <c r="H94" i="16"/>
  <c r="I94" i="16" s="1"/>
  <c r="G126" i="15" l="1"/>
  <c r="F127" i="15"/>
  <c r="F95" i="16"/>
  <c r="E96" i="16"/>
  <c r="H95" i="16"/>
  <c r="I95" i="16" s="1"/>
  <c r="G127" i="15" l="1"/>
  <c r="F128" i="15"/>
  <c r="F96" i="16"/>
  <c r="H96" i="16"/>
  <c r="I96" i="16" s="1"/>
  <c r="E97" i="16"/>
  <c r="G128" i="15" l="1"/>
  <c r="F129" i="15"/>
  <c r="F97" i="16"/>
  <c r="E98" i="16"/>
  <c r="H97" i="16"/>
  <c r="I97" i="16" s="1"/>
  <c r="F130" i="15" l="1"/>
  <c r="G129" i="15"/>
  <c r="F98" i="16"/>
  <c r="E99" i="16"/>
  <c r="H98" i="16"/>
  <c r="I98" i="16" s="1"/>
  <c r="F131" i="15" l="1"/>
  <c r="G130" i="15"/>
  <c r="F99" i="16"/>
  <c r="E100" i="16"/>
  <c r="H99" i="16"/>
  <c r="I99" i="16" s="1"/>
  <c r="G131" i="15" l="1"/>
  <c r="F132" i="15"/>
  <c r="G132" i="15" s="1"/>
  <c r="E101" i="16"/>
  <c r="F100" i="16"/>
  <c r="H100" i="16"/>
  <c r="I100" i="16" s="1"/>
  <c r="H101" i="16" l="1"/>
  <c r="I101" i="16" s="1"/>
  <c r="E102" i="16"/>
  <c r="F101" i="16"/>
  <c r="F102" i="16" l="1"/>
  <c r="H102" i="16"/>
  <c r="I102" i="16" s="1"/>
  <c r="E103" i="16"/>
  <c r="E104" i="16" l="1"/>
  <c r="H103" i="16"/>
  <c r="I103" i="16" s="1"/>
  <c r="F103" i="16"/>
  <c r="F104" i="16" l="1"/>
  <c r="H104" i="16"/>
  <c r="I104" i="16" s="1"/>
  <c r="E105" i="16"/>
  <c r="E106" i="16" s="1"/>
  <c r="H106" i="16" l="1"/>
  <c r="F106" i="16"/>
  <c r="H105" i="16"/>
  <c r="I105" i="16" s="1"/>
  <c r="F105" i="16"/>
  <c r="I106" i="16" l="1"/>
  <c r="E111" i="16" l="1"/>
  <c r="F111" i="16" l="1"/>
  <c r="E112" i="16"/>
  <c r="F112" i="16" l="1"/>
  <c r="E113" i="16"/>
  <c r="F113" i="16" l="1"/>
  <c r="E114" i="16"/>
  <c r="F114" i="16" l="1"/>
  <c r="E115" i="16"/>
  <c r="F115" i="16" l="1"/>
  <c r="E116" i="16"/>
  <c r="F116" i="16" l="1"/>
  <c r="E117" i="16"/>
  <c r="E118" i="16" l="1"/>
  <c r="F117" i="16"/>
  <c r="F118" i="16" l="1"/>
  <c r="E119" i="16"/>
  <c r="F119" i="16" l="1"/>
  <c r="E120" i="16"/>
  <c r="F120" i="16" l="1"/>
  <c r="E121" i="16"/>
  <c r="F121" i="16" l="1"/>
  <c r="E122" i="16"/>
  <c r="F122" i="16" l="1"/>
  <c r="E123" i="16"/>
  <c r="F123" i="16" l="1"/>
  <c r="E124" i="16"/>
  <c r="F124" i="16" l="1"/>
  <c r="E125" i="16"/>
  <c r="F125" i="16" l="1"/>
  <c r="E126" i="16"/>
  <c r="F126" i="16" l="1"/>
  <c r="E127" i="16"/>
  <c r="E128" i="16" l="1"/>
  <c r="F127" i="16"/>
  <c r="F128" i="16" l="1"/>
  <c r="E129" i="16"/>
  <c r="F129" i="16" l="1"/>
  <c r="E130" i="16"/>
  <c r="F130" i="16" l="1"/>
  <c r="E131" i="16"/>
  <c r="F131" i="16" l="1"/>
  <c r="E132" i="16"/>
  <c r="F132" i="16" l="1"/>
  <c r="E133" i="16"/>
  <c r="F133" i="16" l="1"/>
  <c r="E134" i="16"/>
  <c r="F134" i="16" l="1"/>
  <c r="E135" i="16"/>
  <c r="F135" i="16" l="1"/>
  <c r="E136" i="16"/>
  <c r="F136" i="16" l="1"/>
  <c r="E137" i="16"/>
  <c r="F137" i="16" l="1"/>
  <c r="E138" i="16"/>
  <c r="E139" i="16" l="1"/>
  <c r="F138" i="16"/>
  <c r="E140" i="16" l="1"/>
  <c r="F139" i="16"/>
  <c r="E141" i="16" l="1"/>
  <c r="F140" i="16"/>
  <c r="F141" i="16" l="1"/>
  <c r="E142" i="16"/>
  <c r="F142" i="16" l="1"/>
  <c r="E143" i="16"/>
  <c r="F143" i="16" l="1"/>
  <c r="E144" i="16"/>
  <c r="F144" i="16" l="1"/>
  <c r="E145" i="16"/>
  <c r="E146" i="16" l="1"/>
  <c r="F145" i="16"/>
  <c r="E147" i="16" l="1"/>
  <c r="F146" i="16"/>
  <c r="E148" i="16" l="1"/>
  <c r="F147" i="16"/>
  <c r="E149" i="16" l="1"/>
  <c r="F148" i="16"/>
  <c r="E150" i="16" l="1"/>
  <c r="F149" i="16"/>
  <c r="E151" i="16" l="1"/>
  <c r="F150" i="16"/>
  <c r="E152" i="16" l="1"/>
  <c r="F151" i="16"/>
  <c r="F152" i="16" l="1"/>
  <c r="E153" i="16"/>
  <c r="E154" i="16" l="1"/>
  <c r="F153" i="16"/>
  <c r="E155" i="16" l="1"/>
  <c r="F154" i="16"/>
  <c r="E156" i="16" l="1"/>
  <c r="F155" i="16"/>
  <c r="E157" i="16" l="1"/>
  <c r="F156" i="16"/>
  <c r="F157" i="16" l="1"/>
  <c r="E158" i="16"/>
  <c r="F158" i="16" l="1"/>
  <c r="E159" i="16"/>
  <c r="F159" i="16" l="1"/>
  <c r="E160" i="16"/>
  <c r="F160" i="16" l="1"/>
  <c r="E161" i="16"/>
  <c r="F161" i="16" l="1"/>
  <c r="E162" i="16"/>
  <c r="E163" i="16" l="1"/>
  <c r="F162" i="16"/>
  <c r="E164" i="16" l="1"/>
  <c r="F163" i="16"/>
  <c r="E165" i="16" l="1"/>
  <c r="F164" i="16"/>
  <c r="F165" i="16" l="1"/>
  <c r="E166" i="16"/>
  <c r="F166" i="16" l="1"/>
  <c r="E167" i="16"/>
  <c r="E168" i="16" l="1"/>
  <c r="F167" i="16"/>
  <c r="E169" i="16" l="1"/>
  <c r="F168" i="16"/>
  <c r="E170" i="16" l="1"/>
  <c r="F169" i="16"/>
  <c r="E171" i="16" l="1"/>
  <c r="F170" i="16"/>
  <c r="E172" i="16" l="1"/>
  <c r="F171" i="16"/>
  <c r="E173" i="16" l="1"/>
  <c r="F172" i="16"/>
  <c r="F173" i="16" l="1"/>
  <c r="E174" i="16"/>
  <c r="E175" i="16" l="1"/>
  <c r="F174" i="16"/>
  <c r="F175" i="16" l="1"/>
  <c r="E176" i="16"/>
  <c r="E177" i="16" l="1"/>
  <c r="F176" i="16"/>
  <c r="F177" i="16" l="1"/>
  <c r="L18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Carpaneto</author>
  </authors>
  <commentList>
    <comment ref="AA1" authorId="0" shapeId="0" xr:uid="{1A078834-00B8-43E4-B77A-5AB4CBA21EC2}">
      <text>
        <r>
          <rPr>
            <b/>
            <sz val="9"/>
            <color indexed="81"/>
            <rFont val="Tahoma"/>
            <family val="2"/>
          </rPr>
          <t>Carpaneto:</t>
        </r>
        <r>
          <rPr>
            <sz val="9"/>
            <color indexed="81"/>
            <rFont val="Tahoma"/>
            <family val="2"/>
          </rPr>
          <t xml:space="preserve">
R mancanti per arrivare a b ipotizzato costante</t>
        </r>
      </text>
    </comment>
    <comment ref="AB1" authorId="0" shapeId="0" xr:uid="{BDA18777-6255-459B-94D4-7663602E211C}">
      <text>
        <r>
          <rPr>
            <b/>
            <sz val="9"/>
            <color indexed="81"/>
            <rFont val="Tahoma"/>
            <family val="2"/>
          </rPr>
          <t>Carpaneto:</t>
        </r>
        <r>
          <rPr>
            <sz val="9"/>
            <color indexed="81"/>
            <rFont val="Tahoma"/>
            <family val="2"/>
          </rPr>
          <t xml:space="preserve">
comulata mancanti</t>
        </r>
      </text>
    </comment>
    <comment ref="AC1" authorId="0" shapeId="0" xr:uid="{7A9BFDEC-ECCA-4456-ADD4-4DE00F04F4DB}">
      <text>
        <r>
          <rPr>
            <b/>
            <sz val="9"/>
            <color indexed="81"/>
            <rFont val="Tahoma"/>
            <family val="2"/>
          </rPr>
          <t>Carpaneto:</t>
        </r>
        <r>
          <rPr>
            <sz val="9"/>
            <color indexed="81"/>
            <rFont val="Tahoma"/>
            <family val="2"/>
          </rPr>
          <t xml:space="preserve">
comulata mancanti+guariti del giorno-morti del giorno</t>
        </r>
      </text>
    </comment>
    <comment ref="AD1" authorId="0" shapeId="0" xr:uid="{1A9A6192-B023-412B-9304-B1BE1DB94911}">
      <text>
        <r>
          <rPr>
            <b/>
            <sz val="9"/>
            <color indexed="81"/>
            <rFont val="Tahoma"/>
            <family val="2"/>
          </rPr>
          <t>Carpaneto:</t>
        </r>
        <r>
          <rPr>
            <sz val="9"/>
            <color indexed="81"/>
            <rFont val="Tahoma"/>
            <family val="2"/>
          </rPr>
          <t xml:space="preserve">
Comulata solo guariti da PC</t>
        </r>
      </text>
    </comment>
  </commentList>
</comments>
</file>

<file path=xl/sharedStrings.xml><?xml version="1.0" encoding="utf-8"?>
<sst xmlns="http://schemas.openxmlformats.org/spreadsheetml/2006/main" count="265" uniqueCount="66">
  <si>
    <t>data</t>
  </si>
  <si>
    <t>stato</t>
  </si>
  <si>
    <t>ricoverati_con_sintomi</t>
  </si>
  <si>
    <t>terapia_intensiva</t>
  </si>
  <si>
    <t>ospedalizzati</t>
  </si>
  <si>
    <t>isolamento_domiciliare</t>
  </si>
  <si>
    <t>attualmente_positivi</t>
  </si>
  <si>
    <t>nuovi_attualmente_positivi</t>
  </si>
  <si>
    <t>dimessi_guariti</t>
  </si>
  <si>
    <t>deceduti</t>
  </si>
  <si>
    <t>totale_casi</t>
  </si>
  <si>
    <t>tamponi</t>
  </si>
  <si>
    <t>ITA</t>
  </si>
  <si>
    <t>d1</t>
  </si>
  <si>
    <t>d2</t>
  </si>
  <si>
    <t>Ospedalizzati</t>
  </si>
  <si>
    <t>tamp/casi tot</t>
  </si>
  <si>
    <t>tamp/positivi</t>
  </si>
  <si>
    <t>casi tot/tamp %</t>
  </si>
  <si>
    <t>positivi/ tamp %</t>
  </si>
  <si>
    <t>stima</t>
  </si>
  <si>
    <t>10xstima'</t>
  </si>
  <si>
    <t>K</t>
  </si>
  <si>
    <t>P0</t>
  </si>
  <si>
    <t>r</t>
  </si>
  <si>
    <t>stima'</t>
  </si>
  <si>
    <t>deceduti'</t>
  </si>
  <si>
    <t>10xdeceduti'</t>
  </si>
  <si>
    <t>err stima</t>
  </si>
  <si>
    <t>media err</t>
  </si>
  <si>
    <t>dev</t>
  </si>
  <si>
    <t>Day max</t>
  </si>
  <si>
    <t>Delta Day max</t>
  </si>
  <si>
    <t>Coeff positivi</t>
  </si>
  <si>
    <t>Coeff morti</t>
  </si>
  <si>
    <t>nuovi positivi</t>
  </si>
  <si>
    <t>err stima'</t>
  </si>
  <si>
    <t>attualmente_n_positivi'</t>
  </si>
  <si>
    <r>
      <t>x=-</t>
    </r>
    <r>
      <rPr>
        <b/>
        <sz val="11"/>
        <color rgb="FF000000"/>
        <rFont val="Symbol"/>
        <family val="1"/>
        <charset val="2"/>
      </rPr>
      <t>a</t>
    </r>
  </si>
  <si>
    <r>
      <t>t0=1/</t>
    </r>
    <r>
      <rPr>
        <b/>
        <sz val="11"/>
        <color rgb="FF000000"/>
        <rFont val="Symbol"/>
        <family val="1"/>
        <charset val="2"/>
      </rPr>
      <t>l</t>
    </r>
  </si>
  <si>
    <t>media err'</t>
  </si>
  <si>
    <t>Max pos</t>
  </si>
  <si>
    <t>giorno</t>
  </si>
  <si>
    <t>R(t)</t>
  </si>
  <si>
    <t>k</t>
  </si>
  <si>
    <t>l</t>
  </si>
  <si>
    <t>dPos/dTamp%</t>
  </si>
  <si>
    <t>R0</t>
  </si>
  <si>
    <r>
      <rPr>
        <b/>
        <u val="double"/>
        <sz val="10"/>
        <color rgb="FF000000"/>
        <rFont val="Liberation Serif"/>
      </rPr>
      <t>R</t>
    </r>
    <r>
      <rPr>
        <b/>
        <sz val="10"/>
        <color rgb="FF000000"/>
        <rFont val="Liberation Serif"/>
      </rPr>
      <t>0</t>
    </r>
  </si>
  <si>
    <r>
      <rPr>
        <u val="double"/>
        <sz val="11"/>
        <color rgb="FF000000"/>
        <rFont val="Liberation Sans"/>
      </rPr>
      <t>R</t>
    </r>
    <r>
      <rPr>
        <sz val="11"/>
        <color rgb="FF000000"/>
        <rFont val="Liberation Sans"/>
      </rPr>
      <t>0=k*exp(</t>
    </r>
    <r>
      <rPr>
        <sz val="11"/>
        <color rgb="FF000000"/>
        <rFont val="Symbol"/>
        <family val="1"/>
        <charset val="2"/>
      </rPr>
      <t>l</t>
    </r>
    <r>
      <rPr>
        <sz val="11"/>
        <color rgb="FF000000"/>
        <rFont val="Liberation Sans"/>
      </rPr>
      <t>*t)</t>
    </r>
  </si>
  <si>
    <t>K=t0^x</t>
  </si>
  <si>
    <t>x=-a</t>
  </si>
  <si>
    <t>t0=1/l</t>
  </si>
  <si>
    <t>delta casi</t>
  </si>
  <si>
    <t>delta casi f7</t>
  </si>
  <si>
    <t>delta casi f4</t>
  </si>
  <si>
    <t>err R0</t>
  </si>
  <si>
    <t>err R(t)</t>
  </si>
  <si>
    <r>
      <rPr>
        <u val="double"/>
        <sz val="11"/>
        <color rgb="FF000000"/>
        <rFont val="Liberation Sans"/>
      </rPr>
      <t>R(t)</t>
    </r>
    <r>
      <rPr>
        <sz val="11"/>
        <color rgb="FF000000"/>
        <rFont val="Liberation Sans"/>
      </rPr>
      <t>=k*exp(</t>
    </r>
    <r>
      <rPr>
        <sz val="11"/>
        <color rgb="FF000000"/>
        <rFont val="Symbol"/>
        <family val="1"/>
        <charset val="2"/>
      </rPr>
      <t>l</t>
    </r>
    <r>
      <rPr>
        <sz val="11"/>
        <color rgb="FF000000"/>
        <rFont val="Liberation Sans"/>
      </rPr>
      <t>*t)</t>
    </r>
  </si>
  <si>
    <t>S0</t>
  </si>
  <si>
    <t>1000xstima'</t>
  </si>
  <si>
    <t>d1 media</t>
  </si>
  <si>
    <t>di media</t>
  </si>
  <si>
    <t>attualmente_n_positivi' media</t>
  </si>
  <si>
    <t>S1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</si>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</sst>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;@"/>
    <numFmt numFmtId="165" formatCode="0.0"/>
    <numFmt numFmtId="166" formatCode="0.0000"/>
    <numFmt numFmtId="167" formatCode="0.000"/>
  </numFmts>
  <fonts count="26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0"/>
      <color rgb="FF000000"/>
      <name val="Liberation Serif"/>
    </font>
    <font>
      <sz val="10"/>
      <color rgb="FF000000"/>
      <name val="Liberation Serif"/>
    </font>
    <font>
      <b/>
      <sz val="11"/>
      <color rgb="FF000000"/>
      <name val="Liberation Sans"/>
    </font>
    <font>
      <sz val="10"/>
      <color rgb="FF000000"/>
      <name val="Arial Unicode MS"/>
    </font>
    <font>
      <b/>
      <sz val="11"/>
      <color rgb="FF000000"/>
      <name val="Symbol"/>
      <family val="1"/>
      <charset val="2"/>
    </font>
    <font>
      <sz val="11"/>
      <color rgb="FF000000"/>
      <name val="Symbol"/>
      <family val="1"/>
      <charset val="2"/>
    </font>
    <font>
      <sz val="10"/>
      <color rgb="FF000000"/>
      <name val="Liberation Sans"/>
    </font>
    <font>
      <b/>
      <u val="double"/>
      <sz val="10"/>
      <color rgb="FF000000"/>
      <name val="Liberation Serif"/>
    </font>
    <font>
      <u val="double"/>
      <sz val="11"/>
      <color rgb="FF000000"/>
      <name val="Liberation Sans"/>
    </font>
    <font>
      <sz val="11"/>
      <color rgb="FF000000"/>
      <name val="Liberation Sans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2">
    <xf numFmtId="0" fontId="0" fillId="0" borderId="0" xfId="0"/>
    <xf numFmtId="0" fontId="14" fillId="0" borderId="0" xfId="0" applyFont="1" applyAlignment="1">
      <alignment horizontal="center" wrapText="1"/>
    </xf>
    <xf numFmtId="164" fontId="15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/>
    <xf numFmtId="2" fontId="0" fillId="0" borderId="0" xfId="0" applyNumberFormat="1"/>
    <xf numFmtId="165" fontId="0" fillId="0" borderId="0" xfId="0" applyNumberFormat="1"/>
    <xf numFmtId="2" fontId="14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/>
    </xf>
    <xf numFmtId="0" fontId="0" fillId="8" borderId="2" xfId="0" applyFill="1" applyBorder="1"/>
    <xf numFmtId="1" fontId="15" fillId="0" borderId="0" xfId="0" applyNumberFormat="1" applyFont="1" applyAlignment="1">
      <alignment wrapText="1"/>
    </xf>
    <xf numFmtId="1" fontId="0" fillId="0" borderId="0" xfId="0" applyNumberFormat="1"/>
    <xf numFmtId="0" fontId="16" fillId="0" borderId="0" xfId="0" applyFont="1" applyFill="1" applyBorder="1"/>
    <xf numFmtId="0" fontId="17" fillId="0" borderId="0" xfId="0" applyFont="1" applyAlignment="1">
      <alignment vertical="center"/>
    </xf>
    <xf numFmtId="1" fontId="17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wrapText="1"/>
    </xf>
    <xf numFmtId="14" fontId="0" fillId="0" borderId="0" xfId="0" applyNumberFormat="1"/>
    <xf numFmtId="11" fontId="0" fillId="8" borderId="2" xfId="0" applyNumberFormat="1" applyFill="1" applyBorder="1"/>
    <xf numFmtId="0" fontId="19" fillId="0" borderId="0" xfId="0" applyFont="1"/>
    <xf numFmtId="166" fontId="0" fillId="0" borderId="0" xfId="0" applyNumberFormat="1"/>
    <xf numFmtId="0" fontId="20" fillId="0" borderId="0" xfId="0" applyFont="1"/>
    <xf numFmtId="2" fontId="20" fillId="0" borderId="0" xfId="0" applyNumberFormat="1" applyFont="1"/>
    <xf numFmtId="0" fontId="20" fillId="0" borderId="0" xfId="0" applyFont="1" applyAlignment="1">
      <alignment vertical="center" wrapText="1"/>
    </xf>
    <xf numFmtId="11" fontId="0" fillId="9" borderId="2" xfId="0" applyNumberFormat="1" applyFill="1" applyBorder="1"/>
    <xf numFmtId="0" fontId="0" fillId="10" borderId="0" xfId="0" applyFill="1"/>
    <xf numFmtId="167" fontId="0" fillId="0" borderId="0" xfId="0" applyNumberFormat="1"/>
    <xf numFmtId="0" fontId="23" fillId="0" borderId="0" xfId="0" applyFont="1"/>
    <xf numFmtId="0" fontId="0" fillId="0" borderId="0" xfId="0" applyAlignment="1"/>
    <xf numFmtId="0" fontId="21" fillId="0" borderId="0" xfId="0" applyFont="1" applyAlignment="1">
      <alignment horizontal="center" wrapText="1"/>
    </xf>
    <xf numFmtId="2" fontId="15" fillId="11" borderId="0" xfId="0" applyNumberFormat="1" applyFont="1" applyFill="1" applyAlignment="1">
      <alignment wrapText="1"/>
    </xf>
    <xf numFmtId="2" fontId="20" fillId="11" borderId="0" xfId="0" applyNumberFormat="1" applyFont="1" applyFill="1"/>
    <xf numFmtId="0" fontId="0" fillId="0" borderId="0" xfId="0" applyAlignment="1">
      <alignment horizont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e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Casi_totali!$B$1</c:f>
              <c:strCache>
                <c:ptCount val="1"/>
                <c:pt idx="0">
                  <c:v>totale_casi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Casi_totali!$A$3:$A$107</c:f>
              <c:numCache>
                <c:formatCode>d/m;@</c:formatCode>
                <c:ptCount val="105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  <c:pt idx="104">
                  <c:v>44148</c:v>
                </c:pt>
              </c:numCache>
            </c:numRef>
          </c:xVal>
          <c:yVal>
            <c:numRef>
              <c:f>Casi_totali!$B$3:$B$107</c:f>
              <c:numCache>
                <c:formatCode>General</c:formatCode>
                <c:ptCount val="105"/>
                <c:pt idx="0">
                  <c:v>247832</c:v>
                </c:pt>
                <c:pt idx="1">
                  <c:v>248070</c:v>
                </c:pt>
                <c:pt idx="2">
                  <c:v>248229</c:v>
                </c:pt>
                <c:pt idx="3">
                  <c:v>248419</c:v>
                </c:pt>
                <c:pt idx="4">
                  <c:v>248803</c:v>
                </c:pt>
                <c:pt idx="5">
                  <c:v>249204</c:v>
                </c:pt>
                <c:pt idx="6">
                  <c:v>249756</c:v>
                </c:pt>
                <c:pt idx="7">
                  <c:v>250103</c:v>
                </c:pt>
                <c:pt idx="8">
                  <c:v>250566</c:v>
                </c:pt>
                <c:pt idx="9">
                  <c:v>250825</c:v>
                </c:pt>
                <c:pt idx="10">
                  <c:v>251237</c:v>
                </c:pt>
                <c:pt idx="11">
                  <c:v>251713</c:v>
                </c:pt>
                <c:pt idx="12">
                  <c:v>252235</c:v>
                </c:pt>
                <c:pt idx="13">
                  <c:v>252809</c:v>
                </c:pt>
                <c:pt idx="14">
                  <c:v>253438</c:v>
                </c:pt>
                <c:pt idx="15">
                  <c:v>253915</c:v>
                </c:pt>
                <c:pt idx="16">
                  <c:v>254235</c:v>
                </c:pt>
                <c:pt idx="17">
                  <c:v>254636</c:v>
                </c:pt>
                <c:pt idx="18">
                  <c:v>255278</c:v>
                </c:pt>
                <c:pt idx="19">
                  <c:v>256118</c:v>
                </c:pt>
                <c:pt idx="20">
                  <c:v>257065</c:v>
                </c:pt>
                <c:pt idx="21">
                  <c:v>258136</c:v>
                </c:pt>
                <c:pt idx="22">
                  <c:v>259345</c:v>
                </c:pt>
                <c:pt idx="23">
                  <c:v>260298</c:v>
                </c:pt>
                <c:pt idx="24">
                  <c:v>261174</c:v>
                </c:pt>
                <c:pt idx="25">
                  <c:v>262540</c:v>
                </c:pt>
                <c:pt idx="26">
                  <c:v>263949</c:v>
                </c:pt>
                <c:pt idx="27">
                  <c:v>265409</c:v>
                </c:pt>
                <c:pt idx="28">
                  <c:v>266853</c:v>
                </c:pt>
                <c:pt idx="29">
                  <c:v>268218</c:v>
                </c:pt>
                <c:pt idx="30">
                  <c:v>269214</c:v>
                </c:pt>
                <c:pt idx="31">
                  <c:v>270189</c:v>
                </c:pt>
                <c:pt idx="32">
                  <c:v>271515</c:v>
                </c:pt>
                <c:pt idx="33">
                  <c:v>272912</c:v>
                </c:pt>
                <c:pt idx="34">
                  <c:v>274644</c:v>
                </c:pt>
                <c:pt idx="35">
                  <c:v>276337</c:v>
                </c:pt>
                <c:pt idx="36">
                  <c:v>277634</c:v>
                </c:pt>
                <c:pt idx="37">
                  <c:v>278784</c:v>
                </c:pt>
                <c:pt idx="38">
                  <c:v>280153</c:v>
                </c:pt>
                <c:pt idx="39">
                  <c:v>281583</c:v>
                </c:pt>
                <c:pt idx="40">
                  <c:v>283180</c:v>
                </c:pt>
                <c:pt idx="41">
                  <c:v>284796</c:v>
                </c:pt>
                <c:pt idx="42">
                  <c:v>286297</c:v>
                </c:pt>
                <c:pt idx="43">
                  <c:v>287753</c:v>
                </c:pt>
                <c:pt idx="44">
                  <c:v>288761</c:v>
                </c:pt>
                <c:pt idx="45">
                  <c:v>289990</c:v>
                </c:pt>
                <c:pt idx="46">
                  <c:v>291442</c:v>
                </c:pt>
                <c:pt idx="47">
                  <c:v>293025</c:v>
                </c:pt>
                <c:pt idx="48">
                  <c:v>294932</c:v>
                </c:pt>
                <c:pt idx="49">
                  <c:v>296569</c:v>
                </c:pt>
                <c:pt idx="50">
                  <c:v>298156</c:v>
                </c:pt>
                <c:pt idx="51">
                  <c:v>299506</c:v>
                </c:pt>
                <c:pt idx="52">
                  <c:v>300897</c:v>
                </c:pt>
                <c:pt idx="53">
                  <c:v>302537</c:v>
                </c:pt>
                <c:pt idx="54">
                  <c:v>304323</c:v>
                </c:pt>
                <c:pt idx="55">
                  <c:v>306235</c:v>
                </c:pt>
                <c:pt idx="56">
                  <c:v>308104</c:v>
                </c:pt>
                <c:pt idx="57">
                  <c:v>309870</c:v>
                </c:pt>
                <c:pt idx="58">
                  <c:v>311364</c:v>
                </c:pt>
                <c:pt idx="59">
                  <c:v>313011</c:v>
                </c:pt>
                <c:pt idx="60">
                  <c:v>314861</c:v>
                </c:pt>
                <c:pt idx="61">
                  <c:v>317409</c:v>
                </c:pt>
                <c:pt idx="62">
                  <c:v>319908</c:v>
                </c:pt>
                <c:pt idx="63">
                  <c:v>322751</c:v>
                </c:pt>
                <c:pt idx="64">
                  <c:v>325329</c:v>
                </c:pt>
                <c:pt idx="65">
                  <c:v>327586</c:v>
                </c:pt>
                <c:pt idx="66">
                  <c:v>330263</c:v>
                </c:pt>
                <c:pt idx="67">
                  <c:v>333940</c:v>
                </c:pt>
                <c:pt idx="68">
                  <c:v>338398</c:v>
                </c:pt>
                <c:pt idx="69">
                  <c:v>343770</c:v>
                </c:pt>
                <c:pt idx="70">
                  <c:v>349494</c:v>
                </c:pt>
                <c:pt idx="71">
                  <c:v>354950</c:v>
                </c:pt>
                <c:pt idx="72">
                  <c:v>359569</c:v>
                </c:pt>
                <c:pt idx="73">
                  <c:v>365467</c:v>
                </c:pt>
                <c:pt idx="74">
                  <c:v>372799</c:v>
                </c:pt>
                <c:pt idx="75">
                  <c:v>381602</c:v>
                </c:pt>
                <c:pt idx="76">
                  <c:v>391611</c:v>
                </c:pt>
                <c:pt idx="77">
                  <c:v>402536</c:v>
                </c:pt>
                <c:pt idx="78">
                  <c:v>414241</c:v>
                </c:pt>
                <c:pt idx="79">
                  <c:v>423578</c:v>
                </c:pt>
                <c:pt idx="80">
                  <c:v>434449</c:v>
                </c:pt>
                <c:pt idx="81">
                  <c:v>449648</c:v>
                </c:pt>
                <c:pt idx="82">
                  <c:v>465726</c:v>
                </c:pt>
                <c:pt idx="83">
                  <c:v>484869</c:v>
                </c:pt>
                <c:pt idx="84">
                  <c:v>504509</c:v>
                </c:pt>
                <c:pt idx="85">
                  <c:v>525782</c:v>
                </c:pt>
                <c:pt idx="86">
                  <c:v>542789</c:v>
                </c:pt>
                <c:pt idx="87">
                  <c:v>564778</c:v>
                </c:pt>
                <c:pt idx="88">
                  <c:v>589766</c:v>
                </c:pt>
                <c:pt idx="89">
                  <c:v>616595</c:v>
                </c:pt>
                <c:pt idx="90">
                  <c:v>647674</c:v>
                </c:pt>
                <c:pt idx="91">
                  <c:v>679430</c:v>
                </c:pt>
                <c:pt idx="92">
                  <c:v>709335</c:v>
                </c:pt>
                <c:pt idx="93">
                  <c:v>731588</c:v>
                </c:pt>
                <c:pt idx="94">
                  <c:v>759829</c:v>
                </c:pt>
                <c:pt idx="95">
                  <c:v>790377</c:v>
                </c:pt>
                <c:pt idx="96">
                  <c:v>824879</c:v>
                </c:pt>
                <c:pt idx="97">
                  <c:v>862681</c:v>
                </c:pt>
                <c:pt idx="98">
                  <c:v>902490</c:v>
                </c:pt>
                <c:pt idx="99">
                  <c:v>935104</c:v>
                </c:pt>
                <c:pt idx="100">
                  <c:v>960373</c:v>
                </c:pt>
                <c:pt idx="101">
                  <c:v>995463</c:v>
                </c:pt>
                <c:pt idx="102">
                  <c:v>1028424</c:v>
                </c:pt>
                <c:pt idx="103">
                  <c:v>1066401</c:v>
                </c:pt>
                <c:pt idx="104">
                  <c:v>1107303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E-40F0-9E8C-9EF9C9086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041904"/>
        <c:axId val="335038952"/>
      </c:scatterChart>
      <c:valAx>
        <c:axId val="33503895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335041904"/>
        <c:crossesAt val="0"/>
        <c:crossBetween val="midCat"/>
      </c:valAx>
      <c:valAx>
        <c:axId val="335041904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33503895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totale_casi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Casi_totali!$B$1</c:f>
              <c:strCache>
                <c:ptCount val="1"/>
                <c:pt idx="0">
                  <c:v>totale_casi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Casi_totali!$A$3:$A$116</c:f>
              <c:numCache>
                <c:formatCode>d/m;@</c:formatCode>
                <c:ptCount val="114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  <c:pt idx="104">
                  <c:v>44148</c:v>
                </c:pt>
                <c:pt idx="105">
                  <c:v>44149</c:v>
                </c:pt>
                <c:pt idx="106">
                  <c:v>44150</c:v>
                </c:pt>
                <c:pt idx="107">
                  <c:v>44151</c:v>
                </c:pt>
              </c:numCache>
            </c:numRef>
          </c:xVal>
          <c:yVal>
            <c:numRef>
              <c:f>Casi_totali!$B$3:$B$116</c:f>
              <c:numCache>
                <c:formatCode>General</c:formatCode>
                <c:ptCount val="114"/>
                <c:pt idx="0">
                  <c:v>247832</c:v>
                </c:pt>
                <c:pt idx="1">
                  <c:v>248070</c:v>
                </c:pt>
                <c:pt idx="2">
                  <c:v>248229</c:v>
                </c:pt>
                <c:pt idx="3">
                  <c:v>248419</c:v>
                </c:pt>
                <c:pt idx="4">
                  <c:v>248803</c:v>
                </c:pt>
                <c:pt idx="5">
                  <c:v>249204</c:v>
                </c:pt>
                <c:pt idx="6">
                  <c:v>249756</c:v>
                </c:pt>
                <c:pt idx="7">
                  <c:v>250103</c:v>
                </c:pt>
                <c:pt idx="8">
                  <c:v>250566</c:v>
                </c:pt>
                <c:pt idx="9">
                  <c:v>250825</c:v>
                </c:pt>
                <c:pt idx="10">
                  <c:v>251237</c:v>
                </c:pt>
                <c:pt idx="11">
                  <c:v>251713</c:v>
                </c:pt>
                <c:pt idx="12">
                  <c:v>252235</c:v>
                </c:pt>
                <c:pt idx="13">
                  <c:v>252809</c:v>
                </c:pt>
                <c:pt idx="14">
                  <c:v>253438</c:v>
                </c:pt>
                <c:pt idx="15">
                  <c:v>253915</c:v>
                </c:pt>
                <c:pt idx="16">
                  <c:v>254235</c:v>
                </c:pt>
                <c:pt idx="17">
                  <c:v>254636</c:v>
                </c:pt>
                <c:pt idx="18">
                  <c:v>255278</c:v>
                </c:pt>
                <c:pt idx="19">
                  <c:v>256118</c:v>
                </c:pt>
                <c:pt idx="20">
                  <c:v>257065</c:v>
                </c:pt>
                <c:pt idx="21">
                  <c:v>258136</c:v>
                </c:pt>
                <c:pt idx="22">
                  <c:v>259345</c:v>
                </c:pt>
                <c:pt idx="23">
                  <c:v>260298</c:v>
                </c:pt>
                <c:pt idx="24">
                  <c:v>261174</c:v>
                </c:pt>
                <c:pt idx="25">
                  <c:v>262540</c:v>
                </c:pt>
                <c:pt idx="26">
                  <c:v>263949</c:v>
                </c:pt>
                <c:pt idx="27">
                  <c:v>265409</c:v>
                </c:pt>
                <c:pt idx="28">
                  <c:v>266853</c:v>
                </c:pt>
                <c:pt idx="29">
                  <c:v>268218</c:v>
                </c:pt>
                <c:pt idx="30">
                  <c:v>269214</c:v>
                </c:pt>
                <c:pt idx="31">
                  <c:v>270189</c:v>
                </c:pt>
                <c:pt idx="32">
                  <c:v>271515</c:v>
                </c:pt>
                <c:pt idx="33">
                  <c:v>272912</c:v>
                </c:pt>
                <c:pt idx="34">
                  <c:v>274644</c:v>
                </c:pt>
                <c:pt idx="35">
                  <c:v>276337</c:v>
                </c:pt>
                <c:pt idx="36">
                  <c:v>277634</c:v>
                </c:pt>
                <c:pt idx="37">
                  <c:v>278784</c:v>
                </c:pt>
                <c:pt idx="38">
                  <c:v>280153</c:v>
                </c:pt>
                <c:pt idx="39">
                  <c:v>281583</c:v>
                </c:pt>
                <c:pt idx="40">
                  <c:v>283180</c:v>
                </c:pt>
                <c:pt idx="41">
                  <c:v>284796</c:v>
                </c:pt>
                <c:pt idx="42">
                  <c:v>286297</c:v>
                </c:pt>
                <c:pt idx="43">
                  <c:v>287753</c:v>
                </c:pt>
                <c:pt idx="44">
                  <c:v>288761</c:v>
                </c:pt>
                <c:pt idx="45">
                  <c:v>289990</c:v>
                </c:pt>
                <c:pt idx="46">
                  <c:v>291442</c:v>
                </c:pt>
                <c:pt idx="47">
                  <c:v>293025</c:v>
                </c:pt>
                <c:pt idx="48">
                  <c:v>294932</c:v>
                </c:pt>
                <c:pt idx="49">
                  <c:v>296569</c:v>
                </c:pt>
                <c:pt idx="50">
                  <c:v>298156</c:v>
                </c:pt>
                <c:pt idx="51">
                  <c:v>299506</c:v>
                </c:pt>
                <c:pt idx="52">
                  <c:v>300897</c:v>
                </c:pt>
                <c:pt idx="53">
                  <c:v>302537</c:v>
                </c:pt>
                <c:pt idx="54">
                  <c:v>304323</c:v>
                </c:pt>
                <c:pt idx="55">
                  <c:v>306235</c:v>
                </c:pt>
                <c:pt idx="56">
                  <c:v>308104</c:v>
                </c:pt>
                <c:pt idx="57">
                  <c:v>309870</c:v>
                </c:pt>
                <c:pt idx="58">
                  <c:v>311364</c:v>
                </c:pt>
                <c:pt idx="59">
                  <c:v>313011</c:v>
                </c:pt>
                <c:pt idx="60">
                  <c:v>314861</c:v>
                </c:pt>
                <c:pt idx="61">
                  <c:v>317409</c:v>
                </c:pt>
                <c:pt idx="62">
                  <c:v>319908</c:v>
                </c:pt>
                <c:pt idx="63">
                  <c:v>322751</c:v>
                </c:pt>
                <c:pt idx="64">
                  <c:v>325329</c:v>
                </c:pt>
                <c:pt idx="65">
                  <c:v>327586</c:v>
                </c:pt>
                <c:pt idx="66">
                  <c:v>330263</c:v>
                </c:pt>
                <c:pt idx="67">
                  <c:v>333940</c:v>
                </c:pt>
                <c:pt idx="68">
                  <c:v>338398</c:v>
                </c:pt>
                <c:pt idx="69">
                  <c:v>343770</c:v>
                </c:pt>
                <c:pt idx="70">
                  <c:v>349494</c:v>
                </c:pt>
                <c:pt idx="71">
                  <c:v>354950</c:v>
                </c:pt>
                <c:pt idx="72">
                  <c:v>359569</c:v>
                </c:pt>
                <c:pt idx="73">
                  <c:v>365467</c:v>
                </c:pt>
                <c:pt idx="74">
                  <c:v>372799</c:v>
                </c:pt>
                <c:pt idx="75">
                  <c:v>381602</c:v>
                </c:pt>
                <c:pt idx="76">
                  <c:v>391611</c:v>
                </c:pt>
                <c:pt idx="77">
                  <c:v>402536</c:v>
                </c:pt>
                <c:pt idx="78">
                  <c:v>414241</c:v>
                </c:pt>
                <c:pt idx="79">
                  <c:v>423578</c:v>
                </c:pt>
                <c:pt idx="80">
                  <c:v>434449</c:v>
                </c:pt>
                <c:pt idx="81">
                  <c:v>449648</c:v>
                </c:pt>
                <c:pt idx="82">
                  <c:v>465726</c:v>
                </c:pt>
                <c:pt idx="83">
                  <c:v>484869</c:v>
                </c:pt>
                <c:pt idx="84">
                  <c:v>504509</c:v>
                </c:pt>
                <c:pt idx="85">
                  <c:v>525782</c:v>
                </c:pt>
                <c:pt idx="86">
                  <c:v>542789</c:v>
                </c:pt>
                <c:pt idx="87">
                  <c:v>564778</c:v>
                </c:pt>
                <c:pt idx="88">
                  <c:v>589766</c:v>
                </c:pt>
                <c:pt idx="89">
                  <c:v>616595</c:v>
                </c:pt>
                <c:pt idx="90">
                  <c:v>647674</c:v>
                </c:pt>
                <c:pt idx="91">
                  <c:v>679430</c:v>
                </c:pt>
                <c:pt idx="92">
                  <c:v>709335</c:v>
                </c:pt>
                <c:pt idx="93">
                  <c:v>731588</c:v>
                </c:pt>
                <c:pt idx="94">
                  <c:v>759829</c:v>
                </c:pt>
                <c:pt idx="95">
                  <c:v>790377</c:v>
                </c:pt>
                <c:pt idx="96">
                  <c:v>824879</c:v>
                </c:pt>
                <c:pt idx="97">
                  <c:v>862681</c:v>
                </c:pt>
                <c:pt idx="98">
                  <c:v>902490</c:v>
                </c:pt>
                <c:pt idx="99">
                  <c:v>935104</c:v>
                </c:pt>
                <c:pt idx="100">
                  <c:v>960373</c:v>
                </c:pt>
                <c:pt idx="101">
                  <c:v>995463</c:v>
                </c:pt>
                <c:pt idx="102">
                  <c:v>1028424</c:v>
                </c:pt>
                <c:pt idx="103">
                  <c:v>1066401</c:v>
                </c:pt>
                <c:pt idx="104">
                  <c:v>1107303</c:v>
                </c:pt>
                <c:pt idx="105">
                  <c:v>1144552</c:v>
                </c:pt>
                <c:pt idx="106">
                  <c:v>1178529</c:v>
                </c:pt>
                <c:pt idx="107">
                  <c:v>1205881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2A-4160-AA11-CA6D41F42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19376"/>
        <c:axId val="449319048"/>
      </c:scatterChart>
      <c:valAx>
        <c:axId val="449319048"/>
        <c:scaling>
          <c:logBase val="10"/>
          <c:orientation val="minMax"/>
          <c:min val="10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9319376"/>
        <c:crosses val="autoZero"/>
        <c:crossBetween val="midCat"/>
      </c:valAx>
      <c:valAx>
        <c:axId val="449319376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931904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Variazione</a:t>
            </a:r>
            <a:r>
              <a:rPr lang="it-IT" baseline="0"/>
              <a:t> casi totali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Casi_totali!$C$1</c:f>
              <c:strCache>
                <c:ptCount val="1"/>
                <c:pt idx="0">
                  <c:v>d1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Casi_totali!$A$3:$A$126</c:f>
              <c:numCache>
                <c:formatCode>d/m;@</c:formatCode>
                <c:ptCount val="124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  <c:pt idx="104">
                  <c:v>44148</c:v>
                </c:pt>
                <c:pt idx="105">
                  <c:v>44149</c:v>
                </c:pt>
                <c:pt idx="106">
                  <c:v>44150</c:v>
                </c:pt>
                <c:pt idx="107">
                  <c:v>44151</c:v>
                </c:pt>
              </c:numCache>
            </c:numRef>
          </c:cat>
          <c:val>
            <c:numRef>
              <c:f>Casi_totali!$C$3:$C$126</c:f>
              <c:numCache>
                <c:formatCode>General</c:formatCode>
                <c:ptCount val="124"/>
                <c:pt idx="1">
                  <c:v>238</c:v>
                </c:pt>
                <c:pt idx="2">
                  <c:v>159</c:v>
                </c:pt>
                <c:pt idx="3">
                  <c:v>190</c:v>
                </c:pt>
                <c:pt idx="4">
                  <c:v>384</c:v>
                </c:pt>
                <c:pt idx="5">
                  <c:v>401</c:v>
                </c:pt>
                <c:pt idx="6">
                  <c:v>552</c:v>
                </c:pt>
                <c:pt idx="7">
                  <c:v>347</c:v>
                </c:pt>
                <c:pt idx="8">
                  <c:v>463</c:v>
                </c:pt>
                <c:pt idx="9">
                  <c:v>259</c:v>
                </c:pt>
                <c:pt idx="10">
                  <c:v>412</c:v>
                </c:pt>
                <c:pt idx="11">
                  <c:v>476</c:v>
                </c:pt>
                <c:pt idx="12">
                  <c:v>522</c:v>
                </c:pt>
                <c:pt idx="13">
                  <c:v>574</c:v>
                </c:pt>
                <c:pt idx="14">
                  <c:v>629</c:v>
                </c:pt>
                <c:pt idx="15">
                  <c:v>477</c:v>
                </c:pt>
                <c:pt idx="16">
                  <c:v>320</c:v>
                </c:pt>
                <c:pt idx="17">
                  <c:v>401</c:v>
                </c:pt>
                <c:pt idx="18">
                  <c:v>642</c:v>
                </c:pt>
                <c:pt idx="19">
                  <c:v>840</c:v>
                </c:pt>
                <c:pt idx="20">
                  <c:v>947</c:v>
                </c:pt>
                <c:pt idx="21">
                  <c:v>1071</c:v>
                </c:pt>
                <c:pt idx="22">
                  <c:v>1209</c:v>
                </c:pt>
                <c:pt idx="23">
                  <c:v>953</c:v>
                </c:pt>
                <c:pt idx="24">
                  <c:v>876</c:v>
                </c:pt>
                <c:pt idx="25">
                  <c:v>1366</c:v>
                </c:pt>
                <c:pt idx="26">
                  <c:v>1409</c:v>
                </c:pt>
                <c:pt idx="27">
                  <c:v>1460</c:v>
                </c:pt>
                <c:pt idx="28">
                  <c:v>1444</c:v>
                </c:pt>
                <c:pt idx="29">
                  <c:v>1365</c:v>
                </c:pt>
                <c:pt idx="30">
                  <c:v>996</c:v>
                </c:pt>
                <c:pt idx="31">
                  <c:v>975</c:v>
                </c:pt>
                <c:pt idx="32">
                  <c:v>1326</c:v>
                </c:pt>
                <c:pt idx="33">
                  <c:v>1397</c:v>
                </c:pt>
                <c:pt idx="34">
                  <c:v>1732</c:v>
                </c:pt>
                <c:pt idx="35">
                  <c:v>1693</c:v>
                </c:pt>
                <c:pt idx="36">
                  <c:v>1297</c:v>
                </c:pt>
                <c:pt idx="37">
                  <c:v>1150</c:v>
                </c:pt>
                <c:pt idx="38">
                  <c:v>1369</c:v>
                </c:pt>
                <c:pt idx="39">
                  <c:v>1430</c:v>
                </c:pt>
                <c:pt idx="40">
                  <c:v>1597</c:v>
                </c:pt>
                <c:pt idx="41">
                  <c:v>1616</c:v>
                </c:pt>
                <c:pt idx="42">
                  <c:v>1501</c:v>
                </c:pt>
                <c:pt idx="43">
                  <c:v>1456</c:v>
                </c:pt>
                <c:pt idx="44">
                  <c:v>1008</c:v>
                </c:pt>
                <c:pt idx="45">
                  <c:v>1229</c:v>
                </c:pt>
                <c:pt idx="46">
                  <c:v>1452</c:v>
                </c:pt>
                <c:pt idx="47">
                  <c:v>1583</c:v>
                </c:pt>
                <c:pt idx="48">
                  <c:v>1907</c:v>
                </c:pt>
                <c:pt idx="49">
                  <c:v>1637</c:v>
                </c:pt>
                <c:pt idx="50">
                  <c:v>1587</c:v>
                </c:pt>
                <c:pt idx="51">
                  <c:v>1350</c:v>
                </c:pt>
                <c:pt idx="52">
                  <c:v>1391</c:v>
                </c:pt>
                <c:pt idx="53">
                  <c:v>1640</c:v>
                </c:pt>
                <c:pt idx="54">
                  <c:v>1786</c:v>
                </c:pt>
                <c:pt idx="55">
                  <c:v>1912</c:v>
                </c:pt>
                <c:pt idx="56">
                  <c:v>1869</c:v>
                </c:pt>
                <c:pt idx="57">
                  <c:v>1766</c:v>
                </c:pt>
                <c:pt idx="58">
                  <c:v>1494</c:v>
                </c:pt>
                <c:pt idx="59">
                  <c:v>1647</c:v>
                </c:pt>
                <c:pt idx="60">
                  <c:v>1850</c:v>
                </c:pt>
                <c:pt idx="61">
                  <c:v>2548</c:v>
                </c:pt>
                <c:pt idx="62">
                  <c:v>2499</c:v>
                </c:pt>
                <c:pt idx="63">
                  <c:v>2843</c:v>
                </c:pt>
                <c:pt idx="64">
                  <c:v>2578</c:v>
                </c:pt>
                <c:pt idx="65">
                  <c:v>2257</c:v>
                </c:pt>
                <c:pt idx="66">
                  <c:v>2677</c:v>
                </c:pt>
                <c:pt idx="67">
                  <c:v>3677</c:v>
                </c:pt>
                <c:pt idx="68">
                  <c:v>4458</c:v>
                </c:pt>
                <c:pt idx="69">
                  <c:v>5372</c:v>
                </c:pt>
                <c:pt idx="70">
                  <c:v>5724</c:v>
                </c:pt>
                <c:pt idx="71">
                  <c:v>5456</c:v>
                </c:pt>
                <c:pt idx="72">
                  <c:v>4619</c:v>
                </c:pt>
                <c:pt idx="73">
                  <c:v>5898</c:v>
                </c:pt>
                <c:pt idx="74">
                  <c:v>7332</c:v>
                </c:pt>
                <c:pt idx="75">
                  <c:v>8803</c:v>
                </c:pt>
                <c:pt idx="76">
                  <c:v>10009</c:v>
                </c:pt>
                <c:pt idx="77">
                  <c:v>10925</c:v>
                </c:pt>
                <c:pt idx="78">
                  <c:v>11705</c:v>
                </c:pt>
                <c:pt idx="79">
                  <c:v>9337</c:v>
                </c:pt>
                <c:pt idx="80">
                  <c:v>10871</c:v>
                </c:pt>
                <c:pt idx="81">
                  <c:v>15199</c:v>
                </c:pt>
                <c:pt idx="82">
                  <c:v>16078</c:v>
                </c:pt>
                <c:pt idx="83">
                  <c:v>19143</c:v>
                </c:pt>
                <c:pt idx="84">
                  <c:v>19640</c:v>
                </c:pt>
                <c:pt idx="85">
                  <c:v>21273</c:v>
                </c:pt>
                <c:pt idx="86">
                  <c:v>17007</c:v>
                </c:pt>
                <c:pt idx="87">
                  <c:v>21989</c:v>
                </c:pt>
                <c:pt idx="88">
                  <c:v>24988</c:v>
                </c:pt>
                <c:pt idx="89">
                  <c:v>26829</c:v>
                </c:pt>
                <c:pt idx="90">
                  <c:v>31079</c:v>
                </c:pt>
                <c:pt idx="91">
                  <c:v>31756</c:v>
                </c:pt>
                <c:pt idx="92">
                  <c:v>29905</c:v>
                </c:pt>
                <c:pt idx="93">
                  <c:v>22253</c:v>
                </c:pt>
                <c:pt idx="94">
                  <c:v>28241</c:v>
                </c:pt>
                <c:pt idx="95">
                  <c:v>30548</c:v>
                </c:pt>
                <c:pt idx="96">
                  <c:v>34502</c:v>
                </c:pt>
                <c:pt idx="97">
                  <c:v>37802</c:v>
                </c:pt>
                <c:pt idx="98">
                  <c:v>39809</c:v>
                </c:pt>
                <c:pt idx="99">
                  <c:v>32614</c:v>
                </c:pt>
                <c:pt idx="100">
                  <c:v>25269</c:v>
                </c:pt>
                <c:pt idx="101">
                  <c:v>35090</c:v>
                </c:pt>
                <c:pt idx="102">
                  <c:v>32961</c:v>
                </c:pt>
                <c:pt idx="103">
                  <c:v>37977</c:v>
                </c:pt>
                <c:pt idx="104">
                  <c:v>40902</c:v>
                </c:pt>
                <c:pt idx="105">
                  <c:v>37249</c:v>
                </c:pt>
                <c:pt idx="106">
                  <c:v>33977</c:v>
                </c:pt>
                <c:pt idx="107">
                  <c:v>27352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67-4705-8AE5-854BF71F36D6}"/>
            </c:ext>
          </c:extLst>
        </c:ser>
        <c:ser>
          <c:idx val="1"/>
          <c:order val="1"/>
          <c:tx>
            <c:strRef>
              <c:f>Casi_totali!$E$1</c:f>
              <c:strCache>
                <c:ptCount val="1"/>
                <c:pt idx="0">
                  <c:v>d1 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Casi_totali!$A$3:$A$126</c:f>
              <c:numCache>
                <c:formatCode>d/m;@</c:formatCode>
                <c:ptCount val="124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  <c:pt idx="104">
                  <c:v>44148</c:v>
                </c:pt>
                <c:pt idx="105">
                  <c:v>44149</c:v>
                </c:pt>
                <c:pt idx="106">
                  <c:v>44150</c:v>
                </c:pt>
                <c:pt idx="107">
                  <c:v>44151</c:v>
                </c:pt>
              </c:numCache>
            </c:numRef>
          </c:cat>
          <c:val>
            <c:numRef>
              <c:f>Casi_totali!$E$3:$E$126</c:f>
              <c:numCache>
                <c:formatCode>General</c:formatCode>
                <c:ptCount val="124"/>
                <c:pt idx="9" formatCode="0">
                  <c:v>356.57142857142856</c:v>
                </c:pt>
                <c:pt idx="10" formatCode="0">
                  <c:v>370.85714285714283</c:v>
                </c:pt>
                <c:pt idx="11" formatCode="0">
                  <c:v>402.57142857142856</c:v>
                </c:pt>
                <c:pt idx="12" formatCode="0">
                  <c:v>415.71428571428572</c:v>
                </c:pt>
                <c:pt idx="13" formatCode="0">
                  <c:v>433</c:v>
                </c:pt>
                <c:pt idx="14" formatCode="0">
                  <c:v>436.14285714285717</c:v>
                </c:pt>
                <c:pt idx="15" formatCode="0">
                  <c:v>476.42857142857144</c:v>
                </c:pt>
                <c:pt idx="16" formatCode="0">
                  <c:v>478.42857142857144</c:v>
                </c:pt>
                <c:pt idx="17" formatCode="0">
                  <c:v>487.14285714285717</c:v>
                </c:pt>
                <c:pt idx="18" formatCode="0">
                  <c:v>485.57142857142856</c:v>
                </c:pt>
                <c:pt idx="19" formatCode="0">
                  <c:v>509.28571428571428</c:v>
                </c:pt>
                <c:pt idx="20" formatCode="0">
                  <c:v>554.71428571428567</c:v>
                </c:pt>
                <c:pt idx="21" formatCode="0">
                  <c:v>608</c:v>
                </c:pt>
                <c:pt idx="22" formatCode="0">
                  <c:v>671.14285714285711</c:v>
                </c:pt>
                <c:pt idx="23" formatCode="0">
                  <c:v>775.71428571428567</c:v>
                </c:pt>
                <c:pt idx="24" formatCode="0">
                  <c:v>866.14285714285711</c:v>
                </c:pt>
                <c:pt idx="25" formatCode="0">
                  <c:v>934</c:v>
                </c:pt>
                <c:pt idx="26" formatCode="0">
                  <c:v>1037.4285714285713</c:v>
                </c:pt>
                <c:pt idx="27" formatCode="0">
                  <c:v>1118.7142857142858</c:v>
                </c:pt>
                <c:pt idx="28" formatCode="0">
                  <c:v>1192</c:v>
                </c:pt>
                <c:pt idx="29" formatCode="0">
                  <c:v>1245.2857142857142</c:v>
                </c:pt>
                <c:pt idx="30" formatCode="0">
                  <c:v>1267.5714285714287</c:v>
                </c:pt>
                <c:pt idx="31" formatCode="0">
                  <c:v>1273.7142857142858</c:v>
                </c:pt>
                <c:pt idx="32" formatCode="0">
                  <c:v>1287.8571428571429</c:v>
                </c:pt>
                <c:pt idx="33" formatCode="0">
                  <c:v>1282.1428571428571</c:v>
                </c:pt>
                <c:pt idx="34" formatCode="0">
                  <c:v>1280.4285714285713</c:v>
                </c:pt>
                <c:pt idx="35" formatCode="0">
                  <c:v>1319.2857142857142</c:v>
                </c:pt>
                <c:pt idx="36" formatCode="0">
                  <c:v>1354.8571428571429</c:v>
                </c:pt>
                <c:pt idx="37" formatCode="0">
                  <c:v>1345.1428571428571</c:v>
                </c:pt>
                <c:pt idx="38" formatCode="0">
                  <c:v>1367.1428571428571</c:v>
                </c:pt>
                <c:pt idx="39" formatCode="0">
                  <c:v>1423.4285714285713</c:v>
                </c:pt>
                <c:pt idx="40" formatCode="0">
                  <c:v>1438.2857142857142</c:v>
                </c:pt>
                <c:pt idx="41" formatCode="0">
                  <c:v>1466.8571428571429</c:v>
                </c:pt>
                <c:pt idx="42" formatCode="0">
                  <c:v>1450.2857142857142</c:v>
                </c:pt>
                <c:pt idx="43" formatCode="0">
                  <c:v>1422.8571428571429</c:v>
                </c:pt>
                <c:pt idx="44" formatCode="0">
                  <c:v>1445.5714285714287</c:v>
                </c:pt>
                <c:pt idx="45" formatCode="0">
                  <c:v>1425.2857142857142</c:v>
                </c:pt>
                <c:pt idx="46" formatCode="0">
                  <c:v>1405.2857142857142</c:v>
                </c:pt>
                <c:pt idx="47" formatCode="0">
                  <c:v>1408.4285714285713</c:v>
                </c:pt>
                <c:pt idx="48" formatCode="0">
                  <c:v>1406.4285714285713</c:v>
                </c:pt>
                <c:pt idx="49" formatCode="0">
                  <c:v>1448</c:v>
                </c:pt>
                <c:pt idx="50" formatCode="0">
                  <c:v>1467.4285714285713</c:v>
                </c:pt>
                <c:pt idx="51" formatCode="0">
                  <c:v>1486.1428571428571</c:v>
                </c:pt>
                <c:pt idx="52" formatCode="0">
                  <c:v>1535</c:v>
                </c:pt>
                <c:pt idx="53" formatCode="0">
                  <c:v>1558.1428571428571</c:v>
                </c:pt>
                <c:pt idx="54" formatCode="0">
                  <c:v>1585</c:v>
                </c:pt>
                <c:pt idx="55" formatCode="0">
                  <c:v>1614</c:v>
                </c:pt>
                <c:pt idx="56" formatCode="0">
                  <c:v>1614.7142857142858</c:v>
                </c:pt>
                <c:pt idx="57" formatCode="0">
                  <c:v>1647.8571428571429</c:v>
                </c:pt>
                <c:pt idx="58" formatCode="0">
                  <c:v>1673.4285714285713</c:v>
                </c:pt>
                <c:pt idx="59" formatCode="0">
                  <c:v>1694</c:v>
                </c:pt>
                <c:pt idx="60" formatCode="0">
                  <c:v>1730.5714285714287</c:v>
                </c:pt>
                <c:pt idx="61" formatCode="0">
                  <c:v>1760.5714285714287</c:v>
                </c:pt>
                <c:pt idx="62" formatCode="0">
                  <c:v>1869.4285714285713</c:v>
                </c:pt>
                <c:pt idx="63" formatCode="0">
                  <c:v>1953.2857142857142</c:v>
                </c:pt>
                <c:pt idx="64" formatCode="0">
                  <c:v>2092.4285714285716</c:v>
                </c:pt>
                <c:pt idx="65" formatCode="0">
                  <c:v>2208.4285714285716</c:v>
                </c:pt>
                <c:pt idx="66" formatCode="0">
                  <c:v>2317.4285714285716</c:v>
                </c:pt>
                <c:pt idx="67" formatCode="0">
                  <c:v>2464.5714285714284</c:v>
                </c:pt>
                <c:pt idx="68" formatCode="0">
                  <c:v>2725.5714285714284</c:v>
                </c:pt>
                <c:pt idx="69" formatCode="0">
                  <c:v>2998.4285714285716</c:v>
                </c:pt>
                <c:pt idx="70" formatCode="0">
                  <c:v>3408.8571428571427</c:v>
                </c:pt>
                <c:pt idx="71" formatCode="0">
                  <c:v>3820.4285714285716</c:v>
                </c:pt>
                <c:pt idx="72" formatCode="0">
                  <c:v>4231.5714285714284</c:v>
                </c:pt>
                <c:pt idx="73" formatCode="0">
                  <c:v>4569</c:v>
                </c:pt>
                <c:pt idx="74" formatCode="0">
                  <c:v>5029.1428571428569</c:v>
                </c:pt>
                <c:pt idx="75" formatCode="0">
                  <c:v>5551.2857142857147</c:v>
                </c:pt>
                <c:pt idx="76" formatCode="0">
                  <c:v>6172</c:v>
                </c:pt>
                <c:pt idx="77" formatCode="0">
                  <c:v>6834.4285714285716</c:v>
                </c:pt>
                <c:pt idx="78" formatCode="0">
                  <c:v>7577.4285714285716</c:v>
                </c:pt>
                <c:pt idx="79" formatCode="0">
                  <c:v>8470.1428571428569</c:v>
                </c:pt>
                <c:pt idx="80" formatCode="0">
                  <c:v>9144.1428571428569</c:v>
                </c:pt>
                <c:pt idx="81" formatCode="0">
                  <c:v>9854.5714285714294</c:v>
                </c:pt>
                <c:pt idx="82" formatCode="0">
                  <c:v>10978.428571428571</c:v>
                </c:pt>
                <c:pt idx="83" formatCode="0">
                  <c:v>12017.714285714286</c:v>
                </c:pt>
                <c:pt idx="84" formatCode="0">
                  <c:v>13322.571428571429</c:v>
                </c:pt>
                <c:pt idx="85" formatCode="0">
                  <c:v>14567.571428571429</c:v>
                </c:pt>
                <c:pt idx="86" formatCode="0">
                  <c:v>15934.428571428571</c:v>
                </c:pt>
                <c:pt idx="87" formatCode="0">
                  <c:v>17030.142857142859</c:v>
                </c:pt>
                <c:pt idx="88" formatCode="0">
                  <c:v>18618.428571428572</c:v>
                </c:pt>
                <c:pt idx="89" formatCode="0">
                  <c:v>20016.857142857141</c:v>
                </c:pt>
                <c:pt idx="90" formatCode="0">
                  <c:v>21552.714285714286</c:v>
                </c:pt>
                <c:pt idx="91" formatCode="0">
                  <c:v>23257.857142857141</c:v>
                </c:pt>
                <c:pt idx="92" formatCode="0">
                  <c:v>24988.714285714286</c:v>
                </c:pt>
                <c:pt idx="93" formatCode="0">
                  <c:v>26221.857142857141</c:v>
                </c:pt>
                <c:pt idx="94" formatCode="0">
                  <c:v>26971.285714285714</c:v>
                </c:pt>
                <c:pt idx="95" formatCode="0">
                  <c:v>27864.428571428572</c:v>
                </c:pt>
                <c:pt idx="96" formatCode="0">
                  <c:v>28658.714285714286</c:v>
                </c:pt>
                <c:pt idx="97" formatCode="0">
                  <c:v>29754.857142857141</c:v>
                </c:pt>
                <c:pt idx="98" formatCode="0">
                  <c:v>30715.285714285714</c:v>
                </c:pt>
                <c:pt idx="99" formatCode="0">
                  <c:v>31865.714285714286</c:v>
                </c:pt>
                <c:pt idx="100" formatCode="0">
                  <c:v>32252.714285714286</c:v>
                </c:pt>
                <c:pt idx="101" formatCode="0">
                  <c:v>32683.571428571428</c:v>
                </c:pt>
                <c:pt idx="102" formatCode="0">
                  <c:v>33662</c:v>
                </c:pt>
                <c:pt idx="103" formatCode="0">
                  <c:v>34006.714285714283</c:v>
                </c:pt>
                <c:pt idx="104" formatCode="0">
                  <c:v>34503.142857142855</c:v>
                </c:pt>
                <c:pt idx="105" formatCode="0">
                  <c:v>34946</c:v>
                </c:pt>
                <c:pt idx="106" formatCode="0">
                  <c:v>34580.285714285717</c:v>
                </c:pt>
                <c:pt idx="107" formatCode="0">
                  <c:v>34775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67-4705-8AE5-854BF71F3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328448"/>
        <c:axId val="607328776"/>
      </c:lineChart>
      <c:dateAx>
        <c:axId val="607328448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7328776"/>
        <c:crosses val="autoZero"/>
        <c:auto val="1"/>
        <c:lblOffset val="100"/>
        <c:baseTimeUnit val="days"/>
      </c:dateAx>
      <c:valAx>
        <c:axId val="60732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732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Terapia_inten!$B$1</c:f>
              <c:strCache>
                <c:ptCount val="1"/>
                <c:pt idx="0">
                  <c:v>terapia_intensiva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Terapia_inten!$A$3:$A$114</c:f>
              <c:numCache>
                <c:formatCode>d/m;@</c:formatCode>
                <c:ptCount val="112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  <c:pt idx="104">
                  <c:v>44148</c:v>
                </c:pt>
                <c:pt idx="105">
                  <c:v>44149</c:v>
                </c:pt>
                <c:pt idx="106">
                  <c:v>44150</c:v>
                </c:pt>
                <c:pt idx="107">
                  <c:v>44151</c:v>
                </c:pt>
              </c:numCache>
            </c:numRef>
          </c:xVal>
          <c:yVal>
            <c:numRef>
              <c:f>Terapia_inten!$B$3:$B$114</c:f>
              <c:numCache>
                <c:formatCode>General</c:formatCode>
                <c:ptCount val="112"/>
                <c:pt idx="0">
                  <c:v>43</c:v>
                </c:pt>
                <c:pt idx="1">
                  <c:v>42</c:v>
                </c:pt>
                <c:pt idx="2">
                  <c:v>41</c:v>
                </c:pt>
                <c:pt idx="3">
                  <c:v>41</c:v>
                </c:pt>
                <c:pt idx="4">
                  <c:v>41</c:v>
                </c:pt>
                <c:pt idx="5">
                  <c:v>42</c:v>
                </c:pt>
                <c:pt idx="6">
                  <c:v>42</c:v>
                </c:pt>
                <c:pt idx="7">
                  <c:v>43</c:v>
                </c:pt>
                <c:pt idx="8">
                  <c:v>45</c:v>
                </c:pt>
                <c:pt idx="9">
                  <c:v>46</c:v>
                </c:pt>
                <c:pt idx="10">
                  <c:v>49</c:v>
                </c:pt>
                <c:pt idx="11">
                  <c:v>53</c:v>
                </c:pt>
                <c:pt idx="12">
                  <c:v>55</c:v>
                </c:pt>
                <c:pt idx="13">
                  <c:v>56</c:v>
                </c:pt>
                <c:pt idx="14">
                  <c:v>55</c:v>
                </c:pt>
                <c:pt idx="15">
                  <c:v>56</c:v>
                </c:pt>
                <c:pt idx="16">
                  <c:v>58</c:v>
                </c:pt>
                <c:pt idx="17">
                  <c:v>58</c:v>
                </c:pt>
                <c:pt idx="18">
                  <c:v>66</c:v>
                </c:pt>
                <c:pt idx="19">
                  <c:v>68</c:v>
                </c:pt>
                <c:pt idx="20">
                  <c:v>69</c:v>
                </c:pt>
                <c:pt idx="21">
                  <c:v>64</c:v>
                </c:pt>
                <c:pt idx="22">
                  <c:v>69</c:v>
                </c:pt>
                <c:pt idx="23">
                  <c:v>65</c:v>
                </c:pt>
                <c:pt idx="24">
                  <c:v>66</c:v>
                </c:pt>
                <c:pt idx="25">
                  <c:v>69</c:v>
                </c:pt>
                <c:pt idx="26">
                  <c:v>67</c:v>
                </c:pt>
                <c:pt idx="27">
                  <c:v>74</c:v>
                </c:pt>
                <c:pt idx="28">
                  <c:v>79</c:v>
                </c:pt>
                <c:pt idx="29">
                  <c:v>86</c:v>
                </c:pt>
                <c:pt idx="30">
                  <c:v>94</c:v>
                </c:pt>
                <c:pt idx="31">
                  <c:v>107</c:v>
                </c:pt>
                <c:pt idx="32">
                  <c:v>109</c:v>
                </c:pt>
                <c:pt idx="33">
                  <c:v>120</c:v>
                </c:pt>
                <c:pt idx="34">
                  <c:v>121</c:v>
                </c:pt>
                <c:pt idx="35">
                  <c:v>121</c:v>
                </c:pt>
                <c:pt idx="36">
                  <c:v>133</c:v>
                </c:pt>
                <c:pt idx="37">
                  <c:v>142</c:v>
                </c:pt>
                <c:pt idx="38">
                  <c:v>143</c:v>
                </c:pt>
                <c:pt idx="39">
                  <c:v>150</c:v>
                </c:pt>
                <c:pt idx="40">
                  <c:v>164</c:v>
                </c:pt>
                <c:pt idx="41">
                  <c:v>175</c:v>
                </c:pt>
                <c:pt idx="42">
                  <c:v>182</c:v>
                </c:pt>
                <c:pt idx="43">
                  <c:v>187</c:v>
                </c:pt>
                <c:pt idx="44">
                  <c:v>197</c:v>
                </c:pt>
                <c:pt idx="45">
                  <c:v>201</c:v>
                </c:pt>
                <c:pt idx="46">
                  <c:v>207</c:v>
                </c:pt>
                <c:pt idx="47">
                  <c:v>212</c:v>
                </c:pt>
                <c:pt idx="48">
                  <c:v>208</c:v>
                </c:pt>
                <c:pt idx="49">
                  <c:v>215</c:v>
                </c:pt>
                <c:pt idx="50">
                  <c:v>222</c:v>
                </c:pt>
                <c:pt idx="51">
                  <c:v>232</c:v>
                </c:pt>
                <c:pt idx="52">
                  <c:v>239</c:v>
                </c:pt>
                <c:pt idx="53">
                  <c:v>244</c:v>
                </c:pt>
                <c:pt idx="54">
                  <c:v>246</c:v>
                </c:pt>
                <c:pt idx="55">
                  <c:v>244</c:v>
                </c:pt>
                <c:pt idx="56">
                  <c:v>247</c:v>
                </c:pt>
                <c:pt idx="57">
                  <c:v>254</c:v>
                </c:pt>
                <c:pt idx="58">
                  <c:v>264</c:v>
                </c:pt>
                <c:pt idx="59">
                  <c:v>271</c:v>
                </c:pt>
                <c:pt idx="60">
                  <c:v>280</c:v>
                </c:pt>
                <c:pt idx="61">
                  <c:v>291</c:v>
                </c:pt>
                <c:pt idx="62">
                  <c:v>294</c:v>
                </c:pt>
                <c:pt idx="63">
                  <c:v>297</c:v>
                </c:pt>
                <c:pt idx="64">
                  <c:v>303</c:v>
                </c:pt>
                <c:pt idx="65">
                  <c:v>323</c:v>
                </c:pt>
                <c:pt idx="66">
                  <c:v>319</c:v>
                </c:pt>
                <c:pt idx="67">
                  <c:v>337</c:v>
                </c:pt>
                <c:pt idx="68">
                  <c:v>358</c:v>
                </c:pt>
                <c:pt idx="69">
                  <c:v>387</c:v>
                </c:pt>
                <c:pt idx="70">
                  <c:v>390</c:v>
                </c:pt>
                <c:pt idx="71">
                  <c:v>420</c:v>
                </c:pt>
                <c:pt idx="72">
                  <c:v>452</c:v>
                </c:pt>
                <c:pt idx="73">
                  <c:v>514</c:v>
                </c:pt>
                <c:pt idx="74">
                  <c:v>539</c:v>
                </c:pt>
                <c:pt idx="75">
                  <c:v>586</c:v>
                </c:pt>
                <c:pt idx="76">
                  <c:v>638</c:v>
                </c:pt>
                <c:pt idx="77">
                  <c:v>705</c:v>
                </c:pt>
                <c:pt idx="78">
                  <c:v>750</c:v>
                </c:pt>
                <c:pt idx="79">
                  <c:v>797</c:v>
                </c:pt>
                <c:pt idx="80">
                  <c:v>870</c:v>
                </c:pt>
                <c:pt idx="81">
                  <c:v>926</c:v>
                </c:pt>
                <c:pt idx="82">
                  <c:v>992</c:v>
                </c:pt>
                <c:pt idx="83">
                  <c:v>1049</c:v>
                </c:pt>
                <c:pt idx="84">
                  <c:v>1128</c:v>
                </c:pt>
                <c:pt idx="85">
                  <c:v>1208</c:v>
                </c:pt>
                <c:pt idx="86">
                  <c:v>1284</c:v>
                </c:pt>
                <c:pt idx="87">
                  <c:v>1411</c:v>
                </c:pt>
                <c:pt idx="88">
                  <c:v>1536</c:v>
                </c:pt>
                <c:pt idx="89">
                  <c:v>1651</c:v>
                </c:pt>
                <c:pt idx="90">
                  <c:v>1746</c:v>
                </c:pt>
                <c:pt idx="91">
                  <c:v>1843</c:v>
                </c:pt>
                <c:pt idx="92">
                  <c:v>1939</c:v>
                </c:pt>
                <c:pt idx="93">
                  <c:v>2022</c:v>
                </c:pt>
                <c:pt idx="94">
                  <c:v>2225</c:v>
                </c:pt>
                <c:pt idx="95">
                  <c:v>2292</c:v>
                </c:pt>
                <c:pt idx="96">
                  <c:v>2391</c:v>
                </c:pt>
                <c:pt idx="97">
                  <c:v>2515</c:v>
                </c:pt>
                <c:pt idx="98">
                  <c:v>2634</c:v>
                </c:pt>
                <c:pt idx="99">
                  <c:v>2749</c:v>
                </c:pt>
                <c:pt idx="100">
                  <c:v>2849</c:v>
                </c:pt>
                <c:pt idx="101">
                  <c:v>2971</c:v>
                </c:pt>
                <c:pt idx="102">
                  <c:v>3081</c:v>
                </c:pt>
                <c:pt idx="103">
                  <c:v>3170</c:v>
                </c:pt>
                <c:pt idx="104">
                  <c:v>3230</c:v>
                </c:pt>
                <c:pt idx="105">
                  <c:v>3306</c:v>
                </c:pt>
                <c:pt idx="106">
                  <c:v>3422</c:v>
                </c:pt>
                <c:pt idx="107">
                  <c:v>3492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88-49F7-98F6-26A391EF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20032"/>
        <c:axId val="449319704"/>
      </c:scatterChart>
      <c:valAx>
        <c:axId val="449319704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20032"/>
        <c:crossesAt val="0"/>
        <c:crossBetween val="midCat"/>
      </c:valAx>
      <c:valAx>
        <c:axId val="449320032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19704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it-IT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Variazione TI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Terapia_inten!$C$1</c:f>
              <c:strCache>
                <c:ptCount val="1"/>
                <c:pt idx="0">
                  <c:v>d1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Terapia_inten!$A$12:$A$115</c:f>
              <c:numCache>
                <c:formatCode>d/m;@</c:formatCode>
                <c:ptCount val="104"/>
                <c:pt idx="0">
                  <c:v>44053</c:v>
                </c:pt>
                <c:pt idx="1">
                  <c:v>44054</c:v>
                </c:pt>
                <c:pt idx="2">
                  <c:v>44055</c:v>
                </c:pt>
                <c:pt idx="3">
                  <c:v>44056</c:v>
                </c:pt>
                <c:pt idx="4">
                  <c:v>44057</c:v>
                </c:pt>
                <c:pt idx="5">
                  <c:v>44058</c:v>
                </c:pt>
                <c:pt idx="6">
                  <c:v>44059</c:v>
                </c:pt>
                <c:pt idx="7">
                  <c:v>44060</c:v>
                </c:pt>
                <c:pt idx="8">
                  <c:v>44061</c:v>
                </c:pt>
                <c:pt idx="9">
                  <c:v>44062</c:v>
                </c:pt>
                <c:pt idx="10">
                  <c:v>44063</c:v>
                </c:pt>
                <c:pt idx="11">
                  <c:v>44064</c:v>
                </c:pt>
                <c:pt idx="12">
                  <c:v>44065</c:v>
                </c:pt>
                <c:pt idx="13">
                  <c:v>44066</c:v>
                </c:pt>
                <c:pt idx="14">
                  <c:v>44067</c:v>
                </c:pt>
                <c:pt idx="15">
                  <c:v>44068</c:v>
                </c:pt>
                <c:pt idx="16">
                  <c:v>44069</c:v>
                </c:pt>
                <c:pt idx="17">
                  <c:v>44070</c:v>
                </c:pt>
                <c:pt idx="18">
                  <c:v>44071</c:v>
                </c:pt>
                <c:pt idx="19">
                  <c:v>44072</c:v>
                </c:pt>
                <c:pt idx="20">
                  <c:v>44073</c:v>
                </c:pt>
                <c:pt idx="21">
                  <c:v>44074</c:v>
                </c:pt>
                <c:pt idx="22">
                  <c:v>44075</c:v>
                </c:pt>
                <c:pt idx="23">
                  <c:v>44076</c:v>
                </c:pt>
                <c:pt idx="24">
                  <c:v>44077</c:v>
                </c:pt>
                <c:pt idx="25">
                  <c:v>44078</c:v>
                </c:pt>
                <c:pt idx="26">
                  <c:v>44079</c:v>
                </c:pt>
                <c:pt idx="27">
                  <c:v>44080</c:v>
                </c:pt>
                <c:pt idx="28">
                  <c:v>44081</c:v>
                </c:pt>
                <c:pt idx="29">
                  <c:v>44082</c:v>
                </c:pt>
                <c:pt idx="30">
                  <c:v>44083</c:v>
                </c:pt>
                <c:pt idx="31">
                  <c:v>44084</c:v>
                </c:pt>
                <c:pt idx="32">
                  <c:v>44085</c:v>
                </c:pt>
                <c:pt idx="33">
                  <c:v>44086</c:v>
                </c:pt>
                <c:pt idx="34">
                  <c:v>44087</c:v>
                </c:pt>
                <c:pt idx="35">
                  <c:v>44088</c:v>
                </c:pt>
                <c:pt idx="36">
                  <c:v>44089</c:v>
                </c:pt>
                <c:pt idx="37">
                  <c:v>44090</c:v>
                </c:pt>
                <c:pt idx="38">
                  <c:v>44091</c:v>
                </c:pt>
                <c:pt idx="39">
                  <c:v>44092</c:v>
                </c:pt>
                <c:pt idx="40">
                  <c:v>44093</c:v>
                </c:pt>
                <c:pt idx="41">
                  <c:v>44094</c:v>
                </c:pt>
                <c:pt idx="42">
                  <c:v>44095</c:v>
                </c:pt>
                <c:pt idx="43">
                  <c:v>44096</c:v>
                </c:pt>
                <c:pt idx="44">
                  <c:v>44097</c:v>
                </c:pt>
                <c:pt idx="45">
                  <c:v>44098</c:v>
                </c:pt>
                <c:pt idx="46">
                  <c:v>44099</c:v>
                </c:pt>
                <c:pt idx="47">
                  <c:v>44100</c:v>
                </c:pt>
                <c:pt idx="48">
                  <c:v>44101</c:v>
                </c:pt>
                <c:pt idx="49">
                  <c:v>44102</c:v>
                </c:pt>
                <c:pt idx="50">
                  <c:v>44103</c:v>
                </c:pt>
                <c:pt idx="51">
                  <c:v>44104</c:v>
                </c:pt>
                <c:pt idx="52">
                  <c:v>44105</c:v>
                </c:pt>
                <c:pt idx="53">
                  <c:v>44106</c:v>
                </c:pt>
                <c:pt idx="54">
                  <c:v>44107</c:v>
                </c:pt>
                <c:pt idx="55">
                  <c:v>44108</c:v>
                </c:pt>
                <c:pt idx="56">
                  <c:v>44109</c:v>
                </c:pt>
                <c:pt idx="57">
                  <c:v>44110</c:v>
                </c:pt>
                <c:pt idx="58">
                  <c:v>44111</c:v>
                </c:pt>
                <c:pt idx="59">
                  <c:v>44112</c:v>
                </c:pt>
                <c:pt idx="60">
                  <c:v>44113</c:v>
                </c:pt>
                <c:pt idx="61">
                  <c:v>44114</c:v>
                </c:pt>
                <c:pt idx="62">
                  <c:v>44115</c:v>
                </c:pt>
                <c:pt idx="63">
                  <c:v>44116</c:v>
                </c:pt>
                <c:pt idx="64">
                  <c:v>44117</c:v>
                </c:pt>
                <c:pt idx="65">
                  <c:v>44118</c:v>
                </c:pt>
                <c:pt idx="66">
                  <c:v>44119</c:v>
                </c:pt>
                <c:pt idx="67">
                  <c:v>44120</c:v>
                </c:pt>
                <c:pt idx="68">
                  <c:v>44121</c:v>
                </c:pt>
                <c:pt idx="69">
                  <c:v>44122</c:v>
                </c:pt>
                <c:pt idx="70">
                  <c:v>44123</c:v>
                </c:pt>
                <c:pt idx="71">
                  <c:v>44124</c:v>
                </c:pt>
                <c:pt idx="72">
                  <c:v>44125</c:v>
                </c:pt>
                <c:pt idx="73">
                  <c:v>44126</c:v>
                </c:pt>
                <c:pt idx="74">
                  <c:v>44127</c:v>
                </c:pt>
                <c:pt idx="75">
                  <c:v>44128</c:v>
                </c:pt>
                <c:pt idx="76">
                  <c:v>44129</c:v>
                </c:pt>
                <c:pt idx="77">
                  <c:v>44130</c:v>
                </c:pt>
                <c:pt idx="78">
                  <c:v>44131</c:v>
                </c:pt>
                <c:pt idx="79">
                  <c:v>44132</c:v>
                </c:pt>
                <c:pt idx="80">
                  <c:v>44133</c:v>
                </c:pt>
                <c:pt idx="81">
                  <c:v>44134</c:v>
                </c:pt>
                <c:pt idx="82">
                  <c:v>44135</c:v>
                </c:pt>
                <c:pt idx="83">
                  <c:v>44136</c:v>
                </c:pt>
                <c:pt idx="84">
                  <c:v>44137</c:v>
                </c:pt>
                <c:pt idx="85">
                  <c:v>44138</c:v>
                </c:pt>
                <c:pt idx="86">
                  <c:v>44139</c:v>
                </c:pt>
                <c:pt idx="87">
                  <c:v>44140</c:v>
                </c:pt>
                <c:pt idx="88">
                  <c:v>44141</c:v>
                </c:pt>
                <c:pt idx="89">
                  <c:v>44142</c:v>
                </c:pt>
                <c:pt idx="90">
                  <c:v>44143</c:v>
                </c:pt>
                <c:pt idx="91">
                  <c:v>44144</c:v>
                </c:pt>
                <c:pt idx="92">
                  <c:v>44145</c:v>
                </c:pt>
                <c:pt idx="93">
                  <c:v>44146</c:v>
                </c:pt>
                <c:pt idx="94">
                  <c:v>44147</c:v>
                </c:pt>
                <c:pt idx="95">
                  <c:v>44148</c:v>
                </c:pt>
                <c:pt idx="96">
                  <c:v>44149</c:v>
                </c:pt>
                <c:pt idx="97">
                  <c:v>44150</c:v>
                </c:pt>
                <c:pt idx="98">
                  <c:v>44151</c:v>
                </c:pt>
              </c:numCache>
            </c:numRef>
          </c:cat>
          <c:val>
            <c:numRef>
              <c:f>Terapia_inten!$C$12:$C$115</c:f>
              <c:numCache>
                <c:formatCode>General</c:formatCode>
                <c:ptCount val="10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8</c:v>
                </c:pt>
                <c:pt idx="10">
                  <c:v>2</c:v>
                </c:pt>
                <c:pt idx="11">
                  <c:v>1</c:v>
                </c:pt>
                <c:pt idx="12">
                  <c:v>-5</c:v>
                </c:pt>
                <c:pt idx="13">
                  <c:v>5</c:v>
                </c:pt>
                <c:pt idx="14">
                  <c:v>-4</c:v>
                </c:pt>
                <c:pt idx="15">
                  <c:v>1</c:v>
                </c:pt>
                <c:pt idx="16">
                  <c:v>3</c:v>
                </c:pt>
                <c:pt idx="17">
                  <c:v>-2</c:v>
                </c:pt>
                <c:pt idx="18">
                  <c:v>7</c:v>
                </c:pt>
                <c:pt idx="19">
                  <c:v>5</c:v>
                </c:pt>
                <c:pt idx="20">
                  <c:v>7</c:v>
                </c:pt>
                <c:pt idx="21">
                  <c:v>8</c:v>
                </c:pt>
                <c:pt idx="22">
                  <c:v>13</c:v>
                </c:pt>
                <c:pt idx="23">
                  <c:v>2</c:v>
                </c:pt>
                <c:pt idx="24">
                  <c:v>11</c:v>
                </c:pt>
                <c:pt idx="25">
                  <c:v>1</c:v>
                </c:pt>
                <c:pt idx="26">
                  <c:v>0</c:v>
                </c:pt>
                <c:pt idx="27">
                  <c:v>12</c:v>
                </c:pt>
                <c:pt idx="28">
                  <c:v>9</c:v>
                </c:pt>
                <c:pt idx="29">
                  <c:v>1</c:v>
                </c:pt>
                <c:pt idx="30">
                  <c:v>7</c:v>
                </c:pt>
                <c:pt idx="31">
                  <c:v>14</c:v>
                </c:pt>
                <c:pt idx="32">
                  <c:v>11</c:v>
                </c:pt>
                <c:pt idx="33">
                  <c:v>7</c:v>
                </c:pt>
                <c:pt idx="34">
                  <c:v>5</c:v>
                </c:pt>
                <c:pt idx="35">
                  <c:v>10</c:v>
                </c:pt>
                <c:pt idx="36">
                  <c:v>4</c:v>
                </c:pt>
                <c:pt idx="37">
                  <c:v>6</c:v>
                </c:pt>
                <c:pt idx="38">
                  <c:v>5</c:v>
                </c:pt>
                <c:pt idx="39">
                  <c:v>-4</c:v>
                </c:pt>
                <c:pt idx="40">
                  <c:v>7</c:v>
                </c:pt>
                <c:pt idx="41">
                  <c:v>7</c:v>
                </c:pt>
                <c:pt idx="42">
                  <c:v>10</c:v>
                </c:pt>
                <c:pt idx="43">
                  <c:v>7</c:v>
                </c:pt>
                <c:pt idx="44">
                  <c:v>5</c:v>
                </c:pt>
                <c:pt idx="45">
                  <c:v>2</c:v>
                </c:pt>
                <c:pt idx="46">
                  <c:v>-2</c:v>
                </c:pt>
                <c:pt idx="47">
                  <c:v>3</c:v>
                </c:pt>
                <c:pt idx="48">
                  <c:v>7</c:v>
                </c:pt>
                <c:pt idx="49">
                  <c:v>10</c:v>
                </c:pt>
                <c:pt idx="50">
                  <c:v>7</c:v>
                </c:pt>
                <c:pt idx="51">
                  <c:v>9</c:v>
                </c:pt>
                <c:pt idx="52">
                  <c:v>11</c:v>
                </c:pt>
                <c:pt idx="53">
                  <c:v>3</c:v>
                </c:pt>
                <c:pt idx="54">
                  <c:v>3</c:v>
                </c:pt>
                <c:pt idx="55">
                  <c:v>6</c:v>
                </c:pt>
                <c:pt idx="56">
                  <c:v>20</c:v>
                </c:pt>
                <c:pt idx="57">
                  <c:v>-4</c:v>
                </c:pt>
                <c:pt idx="58">
                  <c:v>18</c:v>
                </c:pt>
                <c:pt idx="59">
                  <c:v>21</c:v>
                </c:pt>
                <c:pt idx="60">
                  <c:v>29</c:v>
                </c:pt>
                <c:pt idx="61">
                  <c:v>3</c:v>
                </c:pt>
                <c:pt idx="62">
                  <c:v>30</c:v>
                </c:pt>
                <c:pt idx="63">
                  <c:v>32</c:v>
                </c:pt>
                <c:pt idx="64">
                  <c:v>62</c:v>
                </c:pt>
                <c:pt idx="65">
                  <c:v>25</c:v>
                </c:pt>
                <c:pt idx="66">
                  <c:v>47</c:v>
                </c:pt>
                <c:pt idx="67">
                  <c:v>52</c:v>
                </c:pt>
                <c:pt idx="68">
                  <c:v>67</c:v>
                </c:pt>
                <c:pt idx="69">
                  <c:v>45</c:v>
                </c:pt>
                <c:pt idx="70">
                  <c:v>47</c:v>
                </c:pt>
                <c:pt idx="71">
                  <c:v>73</c:v>
                </c:pt>
                <c:pt idx="72">
                  <c:v>56</c:v>
                </c:pt>
                <c:pt idx="73">
                  <c:v>66</c:v>
                </c:pt>
                <c:pt idx="74">
                  <c:v>57</c:v>
                </c:pt>
                <c:pt idx="75">
                  <c:v>79</c:v>
                </c:pt>
                <c:pt idx="76">
                  <c:v>80</c:v>
                </c:pt>
                <c:pt idx="77">
                  <c:v>76</c:v>
                </c:pt>
                <c:pt idx="78">
                  <c:v>127</c:v>
                </c:pt>
                <c:pt idx="79">
                  <c:v>125</c:v>
                </c:pt>
                <c:pt idx="80">
                  <c:v>115</c:v>
                </c:pt>
                <c:pt idx="81">
                  <c:v>95</c:v>
                </c:pt>
                <c:pt idx="82">
                  <c:v>97</c:v>
                </c:pt>
                <c:pt idx="83">
                  <c:v>96</c:v>
                </c:pt>
                <c:pt idx="84">
                  <c:v>83</c:v>
                </c:pt>
                <c:pt idx="85">
                  <c:v>203</c:v>
                </c:pt>
                <c:pt idx="86">
                  <c:v>67</c:v>
                </c:pt>
                <c:pt idx="87">
                  <c:v>99</c:v>
                </c:pt>
                <c:pt idx="88">
                  <c:v>124</c:v>
                </c:pt>
                <c:pt idx="89">
                  <c:v>119</c:v>
                </c:pt>
                <c:pt idx="90">
                  <c:v>115</c:v>
                </c:pt>
                <c:pt idx="91">
                  <c:v>100</c:v>
                </c:pt>
                <c:pt idx="92">
                  <c:v>122</c:v>
                </c:pt>
                <c:pt idx="93">
                  <c:v>110</c:v>
                </c:pt>
                <c:pt idx="94">
                  <c:v>89</c:v>
                </c:pt>
                <c:pt idx="95">
                  <c:v>60</c:v>
                </c:pt>
                <c:pt idx="96">
                  <c:v>76</c:v>
                </c:pt>
                <c:pt idx="97">
                  <c:v>116</c:v>
                </c:pt>
                <c:pt idx="98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5-4F5D-A89E-11ADF1CDCB33}"/>
            </c:ext>
          </c:extLst>
        </c:ser>
        <c:ser>
          <c:idx val="1"/>
          <c:order val="1"/>
          <c:tx>
            <c:strRef>
              <c:f>Terapia_inten!$E$1</c:f>
              <c:strCache>
                <c:ptCount val="1"/>
                <c:pt idx="0">
                  <c:v>d1 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Terapia_inten!$A$12:$A$115</c:f>
              <c:numCache>
                <c:formatCode>d/m;@</c:formatCode>
                <c:ptCount val="104"/>
                <c:pt idx="0">
                  <c:v>44053</c:v>
                </c:pt>
                <c:pt idx="1">
                  <c:v>44054</c:v>
                </c:pt>
                <c:pt idx="2">
                  <c:v>44055</c:v>
                </c:pt>
                <c:pt idx="3">
                  <c:v>44056</c:v>
                </c:pt>
                <c:pt idx="4">
                  <c:v>44057</c:v>
                </c:pt>
                <c:pt idx="5">
                  <c:v>44058</c:v>
                </c:pt>
                <c:pt idx="6">
                  <c:v>44059</c:v>
                </c:pt>
                <c:pt idx="7">
                  <c:v>44060</c:v>
                </c:pt>
                <c:pt idx="8">
                  <c:v>44061</c:v>
                </c:pt>
                <c:pt idx="9">
                  <c:v>44062</c:v>
                </c:pt>
                <c:pt idx="10">
                  <c:v>44063</c:v>
                </c:pt>
                <c:pt idx="11">
                  <c:v>44064</c:v>
                </c:pt>
                <c:pt idx="12">
                  <c:v>44065</c:v>
                </c:pt>
                <c:pt idx="13">
                  <c:v>44066</c:v>
                </c:pt>
                <c:pt idx="14">
                  <c:v>44067</c:v>
                </c:pt>
                <c:pt idx="15">
                  <c:v>44068</c:v>
                </c:pt>
                <c:pt idx="16">
                  <c:v>44069</c:v>
                </c:pt>
                <c:pt idx="17">
                  <c:v>44070</c:v>
                </c:pt>
                <c:pt idx="18">
                  <c:v>44071</c:v>
                </c:pt>
                <c:pt idx="19">
                  <c:v>44072</c:v>
                </c:pt>
                <c:pt idx="20">
                  <c:v>44073</c:v>
                </c:pt>
                <c:pt idx="21">
                  <c:v>44074</c:v>
                </c:pt>
                <c:pt idx="22">
                  <c:v>44075</c:v>
                </c:pt>
                <c:pt idx="23">
                  <c:v>44076</c:v>
                </c:pt>
                <c:pt idx="24">
                  <c:v>44077</c:v>
                </c:pt>
                <c:pt idx="25">
                  <c:v>44078</c:v>
                </c:pt>
                <c:pt idx="26">
                  <c:v>44079</c:v>
                </c:pt>
                <c:pt idx="27">
                  <c:v>44080</c:v>
                </c:pt>
                <c:pt idx="28">
                  <c:v>44081</c:v>
                </c:pt>
                <c:pt idx="29">
                  <c:v>44082</c:v>
                </c:pt>
                <c:pt idx="30">
                  <c:v>44083</c:v>
                </c:pt>
                <c:pt idx="31">
                  <c:v>44084</c:v>
                </c:pt>
                <c:pt idx="32">
                  <c:v>44085</c:v>
                </c:pt>
                <c:pt idx="33">
                  <c:v>44086</c:v>
                </c:pt>
                <c:pt idx="34">
                  <c:v>44087</c:v>
                </c:pt>
                <c:pt idx="35">
                  <c:v>44088</c:v>
                </c:pt>
                <c:pt idx="36">
                  <c:v>44089</c:v>
                </c:pt>
                <c:pt idx="37">
                  <c:v>44090</c:v>
                </c:pt>
                <c:pt idx="38">
                  <c:v>44091</c:v>
                </c:pt>
                <c:pt idx="39">
                  <c:v>44092</c:v>
                </c:pt>
                <c:pt idx="40">
                  <c:v>44093</c:v>
                </c:pt>
                <c:pt idx="41">
                  <c:v>44094</c:v>
                </c:pt>
                <c:pt idx="42">
                  <c:v>44095</c:v>
                </c:pt>
                <c:pt idx="43">
                  <c:v>44096</c:v>
                </c:pt>
                <c:pt idx="44">
                  <c:v>44097</c:v>
                </c:pt>
                <c:pt idx="45">
                  <c:v>44098</c:v>
                </c:pt>
                <c:pt idx="46">
                  <c:v>44099</c:v>
                </c:pt>
                <c:pt idx="47">
                  <c:v>44100</c:v>
                </c:pt>
                <c:pt idx="48">
                  <c:v>44101</c:v>
                </c:pt>
                <c:pt idx="49">
                  <c:v>44102</c:v>
                </c:pt>
                <c:pt idx="50">
                  <c:v>44103</c:v>
                </c:pt>
                <c:pt idx="51">
                  <c:v>44104</c:v>
                </c:pt>
                <c:pt idx="52">
                  <c:v>44105</c:v>
                </c:pt>
                <c:pt idx="53">
                  <c:v>44106</c:v>
                </c:pt>
                <c:pt idx="54">
                  <c:v>44107</c:v>
                </c:pt>
                <c:pt idx="55">
                  <c:v>44108</c:v>
                </c:pt>
                <c:pt idx="56">
                  <c:v>44109</c:v>
                </c:pt>
                <c:pt idx="57">
                  <c:v>44110</c:v>
                </c:pt>
                <c:pt idx="58">
                  <c:v>44111</c:v>
                </c:pt>
                <c:pt idx="59">
                  <c:v>44112</c:v>
                </c:pt>
                <c:pt idx="60">
                  <c:v>44113</c:v>
                </c:pt>
                <c:pt idx="61">
                  <c:v>44114</c:v>
                </c:pt>
                <c:pt idx="62">
                  <c:v>44115</c:v>
                </c:pt>
                <c:pt idx="63">
                  <c:v>44116</c:v>
                </c:pt>
                <c:pt idx="64">
                  <c:v>44117</c:v>
                </c:pt>
                <c:pt idx="65">
                  <c:v>44118</c:v>
                </c:pt>
                <c:pt idx="66">
                  <c:v>44119</c:v>
                </c:pt>
                <c:pt idx="67">
                  <c:v>44120</c:v>
                </c:pt>
                <c:pt idx="68">
                  <c:v>44121</c:v>
                </c:pt>
                <c:pt idx="69">
                  <c:v>44122</c:v>
                </c:pt>
                <c:pt idx="70">
                  <c:v>44123</c:v>
                </c:pt>
                <c:pt idx="71">
                  <c:v>44124</c:v>
                </c:pt>
                <c:pt idx="72">
                  <c:v>44125</c:v>
                </c:pt>
                <c:pt idx="73">
                  <c:v>44126</c:v>
                </c:pt>
                <c:pt idx="74">
                  <c:v>44127</c:v>
                </c:pt>
                <c:pt idx="75">
                  <c:v>44128</c:v>
                </c:pt>
                <c:pt idx="76">
                  <c:v>44129</c:v>
                </c:pt>
                <c:pt idx="77">
                  <c:v>44130</c:v>
                </c:pt>
                <c:pt idx="78">
                  <c:v>44131</c:v>
                </c:pt>
                <c:pt idx="79">
                  <c:v>44132</c:v>
                </c:pt>
                <c:pt idx="80">
                  <c:v>44133</c:v>
                </c:pt>
                <c:pt idx="81">
                  <c:v>44134</c:v>
                </c:pt>
                <c:pt idx="82">
                  <c:v>44135</c:v>
                </c:pt>
                <c:pt idx="83">
                  <c:v>44136</c:v>
                </c:pt>
                <c:pt idx="84">
                  <c:v>44137</c:v>
                </c:pt>
                <c:pt idx="85">
                  <c:v>44138</c:v>
                </c:pt>
                <c:pt idx="86">
                  <c:v>44139</c:v>
                </c:pt>
                <c:pt idx="87">
                  <c:v>44140</c:v>
                </c:pt>
                <c:pt idx="88">
                  <c:v>44141</c:v>
                </c:pt>
                <c:pt idx="89">
                  <c:v>44142</c:v>
                </c:pt>
                <c:pt idx="90">
                  <c:v>44143</c:v>
                </c:pt>
                <c:pt idx="91">
                  <c:v>44144</c:v>
                </c:pt>
                <c:pt idx="92">
                  <c:v>44145</c:v>
                </c:pt>
                <c:pt idx="93">
                  <c:v>44146</c:v>
                </c:pt>
                <c:pt idx="94">
                  <c:v>44147</c:v>
                </c:pt>
                <c:pt idx="95">
                  <c:v>44148</c:v>
                </c:pt>
                <c:pt idx="96">
                  <c:v>44149</c:v>
                </c:pt>
                <c:pt idx="97">
                  <c:v>44150</c:v>
                </c:pt>
                <c:pt idx="98">
                  <c:v>44151</c:v>
                </c:pt>
              </c:numCache>
            </c:numRef>
          </c:cat>
          <c:val>
            <c:numRef>
              <c:f>Terapia_inten!$E$12:$E$115</c:f>
              <c:numCache>
                <c:formatCode>0</c:formatCode>
                <c:ptCount val="104"/>
                <c:pt idx="0">
                  <c:v>0.42857142857142855</c:v>
                </c:pt>
                <c:pt idx="1">
                  <c:v>0.7142857142857143</c:v>
                </c:pt>
                <c:pt idx="2">
                  <c:v>1.1428571428571428</c:v>
                </c:pt>
                <c:pt idx="3">
                  <c:v>1.7142857142857142</c:v>
                </c:pt>
                <c:pt idx="4">
                  <c:v>1.8571428571428572</c:v>
                </c:pt>
                <c:pt idx="5">
                  <c:v>2</c:v>
                </c:pt>
                <c:pt idx="6">
                  <c:v>1.7142857142857142</c:v>
                </c:pt>
                <c:pt idx="7">
                  <c:v>1.5714285714285714</c:v>
                </c:pt>
                <c:pt idx="8">
                  <c:v>1.7142857142857142</c:v>
                </c:pt>
                <c:pt idx="9">
                  <c:v>1.2857142857142858</c:v>
                </c:pt>
                <c:pt idx="10">
                  <c:v>1.8571428571428572</c:v>
                </c:pt>
                <c:pt idx="11">
                  <c:v>1.8571428571428572</c:v>
                </c:pt>
                <c:pt idx="12">
                  <c:v>1.8571428571428572</c:v>
                </c:pt>
                <c:pt idx="13">
                  <c:v>1.2857142857142858</c:v>
                </c:pt>
                <c:pt idx="14">
                  <c:v>1.8571428571428572</c:v>
                </c:pt>
                <c:pt idx="15">
                  <c:v>1</c:v>
                </c:pt>
                <c:pt idx="16">
                  <c:v>1.1428571428571428</c:v>
                </c:pt>
                <c:pt idx="17">
                  <c:v>0.42857142857142855</c:v>
                </c:pt>
                <c:pt idx="18">
                  <c:v>-0.14285714285714285</c:v>
                </c:pt>
                <c:pt idx="19">
                  <c:v>0.7142857142857143</c:v>
                </c:pt>
                <c:pt idx="20">
                  <c:v>2.1428571428571428</c:v>
                </c:pt>
                <c:pt idx="21">
                  <c:v>2.4285714285714284</c:v>
                </c:pt>
                <c:pt idx="22">
                  <c:v>4.1428571428571432</c:v>
                </c:pt>
                <c:pt idx="23">
                  <c:v>5.8571428571428568</c:v>
                </c:pt>
                <c:pt idx="24">
                  <c:v>5.7142857142857144</c:v>
                </c:pt>
                <c:pt idx="25">
                  <c:v>7.5714285714285712</c:v>
                </c:pt>
                <c:pt idx="26">
                  <c:v>6.7142857142857144</c:v>
                </c:pt>
                <c:pt idx="27">
                  <c:v>6</c:v>
                </c:pt>
                <c:pt idx="28">
                  <c:v>6.7142857142857144</c:v>
                </c:pt>
                <c:pt idx="29">
                  <c:v>6.8571428571428568</c:v>
                </c:pt>
                <c:pt idx="30">
                  <c:v>5.1428571428571432</c:v>
                </c:pt>
                <c:pt idx="31">
                  <c:v>5.8571428571428568</c:v>
                </c:pt>
                <c:pt idx="32">
                  <c:v>6.2857142857142856</c:v>
                </c:pt>
                <c:pt idx="33">
                  <c:v>7.7142857142857144</c:v>
                </c:pt>
                <c:pt idx="34">
                  <c:v>8.7142857142857135</c:v>
                </c:pt>
                <c:pt idx="35">
                  <c:v>7.7142857142857144</c:v>
                </c:pt>
                <c:pt idx="36">
                  <c:v>7.8571428571428568</c:v>
                </c:pt>
                <c:pt idx="37">
                  <c:v>8.2857142857142865</c:v>
                </c:pt>
                <c:pt idx="38">
                  <c:v>8.1428571428571423</c:v>
                </c:pt>
                <c:pt idx="39">
                  <c:v>6.8571428571428568</c:v>
                </c:pt>
                <c:pt idx="40">
                  <c:v>4.7142857142857144</c:v>
                </c:pt>
                <c:pt idx="41">
                  <c:v>4.7142857142857144</c:v>
                </c:pt>
                <c:pt idx="42">
                  <c:v>5</c:v>
                </c:pt>
                <c:pt idx="43">
                  <c:v>5</c:v>
                </c:pt>
                <c:pt idx="44">
                  <c:v>5.4285714285714288</c:v>
                </c:pt>
                <c:pt idx="45">
                  <c:v>5.2857142857142856</c:v>
                </c:pt>
                <c:pt idx="46">
                  <c:v>4.8571428571428568</c:v>
                </c:pt>
                <c:pt idx="47">
                  <c:v>5.1428571428571432</c:v>
                </c:pt>
                <c:pt idx="48">
                  <c:v>4.5714285714285712</c:v>
                </c:pt>
                <c:pt idx="49">
                  <c:v>4.5714285714285712</c:v>
                </c:pt>
                <c:pt idx="50">
                  <c:v>4.5714285714285712</c:v>
                </c:pt>
                <c:pt idx="51">
                  <c:v>4.5714285714285712</c:v>
                </c:pt>
                <c:pt idx="52">
                  <c:v>5.1428571428571432</c:v>
                </c:pt>
                <c:pt idx="53">
                  <c:v>6.4285714285714288</c:v>
                </c:pt>
                <c:pt idx="54">
                  <c:v>7.1428571428571432</c:v>
                </c:pt>
                <c:pt idx="55">
                  <c:v>7.1428571428571432</c:v>
                </c:pt>
                <c:pt idx="56">
                  <c:v>7</c:v>
                </c:pt>
                <c:pt idx="57">
                  <c:v>8.4285714285714288</c:v>
                </c:pt>
                <c:pt idx="58">
                  <c:v>6.8571428571428568</c:v>
                </c:pt>
                <c:pt idx="59">
                  <c:v>8.1428571428571423</c:v>
                </c:pt>
                <c:pt idx="60">
                  <c:v>9.5714285714285712</c:v>
                </c:pt>
                <c:pt idx="61">
                  <c:v>13.285714285714286</c:v>
                </c:pt>
                <c:pt idx="62">
                  <c:v>13.285714285714286</c:v>
                </c:pt>
                <c:pt idx="63">
                  <c:v>16.714285714285715</c:v>
                </c:pt>
                <c:pt idx="64">
                  <c:v>18.428571428571427</c:v>
                </c:pt>
                <c:pt idx="65">
                  <c:v>27.857142857142858</c:v>
                </c:pt>
                <c:pt idx="66">
                  <c:v>28.857142857142858</c:v>
                </c:pt>
                <c:pt idx="67">
                  <c:v>32.571428571428569</c:v>
                </c:pt>
                <c:pt idx="68">
                  <c:v>35.857142857142854</c:v>
                </c:pt>
                <c:pt idx="69">
                  <c:v>45</c:v>
                </c:pt>
                <c:pt idx="70">
                  <c:v>47.142857142857146</c:v>
                </c:pt>
                <c:pt idx="71">
                  <c:v>49.285714285714285</c:v>
                </c:pt>
                <c:pt idx="72">
                  <c:v>50.857142857142854</c:v>
                </c:pt>
                <c:pt idx="73">
                  <c:v>55.285714285714285</c:v>
                </c:pt>
                <c:pt idx="74">
                  <c:v>58</c:v>
                </c:pt>
                <c:pt idx="75">
                  <c:v>58.714285714285715</c:v>
                </c:pt>
                <c:pt idx="76">
                  <c:v>60.428571428571431</c:v>
                </c:pt>
                <c:pt idx="77">
                  <c:v>65.428571428571431</c:v>
                </c:pt>
                <c:pt idx="78">
                  <c:v>69.571428571428569</c:v>
                </c:pt>
                <c:pt idx="79">
                  <c:v>77.285714285714292</c:v>
                </c:pt>
                <c:pt idx="80">
                  <c:v>87.142857142857139</c:v>
                </c:pt>
                <c:pt idx="81">
                  <c:v>94.142857142857139</c:v>
                </c:pt>
                <c:pt idx="82">
                  <c:v>99.571428571428569</c:v>
                </c:pt>
                <c:pt idx="83">
                  <c:v>102.14285714285714</c:v>
                </c:pt>
                <c:pt idx="84">
                  <c:v>104.42857142857143</c:v>
                </c:pt>
                <c:pt idx="85">
                  <c:v>105.42857142857143</c:v>
                </c:pt>
                <c:pt idx="86">
                  <c:v>116.28571428571429</c:v>
                </c:pt>
                <c:pt idx="87">
                  <c:v>108</c:v>
                </c:pt>
                <c:pt idx="88">
                  <c:v>105.71428571428571</c:v>
                </c:pt>
                <c:pt idx="89">
                  <c:v>109.85714285714286</c:v>
                </c:pt>
                <c:pt idx="90">
                  <c:v>113</c:v>
                </c:pt>
                <c:pt idx="91">
                  <c:v>115.71428571428571</c:v>
                </c:pt>
                <c:pt idx="92">
                  <c:v>118.14285714285714</c:v>
                </c:pt>
                <c:pt idx="93">
                  <c:v>106.57142857142857</c:v>
                </c:pt>
                <c:pt idx="94">
                  <c:v>112.71428571428571</c:v>
                </c:pt>
                <c:pt idx="95">
                  <c:v>111.28571428571429</c:v>
                </c:pt>
                <c:pt idx="96">
                  <c:v>102.14285714285714</c:v>
                </c:pt>
                <c:pt idx="97">
                  <c:v>96</c:v>
                </c:pt>
                <c:pt idx="98">
                  <c:v>96.142857142857139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85-4F5D-A89E-11ADF1CDC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134864"/>
        <c:axId val="405134536"/>
      </c:lineChart>
      <c:dateAx>
        <c:axId val="405134864"/>
        <c:scaling>
          <c:orientation val="minMax"/>
        </c:scaling>
        <c:delete val="0"/>
        <c:axPos val="b"/>
        <c:numFmt formatCode="d/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5134536"/>
        <c:crosses val="autoZero"/>
        <c:auto val="1"/>
        <c:lblOffset val="100"/>
        <c:baseTimeUnit val="days"/>
      </c:dateAx>
      <c:valAx>
        <c:axId val="405134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513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Guariti!$B$1</c:f>
              <c:strCache>
                <c:ptCount val="1"/>
                <c:pt idx="0">
                  <c:v>dimessi_guariti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Guariti!$A$3:$A$115</c:f>
              <c:numCache>
                <c:formatCode>d/m;@</c:formatCode>
                <c:ptCount val="113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  <c:pt idx="104">
                  <c:v>44148</c:v>
                </c:pt>
                <c:pt idx="105">
                  <c:v>44149</c:v>
                </c:pt>
                <c:pt idx="106">
                  <c:v>44150</c:v>
                </c:pt>
                <c:pt idx="107">
                  <c:v>44151</c:v>
                </c:pt>
              </c:numCache>
            </c:numRef>
          </c:xVal>
          <c:yVal>
            <c:numRef>
              <c:f>Guariti!$B$3:$B$115</c:f>
              <c:numCache>
                <c:formatCode>General</c:formatCode>
                <c:ptCount val="113"/>
                <c:pt idx="0">
                  <c:v>200229</c:v>
                </c:pt>
                <c:pt idx="1">
                  <c:v>200460</c:v>
                </c:pt>
                <c:pt idx="2">
                  <c:v>200589</c:v>
                </c:pt>
                <c:pt idx="3">
                  <c:v>200766</c:v>
                </c:pt>
                <c:pt idx="4">
                  <c:v>200976</c:v>
                </c:pt>
                <c:pt idx="5">
                  <c:v>201323</c:v>
                </c:pt>
                <c:pt idx="6">
                  <c:v>201642</c:v>
                </c:pt>
                <c:pt idx="7">
                  <c:v>201947</c:v>
                </c:pt>
                <c:pt idx="8">
                  <c:v>202098</c:v>
                </c:pt>
                <c:pt idx="9">
                  <c:v>202248</c:v>
                </c:pt>
                <c:pt idx="10">
                  <c:v>202461</c:v>
                </c:pt>
                <c:pt idx="11">
                  <c:v>202697</c:v>
                </c:pt>
                <c:pt idx="12">
                  <c:v>202923</c:v>
                </c:pt>
                <c:pt idx="13">
                  <c:v>203326</c:v>
                </c:pt>
                <c:pt idx="14">
                  <c:v>203640</c:v>
                </c:pt>
                <c:pt idx="15">
                  <c:v>203786</c:v>
                </c:pt>
                <c:pt idx="16">
                  <c:v>203968</c:v>
                </c:pt>
                <c:pt idx="17">
                  <c:v>204142</c:v>
                </c:pt>
                <c:pt idx="18">
                  <c:v>204506</c:v>
                </c:pt>
                <c:pt idx="19">
                  <c:v>204686</c:v>
                </c:pt>
                <c:pt idx="20">
                  <c:v>204960</c:v>
                </c:pt>
                <c:pt idx="21">
                  <c:v>205203</c:v>
                </c:pt>
                <c:pt idx="22">
                  <c:v>205470</c:v>
                </c:pt>
                <c:pt idx="23">
                  <c:v>205662</c:v>
                </c:pt>
                <c:pt idx="24">
                  <c:v>206015</c:v>
                </c:pt>
                <c:pt idx="25">
                  <c:v>206329</c:v>
                </c:pt>
                <c:pt idx="26">
                  <c:v>206554</c:v>
                </c:pt>
                <c:pt idx="27">
                  <c:v>206902</c:v>
                </c:pt>
                <c:pt idx="28">
                  <c:v>207224</c:v>
                </c:pt>
                <c:pt idx="29">
                  <c:v>207536</c:v>
                </c:pt>
                <c:pt idx="30">
                  <c:v>207653</c:v>
                </c:pt>
                <c:pt idx="31">
                  <c:v>207944</c:v>
                </c:pt>
                <c:pt idx="32">
                  <c:v>208201</c:v>
                </c:pt>
                <c:pt idx="33">
                  <c:v>208490</c:v>
                </c:pt>
                <c:pt idx="34">
                  <c:v>209027</c:v>
                </c:pt>
                <c:pt idx="35">
                  <c:v>209610</c:v>
                </c:pt>
                <c:pt idx="36">
                  <c:v>210015</c:v>
                </c:pt>
                <c:pt idx="37">
                  <c:v>210238</c:v>
                </c:pt>
                <c:pt idx="38">
                  <c:v>210801</c:v>
                </c:pt>
                <c:pt idx="39">
                  <c:v>211272</c:v>
                </c:pt>
                <c:pt idx="40">
                  <c:v>211885</c:v>
                </c:pt>
                <c:pt idx="41">
                  <c:v>212432</c:v>
                </c:pt>
                <c:pt idx="42">
                  <c:v>213191</c:v>
                </c:pt>
                <c:pt idx="43">
                  <c:v>213634</c:v>
                </c:pt>
                <c:pt idx="44">
                  <c:v>213950</c:v>
                </c:pt>
                <c:pt idx="45">
                  <c:v>214645</c:v>
                </c:pt>
                <c:pt idx="46">
                  <c:v>215265</c:v>
                </c:pt>
                <c:pt idx="47">
                  <c:v>215954</c:v>
                </c:pt>
                <c:pt idx="48">
                  <c:v>216807</c:v>
                </c:pt>
                <c:pt idx="49">
                  <c:v>217716</c:v>
                </c:pt>
                <c:pt idx="50">
                  <c:v>218351</c:v>
                </c:pt>
                <c:pt idx="51">
                  <c:v>218703</c:v>
                </c:pt>
                <c:pt idx="52">
                  <c:v>219670</c:v>
                </c:pt>
                <c:pt idx="53">
                  <c:v>220665</c:v>
                </c:pt>
                <c:pt idx="54">
                  <c:v>221762</c:v>
                </c:pt>
                <c:pt idx="55">
                  <c:v>222716</c:v>
                </c:pt>
                <c:pt idx="56">
                  <c:v>223693</c:v>
                </c:pt>
                <c:pt idx="57">
                  <c:v>224417</c:v>
                </c:pt>
                <c:pt idx="58">
                  <c:v>225190</c:v>
                </c:pt>
                <c:pt idx="59">
                  <c:v>226506</c:v>
                </c:pt>
                <c:pt idx="60">
                  <c:v>227704</c:v>
                </c:pt>
                <c:pt idx="61">
                  <c:v>228844</c:v>
                </c:pt>
                <c:pt idx="62">
                  <c:v>229970</c:v>
                </c:pt>
                <c:pt idx="63">
                  <c:v>231217</c:v>
                </c:pt>
                <c:pt idx="64">
                  <c:v>231914</c:v>
                </c:pt>
                <c:pt idx="65">
                  <c:v>232681</c:v>
                </c:pt>
                <c:pt idx="66">
                  <c:v>234099</c:v>
                </c:pt>
                <c:pt idx="67">
                  <c:v>235303</c:v>
                </c:pt>
                <c:pt idx="68">
                  <c:v>236363</c:v>
                </c:pt>
                <c:pt idx="69">
                  <c:v>237549</c:v>
                </c:pt>
                <c:pt idx="70">
                  <c:v>238525</c:v>
                </c:pt>
                <c:pt idx="71">
                  <c:v>239709</c:v>
                </c:pt>
                <c:pt idx="72">
                  <c:v>240600</c:v>
                </c:pt>
                <c:pt idx="73">
                  <c:v>242028</c:v>
                </c:pt>
                <c:pt idx="74">
                  <c:v>244065</c:v>
                </c:pt>
                <c:pt idx="75">
                  <c:v>245964</c:v>
                </c:pt>
                <c:pt idx="76">
                  <c:v>247872</c:v>
                </c:pt>
                <c:pt idx="77">
                  <c:v>249127</c:v>
                </c:pt>
                <c:pt idx="78">
                  <c:v>251461</c:v>
                </c:pt>
                <c:pt idx="79">
                  <c:v>252959</c:v>
                </c:pt>
                <c:pt idx="80">
                  <c:v>255005</c:v>
                </c:pt>
                <c:pt idx="81">
                  <c:v>257374</c:v>
                </c:pt>
                <c:pt idx="82">
                  <c:v>259456</c:v>
                </c:pt>
                <c:pt idx="83">
                  <c:v>261808</c:v>
                </c:pt>
                <c:pt idx="84">
                  <c:v>264117</c:v>
                </c:pt>
                <c:pt idx="85">
                  <c:v>266203</c:v>
                </c:pt>
                <c:pt idx="86">
                  <c:v>268626</c:v>
                </c:pt>
                <c:pt idx="87">
                  <c:v>271988</c:v>
                </c:pt>
                <c:pt idx="88">
                  <c:v>275404</c:v>
                </c:pt>
                <c:pt idx="89">
                  <c:v>279282</c:v>
                </c:pt>
                <c:pt idx="90">
                  <c:v>283567</c:v>
                </c:pt>
                <c:pt idx="91">
                  <c:v>289426</c:v>
                </c:pt>
                <c:pt idx="92">
                  <c:v>292380</c:v>
                </c:pt>
                <c:pt idx="93">
                  <c:v>296017</c:v>
                </c:pt>
                <c:pt idx="94">
                  <c:v>302275</c:v>
                </c:pt>
                <c:pt idx="95">
                  <c:v>307378</c:v>
                </c:pt>
                <c:pt idx="96">
                  <c:v>312339</c:v>
                </c:pt>
                <c:pt idx="97">
                  <c:v>322925</c:v>
                </c:pt>
                <c:pt idx="98">
                  <c:v>328891</c:v>
                </c:pt>
                <c:pt idx="99">
                  <c:v>335074</c:v>
                </c:pt>
                <c:pt idx="100">
                  <c:v>345289</c:v>
                </c:pt>
                <c:pt idx="101">
                  <c:v>363023</c:v>
                </c:pt>
                <c:pt idx="102">
                  <c:v>372113</c:v>
                </c:pt>
                <c:pt idx="103">
                  <c:v>387758</c:v>
                </c:pt>
                <c:pt idx="104">
                  <c:v>399238</c:v>
                </c:pt>
                <c:pt idx="105">
                  <c:v>411434</c:v>
                </c:pt>
                <c:pt idx="106">
                  <c:v>420810</c:v>
                </c:pt>
                <c:pt idx="107">
                  <c:v>442364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32-4762-843A-D0B1574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15112"/>
        <c:axId val="449314784"/>
      </c:scatterChart>
      <c:valAx>
        <c:axId val="449314784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15112"/>
        <c:crossesAt val="0"/>
        <c:crossBetween val="midCat"/>
      </c:valAx>
      <c:valAx>
        <c:axId val="449315112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14784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Benford Guariti/giorno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755510013303131E-2"/>
          <c:y val="0.17171296296296296"/>
          <c:w val="0.72017276093912908"/>
          <c:h val="0.72088764946048411"/>
        </c:manualLayout>
      </c:layout>
      <c:barChart>
        <c:barDir val="col"/>
        <c:grouping val="clustered"/>
        <c:varyColors val="0"/>
        <c:ser>
          <c:idx val="1"/>
          <c:order val="1"/>
          <c:tx>
            <c:v>Benford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Guariti!$T$2:$AB$2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Guariti!$T$1:$AB$1</c:f>
              <c:numCache>
                <c:formatCode>General</c:formatCode>
                <c:ptCount val="9"/>
                <c:pt idx="0">
                  <c:v>30.102999566398118</c:v>
                </c:pt>
                <c:pt idx="1">
                  <c:v>17.609125905568124</c:v>
                </c:pt>
                <c:pt idx="2">
                  <c:v>12.493873660829994</c:v>
                </c:pt>
                <c:pt idx="3">
                  <c:v>9.6910013008056417</c:v>
                </c:pt>
                <c:pt idx="4">
                  <c:v>7.9181246047624816</c:v>
                </c:pt>
                <c:pt idx="5">
                  <c:v>6.6946789630613219</c:v>
                </c:pt>
                <c:pt idx="6">
                  <c:v>5.799194697768673</c:v>
                </c:pt>
                <c:pt idx="7">
                  <c:v>5.1152522447381292</c:v>
                </c:pt>
                <c:pt idx="8">
                  <c:v>4.5757490560675143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1B-4238-BFA4-0CD74C4B1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7412328"/>
        <c:axId val="457407408"/>
      </c:barChar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Guariti!$T$2:$AB$2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Guariti!$T$117:$AB$117</c:f>
              <c:numCache>
                <c:formatCode>General</c:formatCode>
                <c:ptCount val="9"/>
                <c:pt idx="0">
                  <c:v>26</c:v>
                </c:pt>
                <c:pt idx="1">
                  <c:v>19</c:v>
                </c:pt>
                <c:pt idx="2">
                  <c:v>12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1B-4238-BFA4-0CD74C4B1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412328"/>
        <c:axId val="457407408"/>
      </c:scatterChart>
      <c:catAx>
        <c:axId val="45741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07408"/>
        <c:crosses val="autoZero"/>
        <c:auto val="1"/>
        <c:lblAlgn val="ctr"/>
        <c:lblOffset val="100"/>
        <c:noMultiLvlLbl val="0"/>
      </c:catAx>
      <c:valAx>
        <c:axId val="45740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12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Variazioni 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Guariti!$C$1</c:f>
              <c:strCache>
                <c:ptCount val="1"/>
                <c:pt idx="0">
                  <c:v>d1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Guariti!$A$2:$A$117</c:f>
              <c:numCache>
                <c:formatCode>d/m;@</c:formatCode>
                <c:ptCount val="116"/>
                <c:pt idx="1">
                  <c:v>44044</c:v>
                </c:pt>
                <c:pt idx="2">
                  <c:v>44045</c:v>
                </c:pt>
                <c:pt idx="3">
                  <c:v>44046</c:v>
                </c:pt>
                <c:pt idx="4">
                  <c:v>44047</c:v>
                </c:pt>
                <c:pt idx="5">
                  <c:v>44048</c:v>
                </c:pt>
                <c:pt idx="6">
                  <c:v>44049</c:v>
                </c:pt>
                <c:pt idx="7">
                  <c:v>44050</c:v>
                </c:pt>
                <c:pt idx="8">
                  <c:v>44051</c:v>
                </c:pt>
                <c:pt idx="9">
                  <c:v>44052</c:v>
                </c:pt>
                <c:pt idx="10">
                  <c:v>44053</c:v>
                </c:pt>
                <c:pt idx="11">
                  <c:v>44054</c:v>
                </c:pt>
                <c:pt idx="12">
                  <c:v>44055</c:v>
                </c:pt>
                <c:pt idx="13">
                  <c:v>44056</c:v>
                </c:pt>
                <c:pt idx="14">
                  <c:v>44057</c:v>
                </c:pt>
                <c:pt idx="15">
                  <c:v>44058</c:v>
                </c:pt>
                <c:pt idx="16">
                  <c:v>44059</c:v>
                </c:pt>
                <c:pt idx="17">
                  <c:v>44060</c:v>
                </c:pt>
                <c:pt idx="18">
                  <c:v>44061</c:v>
                </c:pt>
                <c:pt idx="19">
                  <c:v>44062</c:v>
                </c:pt>
                <c:pt idx="20">
                  <c:v>44063</c:v>
                </c:pt>
                <c:pt idx="21">
                  <c:v>44064</c:v>
                </c:pt>
                <c:pt idx="22">
                  <c:v>44065</c:v>
                </c:pt>
                <c:pt idx="23">
                  <c:v>44066</c:v>
                </c:pt>
                <c:pt idx="24">
                  <c:v>44067</c:v>
                </c:pt>
                <c:pt idx="25">
                  <c:v>44068</c:v>
                </c:pt>
                <c:pt idx="26">
                  <c:v>44069</c:v>
                </c:pt>
                <c:pt idx="27">
                  <c:v>44070</c:v>
                </c:pt>
                <c:pt idx="28">
                  <c:v>44071</c:v>
                </c:pt>
                <c:pt idx="29">
                  <c:v>44072</c:v>
                </c:pt>
                <c:pt idx="30">
                  <c:v>44073</c:v>
                </c:pt>
                <c:pt idx="31">
                  <c:v>44074</c:v>
                </c:pt>
                <c:pt idx="32">
                  <c:v>44075</c:v>
                </c:pt>
                <c:pt idx="33">
                  <c:v>44076</c:v>
                </c:pt>
                <c:pt idx="34">
                  <c:v>44077</c:v>
                </c:pt>
                <c:pt idx="35">
                  <c:v>44078</c:v>
                </c:pt>
                <c:pt idx="36">
                  <c:v>44079</c:v>
                </c:pt>
                <c:pt idx="37">
                  <c:v>44080</c:v>
                </c:pt>
                <c:pt idx="38">
                  <c:v>44081</c:v>
                </c:pt>
                <c:pt idx="39">
                  <c:v>44082</c:v>
                </c:pt>
                <c:pt idx="40">
                  <c:v>44083</c:v>
                </c:pt>
                <c:pt idx="41">
                  <c:v>44084</c:v>
                </c:pt>
                <c:pt idx="42">
                  <c:v>44085</c:v>
                </c:pt>
                <c:pt idx="43">
                  <c:v>44086</c:v>
                </c:pt>
                <c:pt idx="44">
                  <c:v>44087</c:v>
                </c:pt>
                <c:pt idx="45">
                  <c:v>44088</c:v>
                </c:pt>
                <c:pt idx="46">
                  <c:v>44089</c:v>
                </c:pt>
                <c:pt idx="47">
                  <c:v>44090</c:v>
                </c:pt>
                <c:pt idx="48">
                  <c:v>44091</c:v>
                </c:pt>
                <c:pt idx="49">
                  <c:v>44092</c:v>
                </c:pt>
                <c:pt idx="50">
                  <c:v>44093</c:v>
                </c:pt>
                <c:pt idx="51">
                  <c:v>44094</c:v>
                </c:pt>
                <c:pt idx="52">
                  <c:v>44095</c:v>
                </c:pt>
                <c:pt idx="53">
                  <c:v>44096</c:v>
                </c:pt>
                <c:pt idx="54">
                  <c:v>44097</c:v>
                </c:pt>
                <c:pt idx="55">
                  <c:v>44098</c:v>
                </c:pt>
                <c:pt idx="56">
                  <c:v>44099</c:v>
                </c:pt>
                <c:pt idx="57">
                  <c:v>44100</c:v>
                </c:pt>
                <c:pt idx="58">
                  <c:v>44101</c:v>
                </c:pt>
                <c:pt idx="59">
                  <c:v>44102</c:v>
                </c:pt>
                <c:pt idx="60">
                  <c:v>44103</c:v>
                </c:pt>
                <c:pt idx="61">
                  <c:v>44104</c:v>
                </c:pt>
                <c:pt idx="62">
                  <c:v>44105</c:v>
                </c:pt>
                <c:pt idx="63">
                  <c:v>44106</c:v>
                </c:pt>
                <c:pt idx="64">
                  <c:v>44107</c:v>
                </c:pt>
                <c:pt idx="65">
                  <c:v>44108</c:v>
                </c:pt>
                <c:pt idx="66">
                  <c:v>44109</c:v>
                </c:pt>
                <c:pt idx="67">
                  <c:v>44110</c:v>
                </c:pt>
                <c:pt idx="68">
                  <c:v>44111</c:v>
                </c:pt>
                <c:pt idx="69">
                  <c:v>44112</c:v>
                </c:pt>
                <c:pt idx="70">
                  <c:v>44113</c:v>
                </c:pt>
                <c:pt idx="71">
                  <c:v>44114</c:v>
                </c:pt>
                <c:pt idx="72">
                  <c:v>44115</c:v>
                </c:pt>
                <c:pt idx="73">
                  <c:v>44116</c:v>
                </c:pt>
                <c:pt idx="74">
                  <c:v>44117</c:v>
                </c:pt>
                <c:pt idx="75">
                  <c:v>44118</c:v>
                </c:pt>
                <c:pt idx="76">
                  <c:v>44119</c:v>
                </c:pt>
                <c:pt idx="77">
                  <c:v>44120</c:v>
                </c:pt>
                <c:pt idx="78">
                  <c:v>44121</c:v>
                </c:pt>
                <c:pt idx="79">
                  <c:v>44122</c:v>
                </c:pt>
                <c:pt idx="80">
                  <c:v>44123</c:v>
                </c:pt>
                <c:pt idx="81">
                  <c:v>44124</c:v>
                </c:pt>
                <c:pt idx="82">
                  <c:v>44125</c:v>
                </c:pt>
                <c:pt idx="83">
                  <c:v>44126</c:v>
                </c:pt>
                <c:pt idx="84">
                  <c:v>44127</c:v>
                </c:pt>
                <c:pt idx="85">
                  <c:v>44128</c:v>
                </c:pt>
                <c:pt idx="86">
                  <c:v>44129</c:v>
                </c:pt>
                <c:pt idx="87">
                  <c:v>44130</c:v>
                </c:pt>
                <c:pt idx="88">
                  <c:v>44131</c:v>
                </c:pt>
                <c:pt idx="89">
                  <c:v>44132</c:v>
                </c:pt>
                <c:pt idx="90">
                  <c:v>44133</c:v>
                </c:pt>
                <c:pt idx="91">
                  <c:v>44134</c:v>
                </c:pt>
                <c:pt idx="92">
                  <c:v>44135</c:v>
                </c:pt>
                <c:pt idx="93">
                  <c:v>44136</c:v>
                </c:pt>
                <c:pt idx="94">
                  <c:v>44137</c:v>
                </c:pt>
                <c:pt idx="95">
                  <c:v>44138</c:v>
                </c:pt>
                <c:pt idx="96">
                  <c:v>44139</c:v>
                </c:pt>
                <c:pt idx="97">
                  <c:v>44140</c:v>
                </c:pt>
                <c:pt idx="98">
                  <c:v>44141</c:v>
                </c:pt>
                <c:pt idx="99">
                  <c:v>44142</c:v>
                </c:pt>
                <c:pt idx="100">
                  <c:v>44143</c:v>
                </c:pt>
                <c:pt idx="101">
                  <c:v>44144</c:v>
                </c:pt>
                <c:pt idx="102">
                  <c:v>44145</c:v>
                </c:pt>
                <c:pt idx="103">
                  <c:v>44146</c:v>
                </c:pt>
                <c:pt idx="104">
                  <c:v>44147</c:v>
                </c:pt>
                <c:pt idx="105">
                  <c:v>44148</c:v>
                </c:pt>
                <c:pt idx="106">
                  <c:v>44149</c:v>
                </c:pt>
                <c:pt idx="107">
                  <c:v>44150</c:v>
                </c:pt>
                <c:pt idx="108">
                  <c:v>44151</c:v>
                </c:pt>
              </c:numCache>
            </c:numRef>
          </c:cat>
          <c:val>
            <c:numRef>
              <c:f>Guariti!$C$2:$C$117</c:f>
              <c:numCache>
                <c:formatCode>General</c:formatCode>
                <c:ptCount val="116"/>
                <c:pt idx="2">
                  <c:v>231</c:v>
                </c:pt>
                <c:pt idx="3">
                  <c:v>129</c:v>
                </c:pt>
                <c:pt idx="4">
                  <c:v>177</c:v>
                </c:pt>
                <c:pt idx="5">
                  <c:v>210</c:v>
                </c:pt>
                <c:pt idx="6">
                  <c:v>347</c:v>
                </c:pt>
                <c:pt idx="7">
                  <c:v>319</c:v>
                </c:pt>
                <c:pt idx="8">
                  <c:v>305</c:v>
                </c:pt>
                <c:pt idx="9">
                  <c:v>151</c:v>
                </c:pt>
                <c:pt idx="10">
                  <c:v>150</c:v>
                </c:pt>
                <c:pt idx="11">
                  <c:v>213</c:v>
                </c:pt>
                <c:pt idx="12">
                  <c:v>236</c:v>
                </c:pt>
                <c:pt idx="13">
                  <c:v>226</c:v>
                </c:pt>
                <c:pt idx="14">
                  <c:v>403</c:v>
                </c:pt>
                <c:pt idx="15">
                  <c:v>314</c:v>
                </c:pt>
                <c:pt idx="16">
                  <c:v>146</c:v>
                </c:pt>
                <c:pt idx="17">
                  <c:v>182</c:v>
                </c:pt>
                <c:pt idx="18">
                  <c:v>174</c:v>
                </c:pt>
                <c:pt idx="19">
                  <c:v>364</c:v>
                </c:pt>
                <c:pt idx="20">
                  <c:v>180</c:v>
                </c:pt>
                <c:pt idx="21">
                  <c:v>274</c:v>
                </c:pt>
                <c:pt idx="22">
                  <c:v>243</c:v>
                </c:pt>
                <c:pt idx="23">
                  <c:v>267</c:v>
                </c:pt>
                <c:pt idx="24">
                  <c:v>192</c:v>
                </c:pt>
                <c:pt idx="25">
                  <c:v>353</c:v>
                </c:pt>
                <c:pt idx="26">
                  <c:v>314</c:v>
                </c:pt>
                <c:pt idx="27">
                  <c:v>225</c:v>
                </c:pt>
                <c:pt idx="28">
                  <c:v>348</c:v>
                </c:pt>
                <c:pt idx="29">
                  <c:v>322</c:v>
                </c:pt>
                <c:pt idx="30">
                  <c:v>312</c:v>
                </c:pt>
                <c:pt idx="31">
                  <c:v>117</c:v>
                </c:pt>
                <c:pt idx="32">
                  <c:v>291</c:v>
                </c:pt>
                <c:pt idx="33">
                  <c:v>257</c:v>
                </c:pt>
                <c:pt idx="34">
                  <c:v>289</c:v>
                </c:pt>
                <c:pt idx="35">
                  <c:v>537</c:v>
                </c:pt>
                <c:pt idx="36">
                  <c:v>583</c:v>
                </c:pt>
                <c:pt idx="37">
                  <c:v>405</c:v>
                </c:pt>
                <c:pt idx="38">
                  <c:v>223</c:v>
                </c:pt>
                <c:pt idx="39">
                  <c:v>563</c:v>
                </c:pt>
                <c:pt idx="40">
                  <c:v>471</c:v>
                </c:pt>
                <c:pt idx="41">
                  <c:v>613</c:v>
                </c:pt>
                <c:pt idx="42">
                  <c:v>547</c:v>
                </c:pt>
                <c:pt idx="43">
                  <c:v>759</c:v>
                </c:pt>
                <c:pt idx="44">
                  <c:v>443</c:v>
                </c:pt>
                <c:pt idx="45">
                  <c:v>316</c:v>
                </c:pt>
                <c:pt idx="46">
                  <c:v>695</c:v>
                </c:pt>
                <c:pt idx="47">
                  <c:v>620</c:v>
                </c:pt>
                <c:pt idx="48">
                  <c:v>689</c:v>
                </c:pt>
                <c:pt idx="49">
                  <c:v>853</c:v>
                </c:pt>
                <c:pt idx="50">
                  <c:v>909</c:v>
                </c:pt>
                <c:pt idx="51">
                  <c:v>635</c:v>
                </c:pt>
                <c:pt idx="52">
                  <c:v>352</c:v>
                </c:pt>
                <c:pt idx="53">
                  <c:v>967</c:v>
                </c:pt>
                <c:pt idx="54">
                  <c:v>995</c:v>
                </c:pt>
                <c:pt idx="55">
                  <c:v>1097</c:v>
                </c:pt>
                <c:pt idx="56">
                  <c:v>954</c:v>
                </c:pt>
                <c:pt idx="57">
                  <c:v>977</c:v>
                </c:pt>
                <c:pt idx="58">
                  <c:v>724</c:v>
                </c:pt>
                <c:pt idx="59">
                  <c:v>773</c:v>
                </c:pt>
                <c:pt idx="60">
                  <c:v>1316</c:v>
                </c:pt>
                <c:pt idx="61">
                  <c:v>1198</c:v>
                </c:pt>
                <c:pt idx="62">
                  <c:v>1140</c:v>
                </c:pt>
                <c:pt idx="63">
                  <c:v>1126</c:v>
                </c:pt>
                <c:pt idx="64">
                  <c:v>1247</c:v>
                </c:pt>
                <c:pt idx="65">
                  <c:v>697</c:v>
                </c:pt>
                <c:pt idx="66">
                  <c:v>767</c:v>
                </c:pt>
                <c:pt idx="67">
                  <c:v>1418</c:v>
                </c:pt>
                <c:pt idx="68">
                  <c:v>1204</c:v>
                </c:pt>
                <c:pt idx="69">
                  <c:v>1060</c:v>
                </c:pt>
                <c:pt idx="70">
                  <c:v>1186</c:v>
                </c:pt>
                <c:pt idx="71">
                  <c:v>976</c:v>
                </c:pt>
                <c:pt idx="72">
                  <c:v>1184</c:v>
                </c:pt>
                <c:pt idx="73">
                  <c:v>891</c:v>
                </c:pt>
                <c:pt idx="74">
                  <c:v>1428</c:v>
                </c:pt>
                <c:pt idx="75">
                  <c:v>2037</c:v>
                </c:pt>
                <c:pt idx="76">
                  <c:v>1899</c:v>
                </c:pt>
                <c:pt idx="77">
                  <c:v>1908</c:v>
                </c:pt>
                <c:pt idx="78">
                  <c:v>1255</c:v>
                </c:pt>
                <c:pt idx="79">
                  <c:v>2334</c:v>
                </c:pt>
                <c:pt idx="80">
                  <c:v>1498</c:v>
                </c:pt>
                <c:pt idx="81">
                  <c:v>2046</c:v>
                </c:pt>
                <c:pt idx="82">
                  <c:v>2369</c:v>
                </c:pt>
                <c:pt idx="83">
                  <c:v>2082</c:v>
                </c:pt>
                <c:pt idx="84">
                  <c:v>2352</c:v>
                </c:pt>
                <c:pt idx="85">
                  <c:v>2309</c:v>
                </c:pt>
                <c:pt idx="86">
                  <c:v>2086</c:v>
                </c:pt>
                <c:pt idx="87">
                  <c:v>2423</c:v>
                </c:pt>
                <c:pt idx="88">
                  <c:v>3362</c:v>
                </c:pt>
                <c:pt idx="89">
                  <c:v>3416</c:v>
                </c:pt>
                <c:pt idx="90">
                  <c:v>3878</c:v>
                </c:pt>
                <c:pt idx="91">
                  <c:v>4285</c:v>
                </c:pt>
                <c:pt idx="92">
                  <c:v>5859</c:v>
                </c:pt>
                <c:pt idx="93">
                  <c:v>2954</c:v>
                </c:pt>
                <c:pt idx="94">
                  <c:v>3637</c:v>
                </c:pt>
                <c:pt idx="95">
                  <c:v>6258</c:v>
                </c:pt>
                <c:pt idx="96">
                  <c:v>5103</c:v>
                </c:pt>
                <c:pt idx="97">
                  <c:v>4961</c:v>
                </c:pt>
                <c:pt idx="98">
                  <c:v>10586</c:v>
                </c:pt>
                <c:pt idx="99">
                  <c:v>5966</c:v>
                </c:pt>
                <c:pt idx="100">
                  <c:v>6183</c:v>
                </c:pt>
                <c:pt idx="101">
                  <c:v>10215</c:v>
                </c:pt>
                <c:pt idx="102">
                  <c:v>17734</c:v>
                </c:pt>
                <c:pt idx="103">
                  <c:v>9090</c:v>
                </c:pt>
                <c:pt idx="104">
                  <c:v>15645</c:v>
                </c:pt>
                <c:pt idx="105">
                  <c:v>11480</c:v>
                </c:pt>
                <c:pt idx="106">
                  <c:v>12196</c:v>
                </c:pt>
                <c:pt idx="107">
                  <c:v>9376</c:v>
                </c:pt>
                <c:pt idx="108">
                  <c:v>21554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9C-4784-ACC7-AD99A1557357}"/>
            </c:ext>
          </c:extLst>
        </c:ser>
        <c:ser>
          <c:idx val="1"/>
          <c:order val="1"/>
          <c:tx>
            <c:strRef>
              <c:f>Guariti!$E$1</c:f>
              <c:strCache>
                <c:ptCount val="1"/>
                <c:pt idx="0">
                  <c:v>di 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Guariti!$A$2:$A$117</c:f>
              <c:numCache>
                <c:formatCode>d/m;@</c:formatCode>
                <c:ptCount val="116"/>
                <c:pt idx="1">
                  <c:v>44044</c:v>
                </c:pt>
                <c:pt idx="2">
                  <c:v>44045</c:v>
                </c:pt>
                <c:pt idx="3">
                  <c:v>44046</c:v>
                </c:pt>
                <c:pt idx="4">
                  <c:v>44047</c:v>
                </c:pt>
                <c:pt idx="5">
                  <c:v>44048</c:v>
                </c:pt>
                <c:pt idx="6">
                  <c:v>44049</c:v>
                </c:pt>
                <c:pt idx="7">
                  <c:v>44050</c:v>
                </c:pt>
                <c:pt idx="8">
                  <c:v>44051</c:v>
                </c:pt>
                <c:pt idx="9">
                  <c:v>44052</c:v>
                </c:pt>
                <c:pt idx="10">
                  <c:v>44053</c:v>
                </c:pt>
                <c:pt idx="11">
                  <c:v>44054</c:v>
                </c:pt>
                <c:pt idx="12">
                  <c:v>44055</c:v>
                </c:pt>
                <c:pt idx="13">
                  <c:v>44056</c:v>
                </c:pt>
                <c:pt idx="14">
                  <c:v>44057</c:v>
                </c:pt>
                <c:pt idx="15">
                  <c:v>44058</c:v>
                </c:pt>
                <c:pt idx="16">
                  <c:v>44059</c:v>
                </c:pt>
                <c:pt idx="17">
                  <c:v>44060</c:v>
                </c:pt>
                <c:pt idx="18">
                  <c:v>44061</c:v>
                </c:pt>
                <c:pt idx="19">
                  <c:v>44062</c:v>
                </c:pt>
                <c:pt idx="20">
                  <c:v>44063</c:v>
                </c:pt>
                <c:pt idx="21">
                  <c:v>44064</c:v>
                </c:pt>
                <c:pt idx="22">
                  <c:v>44065</c:v>
                </c:pt>
                <c:pt idx="23">
                  <c:v>44066</c:v>
                </c:pt>
                <c:pt idx="24">
                  <c:v>44067</c:v>
                </c:pt>
                <c:pt idx="25">
                  <c:v>44068</c:v>
                </c:pt>
                <c:pt idx="26">
                  <c:v>44069</c:v>
                </c:pt>
                <c:pt idx="27">
                  <c:v>44070</c:v>
                </c:pt>
                <c:pt idx="28">
                  <c:v>44071</c:v>
                </c:pt>
                <c:pt idx="29">
                  <c:v>44072</c:v>
                </c:pt>
                <c:pt idx="30">
                  <c:v>44073</c:v>
                </c:pt>
                <c:pt idx="31">
                  <c:v>44074</c:v>
                </c:pt>
                <c:pt idx="32">
                  <c:v>44075</c:v>
                </c:pt>
                <c:pt idx="33">
                  <c:v>44076</c:v>
                </c:pt>
                <c:pt idx="34">
                  <c:v>44077</c:v>
                </c:pt>
                <c:pt idx="35">
                  <c:v>44078</c:v>
                </c:pt>
                <c:pt idx="36">
                  <c:v>44079</c:v>
                </c:pt>
                <c:pt idx="37">
                  <c:v>44080</c:v>
                </c:pt>
                <c:pt idx="38">
                  <c:v>44081</c:v>
                </c:pt>
                <c:pt idx="39">
                  <c:v>44082</c:v>
                </c:pt>
                <c:pt idx="40">
                  <c:v>44083</c:v>
                </c:pt>
                <c:pt idx="41">
                  <c:v>44084</c:v>
                </c:pt>
                <c:pt idx="42">
                  <c:v>44085</c:v>
                </c:pt>
                <c:pt idx="43">
                  <c:v>44086</c:v>
                </c:pt>
                <c:pt idx="44">
                  <c:v>44087</c:v>
                </c:pt>
                <c:pt idx="45">
                  <c:v>44088</c:v>
                </c:pt>
                <c:pt idx="46">
                  <c:v>44089</c:v>
                </c:pt>
                <c:pt idx="47">
                  <c:v>44090</c:v>
                </c:pt>
                <c:pt idx="48">
                  <c:v>44091</c:v>
                </c:pt>
                <c:pt idx="49">
                  <c:v>44092</c:v>
                </c:pt>
                <c:pt idx="50">
                  <c:v>44093</c:v>
                </c:pt>
                <c:pt idx="51">
                  <c:v>44094</c:v>
                </c:pt>
                <c:pt idx="52">
                  <c:v>44095</c:v>
                </c:pt>
                <c:pt idx="53">
                  <c:v>44096</c:v>
                </c:pt>
                <c:pt idx="54">
                  <c:v>44097</c:v>
                </c:pt>
                <c:pt idx="55">
                  <c:v>44098</c:v>
                </c:pt>
                <c:pt idx="56">
                  <c:v>44099</c:v>
                </c:pt>
                <c:pt idx="57">
                  <c:v>44100</c:v>
                </c:pt>
                <c:pt idx="58">
                  <c:v>44101</c:v>
                </c:pt>
                <c:pt idx="59">
                  <c:v>44102</c:v>
                </c:pt>
                <c:pt idx="60">
                  <c:v>44103</c:v>
                </c:pt>
                <c:pt idx="61">
                  <c:v>44104</c:v>
                </c:pt>
                <c:pt idx="62">
                  <c:v>44105</c:v>
                </c:pt>
                <c:pt idx="63">
                  <c:v>44106</c:v>
                </c:pt>
                <c:pt idx="64">
                  <c:v>44107</c:v>
                </c:pt>
                <c:pt idx="65">
                  <c:v>44108</c:v>
                </c:pt>
                <c:pt idx="66">
                  <c:v>44109</c:v>
                </c:pt>
                <c:pt idx="67">
                  <c:v>44110</c:v>
                </c:pt>
                <c:pt idx="68">
                  <c:v>44111</c:v>
                </c:pt>
                <c:pt idx="69">
                  <c:v>44112</c:v>
                </c:pt>
                <c:pt idx="70">
                  <c:v>44113</c:v>
                </c:pt>
                <c:pt idx="71">
                  <c:v>44114</c:v>
                </c:pt>
                <c:pt idx="72">
                  <c:v>44115</c:v>
                </c:pt>
                <c:pt idx="73">
                  <c:v>44116</c:v>
                </c:pt>
                <c:pt idx="74">
                  <c:v>44117</c:v>
                </c:pt>
                <c:pt idx="75">
                  <c:v>44118</c:v>
                </c:pt>
                <c:pt idx="76">
                  <c:v>44119</c:v>
                </c:pt>
                <c:pt idx="77">
                  <c:v>44120</c:v>
                </c:pt>
                <c:pt idx="78">
                  <c:v>44121</c:v>
                </c:pt>
                <c:pt idx="79">
                  <c:v>44122</c:v>
                </c:pt>
                <c:pt idx="80">
                  <c:v>44123</c:v>
                </c:pt>
                <c:pt idx="81">
                  <c:v>44124</c:v>
                </c:pt>
                <c:pt idx="82">
                  <c:v>44125</c:v>
                </c:pt>
                <c:pt idx="83">
                  <c:v>44126</c:v>
                </c:pt>
                <c:pt idx="84">
                  <c:v>44127</c:v>
                </c:pt>
                <c:pt idx="85">
                  <c:v>44128</c:v>
                </c:pt>
                <c:pt idx="86">
                  <c:v>44129</c:v>
                </c:pt>
                <c:pt idx="87">
                  <c:v>44130</c:v>
                </c:pt>
                <c:pt idx="88">
                  <c:v>44131</c:v>
                </c:pt>
                <c:pt idx="89">
                  <c:v>44132</c:v>
                </c:pt>
                <c:pt idx="90">
                  <c:v>44133</c:v>
                </c:pt>
                <c:pt idx="91">
                  <c:v>44134</c:v>
                </c:pt>
                <c:pt idx="92">
                  <c:v>44135</c:v>
                </c:pt>
                <c:pt idx="93">
                  <c:v>44136</c:v>
                </c:pt>
                <c:pt idx="94">
                  <c:v>44137</c:v>
                </c:pt>
                <c:pt idx="95">
                  <c:v>44138</c:v>
                </c:pt>
                <c:pt idx="96">
                  <c:v>44139</c:v>
                </c:pt>
                <c:pt idx="97">
                  <c:v>44140</c:v>
                </c:pt>
                <c:pt idx="98">
                  <c:v>44141</c:v>
                </c:pt>
                <c:pt idx="99">
                  <c:v>44142</c:v>
                </c:pt>
                <c:pt idx="100">
                  <c:v>44143</c:v>
                </c:pt>
                <c:pt idx="101">
                  <c:v>44144</c:v>
                </c:pt>
                <c:pt idx="102">
                  <c:v>44145</c:v>
                </c:pt>
                <c:pt idx="103">
                  <c:v>44146</c:v>
                </c:pt>
                <c:pt idx="104">
                  <c:v>44147</c:v>
                </c:pt>
                <c:pt idx="105">
                  <c:v>44148</c:v>
                </c:pt>
                <c:pt idx="106">
                  <c:v>44149</c:v>
                </c:pt>
                <c:pt idx="107">
                  <c:v>44150</c:v>
                </c:pt>
                <c:pt idx="108">
                  <c:v>44151</c:v>
                </c:pt>
              </c:numCache>
            </c:numRef>
          </c:cat>
          <c:val>
            <c:numRef>
              <c:f>Guariti!$E$2:$E$117</c:f>
              <c:numCache>
                <c:formatCode>General</c:formatCode>
                <c:ptCount val="116"/>
                <c:pt idx="10" formatCode="0">
                  <c:v>234</c:v>
                </c:pt>
                <c:pt idx="11" formatCode="0">
                  <c:v>237</c:v>
                </c:pt>
                <c:pt idx="12" formatCode="0">
                  <c:v>242.14285714285714</c:v>
                </c:pt>
                <c:pt idx="13" formatCode="0">
                  <c:v>245.85714285714286</c:v>
                </c:pt>
                <c:pt idx="14" formatCode="0">
                  <c:v>228.57142857142858</c:v>
                </c:pt>
                <c:pt idx="15" formatCode="0">
                  <c:v>240.57142857142858</c:v>
                </c:pt>
                <c:pt idx="16" formatCode="0">
                  <c:v>241.85714285714286</c:v>
                </c:pt>
                <c:pt idx="17" formatCode="0">
                  <c:v>241.14285714285714</c:v>
                </c:pt>
                <c:pt idx="18" formatCode="0">
                  <c:v>245.71428571428572</c:v>
                </c:pt>
                <c:pt idx="19" formatCode="0">
                  <c:v>240.14285714285714</c:v>
                </c:pt>
                <c:pt idx="20" formatCode="0">
                  <c:v>258.42857142857144</c:v>
                </c:pt>
                <c:pt idx="21" formatCode="0">
                  <c:v>251.85714285714286</c:v>
                </c:pt>
                <c:pt idx="22" formatCode="0">
                  <c:v>233.42857142857142</c:v>
                </c:pt>
                <c:pt idx="23" formatCode="0">
                  <c:v>223.28571428571428</c:v>
                </c:pt>
                <c:pt idx="24" formatCode="0">
                  <c:v>240.57142857142858</c:v>
                </c:pt>
                <c:pt idx="25" formatCode="0">
                  <c:v>242</c:v>
                </c:pt>
                <c:pt idx="26" formatCode="0">
                  <c:v>267.57142857142856</c:v>
                </c:pt>
                <c:pt idx="27" formatCode="0">
                  <c:v>260.42857142857144</c:v>
                </c:pt>
                <c:pt idx="28" formatCode="0">
                  <c:v>266.85714285714283</c:v>
                </c:pt>
                <c:pt idx="29" formatCode="0">
                  <c:v>277.42857142857144</c:v>
                </c:pt>
                <c:pt idx="30" formatCode="0">
                  <c:v>288.71428571428572</c:v>
                </c:pt>
                <c:pt idx="31" formatCode="0">
                  <c:v>295.14285714285717</c:v>
                </c:pt>
                <c:pt idx="32" formatCode="0">
                  <c:v>284.42857142857144</c:v>
                </c:pt>
                <c:pt idx="33" formatCode="0">
                  <c:v>275.57142857142856</c:v>
                </c:pt>
                <c:pt idx="34" formatCode="0">
                  <c:v>267.42857142857144</c:v>
                </c:pt>
                <c:pt idx="35" formatCode="0">
                  <c:v>276.57142857142856</c:v>
                </c:pt>
                <c:pt idx="36" formatCode="0">
                  <c:v>303.57142857142856</c:v>
                </c:pt>
                <c:pt idx="37" formatCode="0">
                  <c:v>340.85714285714283</c:v>
                </c:pt>
                <c:pt idx="38" formatCode="0">
                  <c:v>354.14285714285717</c:v>
                </c:pt>
                <c:pt idx="39" formatCode="0">
                  <c:v>369.28571428571428</c:v>
                </c:pt>
                <c:pt idx="40" formatCode="0">
                  <c:v>408.14285714285717</c:v>
                </c:pt>
                <c:pt idx="41" formatCode="0">
                  <c:v>438.71428571428572</c:v>
                </c:pt>
                <c:pt idx="42" formatCode="0">
                  <c:v>485</c:v>
                </c:pt>
                <c:pt idx="43" formatCode="0">
                  <c:v>486.42857142857144</c:v>
                </c:pt>
                <c:pt idx="44" formatCode="0">
                  <c:v>511.57142857142856</c:v>
                </c:pt>
                <c:pt idx="45" formatCode="0">
                  <c:v>517</c:v>
                </c:pt>
                <c:pt idx="46" formatCode="0">
                  <c:v>530.28571428571433</c:v>
                </c:pt>
                <c:pt idx="47" formatCode="0">
                  <c:v>549.14285714285711</c:v>
                </c:pt>
                <c:pt idx="48" formatCode="0">
                  <c:v>570.42857142857144</c:v>
                </c:pt>
                <c:pt idx="49" formatCode="0">
                  <c:v>581.28571428571433</c:v>
                </c:pt>
                <c:pt idx="50" formatCode="0">
                  <c:v>625</c:v>
                </c:pt>
                <c:pt idx="51" formatCode="0">
                  <c:v>646.42857142857144</c:v>
                </c:pt>
                <c:pt idx="52" formatCode="0">
                  <c:v>673.85714285714289</c:v>
                </c:pt>
                <c:pt idx="53" formatCode="0">
                  <c:v>679</c:v>
                </c:pt>
                <c:pt idx="54" formatCode="0">
                  <c:v>717.85714285714289</c:v>
                </c:pt>
                <c:pt idx="55" formatCode="0">
                  <c:v>771.42857142857144</c:v>
                </c:pt>
                <c:pt idx="56" formatCode="0">
                  <c:v>829.71428571428567</c:v>
                </c:pt>
                <c:pt idx="57" formatCode="0">
                  <c:v>844.14285714285711</c:v>
                </c:pt>
                <c:pt idx="58" formatCode="0">
                  <c:v>853.85714285714289</c:v>
                </c:pt>
                <c:pt idx="59" formatCode="0">
                  <c:v>866.57142857142856</c:v>
                </c:pt>
                <c:pt idx="60" formatCode="0">
                  <c:v>926.71428571428567</c:v>
                </c:pt>
                <c:pt idx="61" formatCode="0">
                  <c:v>976.57142857142856</c:v>
                </c:pt>
                <c:pt idx="62" formatCode="0">
                  <c:v>1005.5714285714286</c:v>
                </c:pt>
                <c:pt idx="63" formatCode="0">
                  <c:v>1011.7142857142857</c:v>
                </c:pt>
                <c:pt idx="64" formatCode="0">
                  <c:v>1036.2857142857142</c:v>
                </c:pt>
                <c:pt idx="65" formatCode="0">
                  <c:v>1074.8571428571429</c:v>
                </c:pt>
                <c:pt idx="66" formatCode="0">
                  <c:v>1071</c:v>
                </c:pt>
                <c:pt idx="67" formatCode="0">
                  <c:v>1070.1428571428571</c:v>
                </c:pt>
                <c:pt idx="68" formatCode="0">
                  <c:v>1084.7142857142858</c:v>
                </c:pt>
                <c:pt idx="69" formatCode="0">
                  <c:v>1085.5714285714287</c:v>
                </c:pt>
                <c:pt idx="70" formatCode="0">
                  <c:v>1074.1428571428571</c:v>
                </c:pt>
                <c:pt idx="71" formatCode="0">
                  <c:v>1082.7142857142858</c:v>
                </c:pt>
                <c:pt idx="72" formatCode="0">
                  <c:v>1044</c:v>
                </c:pt>
                <c:pt idx="73" formatCode="0">
                  <c:v>1113.5714285714287</c:v>
                </c:pt>
                <c:pt idx="74" formatCode="0">
                  <c:v>1131.2857142857142</c:v>
                </c:pt>
                <c:pt idx="75" formatCode="0">
                  <c:v>1132.7142857142858</c:v>
                </c:pt>
                <c:pt idx="76" formatCode="0">
                  <c:v>1251.7142857142858</c:v>
                </c:pt>
                <c:pt idx="77" formatCode="0">
                  <c:v>1371.5714285714287</c:v>
                </c:pt>
                <c:pt idx="78" formatCode="0">
                  <c:v>1474.7142857142858</c:v>
                </c:pt>
                <c:pt idx="79" formatCode="0">
                  <c:v>1514.5714285714287</c:v>
                </c:pt>
                <c:pt idx="80" formatCode="0">
                  <c:v>1678.8571428571429</c:v>
                </c:pt>
                <c:pt idx="81" formatCode="0">
                  <c:v>1765.5714285714287</c:v>
                </c:pt>
                <c:pt idx="82" formatCode="0">
                  <c:v>1853.8571428571429</c:v>
                </c:pt>
                <c:pt idx="83" formatCode="0">
                  <c:v>1901.2857142857142</c:v>
                </c:pt>
                <c:pt idx="84" formatCode="0">
                  <c:v>1927.4285714285713</c:v>
                </c:pt>
                <c:pt idx="85" formatCode="0">
                  <c:v>1990.8571428571429</c:v>
                </c:pt>
                <c:pt idx="86" formatCode="0">
                  <c:v>2141.4285714285716</c:v>
                </c:pt>
                <c:pt idx="87" formatCode="0">
                  <c:v>2106</c:v>
                </c:pt>
                <c:pt idx="88" formatCode="0">
                  <c:v>2238.1428571428573</c:v>
                </c:pt>
                <c:pt idx="89" formatCode="0">
                  <c:v>2426.1428571428573</c:v>
                </c:pt>
                <c:pt idx="90" formatCode="0">
                  <c:v>2575.7142857142858</c:v>
                </c:pt>
                <c:pt idx="91" formatCode="0">
                  <c:v>2832.2857142857142</c:v>
                </c:pt>
                <c:pt idx="92" formatCode="0">
                  <c:v>3108.4285714285716</c:v>
                </c:pt>
                <c:pt idx="93" formatCode="0">
                  <c:v>3615.5714285714284</c:v>
                </c:pt>
                <c:pt idx="94" formatCode="0">
                  <c:v>3739.5714285714284</c:v>
                </c:pt>
                <c:pt idx="95" formatCode="0">
                  <c:v>3913</c:v>
                </c:pt>
                <c:pt idx="96" formatCode="0">
                  <c:v>4326.7142857142853</c:v>
                </c:pt>
                <c:pt idx="97" formatCode="0">
                  <c:v>4567.7142857142853</c:v>
                </c:pt>
                <c:pt idx="98" formatCode="0">
                  <c:v>4722.4285714285716</c:v>
                </c:pt>
                <c:pt idx="99" formatCode="0">
                  <c:v>5622.5714285714284</c:v>
                </c:pt>
                <c:pt idx="100" formatCode="0">
                  <c:v>5637.8571428571431</c:v>
                </c:pt>
                <c:pt idx="101" formatCode="0">
                  <c:v>6099.1428571428569</c:v>
                </c:pt>
                <c:pt idx="102" formatCode="0">
                  <c:v>7038.8571428571431</c:v>
                </c:pt>
                <c:pt idx="103" formatCode="0">
                  <c:v>8678.2857142857138</c:v>
                </c:pt>
                <c:pt idx="104" formatCode="0">
                  <c:v>9247.8571428571431</c:v>
                </c:pt>
                <c:pt idx="105" formatCode="0">
                  <c:v>10774.142857142857</c:v>
                </c:pt>
                <c:pt idx="106" formatCode="0">
                  <c:v>10901.857142857143</c:v>
                </c:pt>
                <c:pt idx="107" formatCode="0">
                  <c:v>11791.857142857143</c:v>
                </c:pt>
                <c:pt idx="108" formatCode="0">
                  <c:v>12248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9C-4784-ACC7-AD99A1557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650968"/>
        <c:axId val="516650640"/>
      </c:lineChart>
      <c:dateAx>
        <c:axId val="516650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6650640"/>
        <c:crosses val="autoZero"/>
        <c:auto val="1"/>
        <c:lblOffset val="100"/>
        <c:baseTimeUnit val="days"/>
      </c:dateAx>
      <c:valAx>
        <c:axId val="51665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6650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7.292136207665148E-2"/>
          <c:y val="6.4145169395574075E-2"/>
          <c:w val="0.75214017434750247"/>
          <c:h val="0.805716753363649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Deceduti!$C$1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invertIfNegative val="0"/>
          <c:cat>
            <c:numRef>
              <c:f>Deceduti!$A$3:$A$116</c:f>
              <c:numCache>
                <c:formatCode>d/m;@</c:formatCode>
                <c:ptCount val="114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  <c:pt idx="104">
                  <c:v>44148</c:v>
                </c:pt>
                <c:pt idx="105">
                  <c:v>44149</c:v>
                </c:pt>
                <c:pt idx="106">
                  <c:v>44150</c:v>
                </c:pt>
                <c:pt idx="107">
                  <c:v>44151</c:v>
                </c:pt>
              </c:numCache>
            </c:numRef>
          </c:cat>
          <c:val>
            <c:numRef>
              <c:f>Deceduti!$C$3:$C$116</c:f>
              <c:numCache>
                <c:formatCode>General</c:formatCode>
                <c:ptCount val="114"/>
                <c:pt idx="1">
                  <c:v>8</c:v>
                </c:pt>
                <c:pt idx="2">
                  <c:v>12</c:v>
                </c:pt>
                <c:pt idx="3">
                  <c:v>5</c:v>
                </c:pt>
                <c:pt idx="4">
                  <c:v>10</c:v>
                </c:pt>
                <c:pt idx="5">
                  <c:v>6</c:v>
                </c:pt>
                <c:pt idx="6">
                  <c:v>3</c:v>
                </c:pt>
                <c:pt idx="7">
                  <c:v>13</c:v>
                </c:pt>
                <c:pt idx="8">
                  <c:v>2</c:v>
                </c:pt>
                <c:pt idx="9">
                  <c:v>4</c:v>
                </c:pt>
                <c:pt idx="10">
                  <c:v>6</c:v>
                </c:pt>
                <c:pt idx="11">
                  <c:v>10</c:v>
                </c:pt>
                <c:pt idx="12">
                  <c:v>6</c:v>
                </c:pt>
                <c:pt idx="13">
                  <c:v>3</c:v>
                </c:pt>
                <c:pt idx="14">
                  <c:v>158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7</c:v>
                </c:pt>
                <c:pt idx="19">
                  <c:v>6</c:v>
                </c:pt>
                <c:pt idx="20">
                  <c:v>9</c:v>
                </c:pt>
                <c:pt idx="21">
                  <c:v>3</c:v>
                </c:pt>
                <c:pt idx="22">
                  <c:v>7</c:v>
                </c:pt>
                <c:pt idx="23">
                  <c:v>4</c:v>
                </c:pt>
                <c:pt idx="24">
                  <c:v>4</c:v>
                </c:pt>
                <c:pt idx="25">
                  <c:v>13</c:v>
                </c:pt>
                <c:pt idx="26">
                  <c:v>5</c:v>
                </c:pt>
                <c:pt idx="27">
                  <c:v>9</c:v>
                </c:pt>
                <c:pt idx="28">
                  <c:v>1</c:v>
                </c:pt>
                <c:pt idx="29">
                  <c:v>4</c:v>
                </c:pt>
                <c:pt idx="30">
                  <c:v>6</c:v>
                </c:pt>
                <c:pt idx="31">
                  <c:v>8</c:v>
                </c:pt>
                <c:pt idx="32">
                  <c:v>6</c:v>
                </c:pt>
                <c:pt idx="33">
                  <c:v>10</c:v>
                </c:pt>
                <c:pt idx="34">
                  <c:v>11</c:v>
                </c:pt>
                <c:pt idx="35">
                  <c:v>15</c:v>
                </c:pt>
                <c:pt idx="36">
                  <c:v>8</c:v>
                </c:pt>
                <c:pt idx="37">
                  <c:v>12</c:v>
                </c:pt>
                <c:pt idx="38">
                  <c:v>10</c:v>
                </c:pt>
                <c:pt idx="39">
                  <c:v>14</c:v>
                </c:pt>
                <c:pt idx="40">
                  <c:v>10</c:v>
                </c:pt>
                <c:pt idx="41">
                  <c:v>10</c:v>
                </c:pt>
                <c:pt idx="42">
                  <c:v>6</c:v>
                </c:pt>
                <c:pt idx="43">
                  <c:v>7</c:v>
                </c:pt>
                <c:pt idx="44">
                  <c:v>14</c:v>
                </c:pt>
                <c:pt idx="45">
                  <c:v>9</c:v>
                </c:pt>
                <c:pt idx="46">
                  <c:v>12</c:v>
                </c:pt>
                <c:pt idx="47">
                  <c:v>13</c:v>
                </c:pt>
                <c:pt idx="48">
                  <c:v>10</c:v>
                </c:pt>
                <c:pt idx="49">
                  <c:v>24</c:v>
                </c:pt>
                <c:pt idx="50">
                  <c:v>15</c:v>
                </c:pt>
                <c:pt idx="51">
                  <c:v>17</c:v>
                </c:pt>
                <c:pt idx="52">
                  <c:v>14</c:v>
                </c:pt>
                <c:pt idx="53">
                  <c:v>20</c:v>
                </c:pt>
                <c:pt idx="54">
                  <c:v>23</c:v>
                </c:pt>
                <c:pt idx="55">
                  <c:v>20</c:v>
                </c:pt>
                <c:pt idx="56">
                  <c:v>17</c:v>
                </c:pt>
                <c:pt idx="57">
                  <c:v>17</c:v>
                </c:pt>
                <c:pt idx="58">
                  <c:v>16</c:v>
                </c:pt>
                <c:pt idx="59">
                  <c:v>24</c:v>
                </c:pt>
                <c:pt idx="60">
                  <c:v>19</c:v>
                </c:pt>
                <c:pt idx="61">
                  <c:v>24</c:v>
                </c:pt>
                <c:pt idx="62">
                  <c:v>23</c:v>
                </c:pt>
                <c:pt idx="63">
                  <c:v>27</c:v>
                </c:pt>
                <c:pt idx="64">
                  <c:v>18</c:v>
                </c:pt>
                <c:pt idx="65">
                  <c:v>16</c:v>
                </c:pt>
                <c:pt idx="66">
                  <c:v>28</c:v>
                </c:pt>
                <c:pt idx="67">
                  <c:v>31</c:v>
                </c:pt>
                <c:pt idx="68">
                  <c:v>22</c:v>
                </c:pt>
                <c:pt idx="69">
                  <c:v>28</c:v>
                </c:pt>
                <c:pt idx="70">
                  <c:v>29</c:v>
                </c:pt>
                <c:pt idx="71">
                  <c:v>26</c:v>
                </c:pt>
                <c:pt idx="72">
                  <c:v>39</c:v>
                </c:pt>
                <c:pt idx="73">
                  <c:v>41</c:v>
                </c:pt>
                <c:pt idx="74">
                  <c:v>43</c:v>
                </c:pt>
                <c:pt idx="75">
                  <c:v>83</c:v>
                </c:pt>
                <c:pt idx="76">
                  <c:v>55</c:v>
                </c:pt>
                <c:pt idx="77">
                  <c:v>47</c:v>
                </c:pt>
                <c:pt idx="78">
                  <c:v>69</c:v>
                </c:pt>
                <c:pt idx="79">
                  <c:v>73</c:v>
                </c:pt>
                <c:pt idx="80">
                  <c:v>89</c:v>
                </c:pt>
                <c:pt idx="81">
                  <c:v>127</c:v>
                </c:pt>
                <c:pt idx="82">
                  <c:v>136</c:v>
                </c:pt>
                <c:pt idx="83">
                  <c:v>91</c:v>
                </c:pt>
                <c:pt idx="84">
                  <c:v>151</c:v>
                </c:pt>
                <c:pt idx="85">
                  <c:v>128</c:v>
                </c:pt>
                <c:pt idx="86">
                  <c:v>141</c:v>
                </c:pt>
                <c:pt idx="87">
                  <c:v>221</c:v>
                </c:pt>
                <c:pt idx="88">
                  <c:v>205</c:v>
                </c:pt>
                <c:pt idx="89">
                  <c:v>217</c:v>
                </c:pt>
                <c:pt idx="90">
                  <c:v>199</c:v>
                </c:pt>
                <c:pt idx="91">
                  <c:v>297</c:v>
                </c:pt>
                <c:pt idx="92">
                  <c:v>208</c:v>
                </c:pt>
                <c:pt idx="93">
                  <c:v>233</c:v>
                </c:pt>
                <c:pt idx="94">
                  <c:v>353</c:v>
                </c:pt>
                <c:pt idx="95">
                  <c:v>335</c:v>
                </c:pt>
                <c:pt idx="96">
                  <c:v>445</c:v>
                </c:pt>
                <c:pt idx="97">
                  <c:v>446</c:v>
                </c:pt>
                <c:pt idx="98">
                  <c:v>425</c:v>
                </c:pt>
                <c:pt idx="99">
                  <c:v>331</c:v>
                </c:pt>
                <c:pt idx="100">
                  <c:v>356</c:v>
                </c:pt>
                <c:pt idx="101">
                  <c:v>580</c:v>
                </c:pt>
                <c:pt idx="102">
                  <c:v>623</c:v>
                </c:pt>
                <c:pt idx="103">
                  <c:v>636</c:v>
                </c:pt>
                <c:pt idx="104">
                  <c:v>550</c:v>
                </c:pt>
                <c:pt idx="105">
                  <c:v>544</c:v>
                </c:pt>
                <c:pt idx="106">
                  <c:v>546</c:v>
                </c:pt>
                <c:pt idx="107">
                  <c:v>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DC-4125-881A-99D76C3E0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9668616"/>
        <c:axId val="449667960"/>
      </c:barChart>
      <c:lineChart>
        <c:grouping val="standard"/>
        <c:varyColors val="0"/>
        <c:ser>
          <c:idx val="1"/>
          <c:order val="1"/>
          <c:tx>
            <c:strRef>
              <c:f>Deceduti!$E$1</c:f>
              <c:strCache>
                <c:ptCount val="1"/>
                <c:pt idx="0">
                  <c:v>d1 media</c:v>
                </c:pt>
              </c:strCache>
            </c:strRef>
          </c:tx>
          <c:val>
            <c:numRef>
              <c:f>Deceduti!$E:$E</c:f>
              <c:numCache>
                <c:formatCode>General</c:formatCode>
                <c:ptCount val="1048576"/>
                <c:pt idx="0">
                  <c:v>0</c:v>
                </c:pt>
                <c:pt idx="11" formatCode="0">
                  <c:v>7.2857142857142856</c:v>
                </c:pt>
                <c:pt idx="12" formatCode="0">
                  <c:v>6.1428571428571432</c:v>
                </c:pt>
                <c:pt idx="13" formatCode="0">
                  <c:v>6.2857142857142856</c:v>
                </c:pt>
                <c:pt idx="14" formatCode="0">
                  <c:v>6.2857142857142856</c:v>
                </c:pt>
                <c:pt idx="15" formatCode="0">
                  <c:v>6.2857142857142856</c:v>
                </c:pt>
                <c:pt idx="16" formatCode="0">
                  <c:v>6.2857142857142856</c:v>
                </c:pt>
                <c:pt idx="17" formatCode="0">
                  <c:v>27</c:v>
                </c:pt>
                <c:pt idx="18" formatCode="0">
                  <c:v>27.285714285714285</c:v>
                </c:pt>
                <c:pt idx="19" formatCode="0">
                  <c:v>27.285714285714285</c:v>
                </c:pt>
                <c:pt idx="20" formatCode="0">
                  <c:v>27.142857142857142</c:v>
                </c:pt>
                <c:pt idx="21" formatCode="0">
                  <c:v>26.714285714285715</c:v>
                </c:pt>
                <c:pt idx="22" formatCode="0">
                  <c:v>26.714285714285715</c:v>
                </c:pt>
                <c:pt idx="23" formatCode="0">
                  <c:v>27.571428571428573</c:v>
                </c:pt>
                <c:pt idx="24" formatCode="0">
                  <c:v>5.4285714285714288</c:v>
                </c:pt>
                <c:pt idx="25" formatCode="0">
                  <c:v>5.8571428571428568</c:v>
                </c:pt>
                <c:pt idx="26" formatCode="0">
                  <c:v>5.8571428571428568</c:v>
                </c:pt>
                <c:pt idx="27" formatCode="0">
                  <c:v>5.7142857142857144</c:v>
                </c:pt>
                <c:pt idx="28" formatCode="0">
                  <c:v>6.5714285714285712</c:v>
                </c:pt>
                <c:pt idx="29" formatCode="0">
                  <c:v>6.4285714285714288</c:v>
                </c:pt>
                <c:pt idx="30" formatCode="0">
                  <c:v>6.4285714285714288</c:v>
                </c:pt>
                <c:pt idx="31" formatCode="0">
                  <c:v>6.1428571428571432</c:v>
                </c:pt>
                <c:pt idx="32" formatCode="0">
                  <c:v>5.7142857142857144</c:v>
                </c:pt>
                <c:pt idx="33" formatCode="0">
                  <c:v>6</c:v>
                </c:pt>
                <c:pt idx="34" formatCode="0">
                  <c:v>6.5714285714285712</c:v>
                </c:pt>
                <c:pt idx="35" formatCode="0">
                  <c:v>5.5714285714285712</c:v>
                </c:pt>
                <c:pt idx="36" formatCode="0">
                  <c:v>6.2857142857142856</c:v>
                </c:pt>
                <c:pt idx="37" formatCode="0">
                  <c:v>6.5714285714285712</c:v>
                </c:pt>
                <c:pt idx="38" formatCode="0">
                  <c:v>8.5714285714285712</c:v>
                </c:pt>
                <c:pt idx="39" formatCode="0">
                  <c:v>9.1428571428571423</c:v>
                </c:pt>
                <c:pt idx="40" formatCode="0">
                  <c:v>10</c:v>
                </c:pt>
                <c:pt idx="41" formatCode="0">
                  <c:v>10.285714285714286</c:v>
                </c:pt>
                <c:pt idx="42" formatCode="0">
                  <c:v>11.428571428571429</c:v>
                </c:pt>
                <c:pt idx="43" formatCode="0">
                  <c:v>11.428571428571429</c:v>
                </c:pt>
                <c:pt idx="44" formatCode="0">
                  <c:v>11.285714285714286</c:v>
                </c:pt>
                <c:pt idx="45" formatCode="0">
                  <c:v>10</c:v>
                </c:pt>
                <c:pt idx="46" formatCode="0">
                  <c:v>9.8571428571428577</c:v>
                </c:pt>
                <c:pt idx="47" formatCode="0">
                  <c:v>10.142857142857142</c:v>
                </c:pt>
                <c:pt idx="48" formatCode="0">
                  <c:v>10</c:v>
                </c:pt>
                <c:pt idx="49" formatCode="0">
                  <c:v>9.7142857142857135</c:v>
                </c:pt>
                <c:pt idx="50" formatCode="0">
                  <c:v>10.142857142857142</c:v>
                </c:pt>
                <c:pt idx="51" formatCode="0">
                  <c:v>10.142857142857142</c:v>
                </c:pt>
                <c:pt idx="52" formatCode="0">
                  <c:v>12.714285714285714</c:v>
                </c:pt>
                <c:pt idx="53" formatCode="0">
                  <c:v>13.857142857142858</c:v>
                </c:pt>
                <c:pt idx="54" formatCode="0">
                  <c:v>14.285714285714286</c:v>
                </c:pt>
                <c:pt idx="55" formatCode="0">
                  <c:v>15</c:v>
                </c:pt>
                <c:pt idx="56" formatCode="0">
                  <c:v>16.142857142857142</c:v>
                </c:pt>
                <c:pt idx="57" formatCode="0">
                  <c:v>17.571428571428573</c:v>
                </c:pt>
                <c:pt idx="58" formatCode="0">
                  <c:v>19</c:v>
                </c:pt>
                <c:pt idx="59" formatCode="0">
                  <c:v>18</c:v>
                </c:pt>
                <c:pt idx="60" formatCode="0">
                  <c:v>18.285714285714285</c:v>
                </c:pt>
                <c:pt idx="61" formatCode="0">
                  <c:v>18.142857142857142</c:v>
                </c:pt>
                <c:pt idx="62" formatCode="0">
                  <c:v>19.571428571428573</c:v>
                </c:pt>
                <c:pt idx="63" formatCode="0">
                  <c:v>19.428571428571427</c:v>
                </c:pt>
                <c:pt idx="64" formatCode="0">
                  <c:v>19.571428571428573</c:v>
                </c:pt>
                <c:pt idx="65" formatCode="0">
                  <c:v>20</c:v>
                </c:pt>
                <c:pt idx="66" formatCode="0">
                  <c:v>21.428571428571427</c:v>
                </c:pt>
                <c:pt idx="67" formatCode="0">
                  <c:v>21.571428571428573</c:v>
                </c:pt>
                <c:pt idx="68" formatCode="0">
                  <c:v>21.571428571428573</c:v>
                </c:pt>
                <c:pt idx="69" formatCode="0">
                  <c:v>22.142857142857142</c:v>
                </c:pt>
                <c:pt idx="70" formatCode="0">
                  <c:v>23.857142857142858</c:v>
                </c:pt>
                <c:pt idx="71" formatCode="0">
                  <c:v>23.571428571428573</c:v>
                </c:pt>
                <c:pt idx="72" formatCode="0">
                  <c:v>24.285714285714285</c:v>
                </c:pt>
                <c:pt idx="73" formatCode="0">
                  <c:v>24.571428571428573</c:v>
                </c:pt>
                <c:pt idx="74" formatCode="0">
                  <c:v>25.714285714285715</c:v>
                </c:pt>
                <c:pt idx="75" formatCode="0">
                  <c:v>29</c:v>
                </c:pt>
                <c:pt idx="76" formatCode="0">
                  <c:v>30.857142857142858</c:v>
                </c:pt>
                <c:pt idx="77" formatCode="0">
                  <c:v>32.571428571428569</c:v>
                </c:pt>
                <c:pt idx="78" formatCode="0">
                  <c:v>41.285714285714285</c:v>
                </c:pt>
                <c:pt idx="79" formatCode="0">
                  <c:v>45.142857142857146</c:v>
                </c:pt>
                <c:pt idx="80" formatCode="0">
                  <c:v>47.714285714285715</c:v>
                </c:pt>
                <c:pt idx="81" formatCode="0">
                  <c:v>53.857142857142854</c:v>
                </c:pt>
                <c:pt idx="82" formatCode="0">
                  <c:v>58.714285714285715</c:v>
                </c:pt>
                <c:pt idx="83" formatCode="0">
                  <c:v>65.571428571428569</c:v>
                </c:pt>
                <c:pt idx="84" formatCode="0">
                  <c:v>77.571428571428569</c:v>
                </c:pt>
                <c:pt idx="85" formatCode="0">
                  <c:v>85.142857142857139</c:v>
                </c:pt>
                <c:pt idx="86" formatCode="0">
                  <c:v>90.285714285714292</c:v>
                </c:pt>
                <c:pt idx="87" formatCode="0">
                  <c:v>105.14285714285714</c:v>
                </c:pt>
                <c:pt idx="88" formatCode="0">
                  <c:v>113.57142857142857</c:v>
                </c:pt>
                <c:pt idx="89" formatCode="0">
                  <c:v>123.28571428571429</c:v>
                </c:pt>
                <c:pt idx="90" formatCode="0">
                  <c:v>142.14285714285714</c:v>
                </c:pt>
                <c:pt idx="91" formatCode="0">
                  <c:v>153.28571428571428</c:v>
                </c:pt>
                <c:pt idx="92" formatCode="0">
                  <c:v>164.85714285714286</c:v>
                </c:pt>
                <c:pt idx="93" formatCode="0">
                  <c:v>180.28571428571428</c:v>
                </c:pt>
                <c:pt idx="94" formatCode="0">
                  <c:v>201.14285714285714</c:v>
                </c:pt>
                <c:pt idx="95" formatCode="0">
                  <c:v>212.57142857142858</c:v>
                </c:pt>
                <c:pt idx="96" formatCode="0">
                  <c:v>225.71428571428572</c:v>
                </c:pt>
                <c:pt idx="97" formatCode="0">
                  <c:v>244.57142857142858</c:v>
                </c:pt>
                <c:pt idx="98" formatCode="0">
                  <c:v>263.14285714285717</c:v>
                </c:pt>
                <c:pt idx="99" formatCode="0">
                  <c:v>295.71428571428572</c:v>
                </c:pt>
                <c:pt idx="100" formatCode="0">
                  <c:v>331</c:v>
                </c:pt>
                <c:pt idx="101" formatCode="0">
                  <c:v>349.28571428571428</c:v>
                </c:pt>
                <c:pt idx="102" formatCode="0">
                  <c:v>366.85714285714283</c:v>
                </c:pt>
                <c:pt idx="103" formatCode="0">
                  <c:v>384.42857142857144</c:v>
                </c:pt>
                <c:pt idx="104" formatCode="0">
                  <c:v>416.85714285714283</c:v>
                </c:pt>
                <c:pt idx="105" formatCode="0">
                  <c:v>458</c:v>
                </c:pt>
                <c:pt idx="106" formatCode="0">
                  <c:v>485.28571428571428</c:v>
                </c:pt>
                <c:pt idx="107" formatCode="0">
                  <c:v>500.14285714285717</c:v>
                </c:pt>
                <c:pt idx="108" formatCode="0">
                  <c:v>517.14285714285711</c:v>
                </c:pt>
                <c:pt idx="109" formatCode="0">
                  <c:v>547.85714285714289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24-4C97-86C6-71320CDC3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668616"/>
        <c:axId val="449667960"/>
      </c:lineChart>
      <c:valAx>
        <c:axId val="449667960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668616"/>
        <c:crossesAt val="0"/>
        <c:crossBetween val="between"/>
      </c:valAx>
      <c:dateAx>
        <c:axId val="449668616"/>
        <c:scaling>
          <c:orientation val="minMax"/>
          <c:max val="44155"/>
          <c:min val="44044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667960"/>
        <c:crossesAt val="0"/>
        <c:auto val="1"/>
        <c:lblOffset val="100"/>
        <c:baseTimeUnit val="days"/>
      </c:date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030266159412138"/>
          <c:y val="0.43695186743202014"/>
          <c:w val="0.13401588662500613"/>
          <c:h val="0.14177703914884265"/>
        </c:manualLayout>
      </c:layout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xMode val="edge"/>
          <c:yMode val="edge"/>
          <c:x val="4.4060739907355324E-2"/>
          <c:y val="4.0222111373006103E-2"/>
          <c:w val="0.79493753081789831"/>
          <c:h val="0.95977696259703249"/>
        </c:manualLayout>
      </c:layout>
      <c:scatterChart>
        <c:scatterStyle val="lineMarker"/>
        <c:varyColors val="0"/>
        <c:ser>
          <c:idx val="0"/>
          <c:order val="0"/>
          <c:tx>
            <c:strRef>
              <c:f>Deceduti!$B$1</c:f>
              <c:strCache>
                <c:ptCount val="1"/>
                <c:pt idx="0">
                  <c:v>deceduti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Deceduti!$A$3:$A$110</c:f>
              <c:numCache>
                <c:formatCode>d/m;@</c:formatCode>
                <c:ptCount val="10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  <c:pt idx="104">
                  <c:v>44148</c:v>
                </c:pt>
                <c:pt idx="105">
                  <c:v>44149</c:v>
                </c:pt>
                <c:pt idx="106">
                  <c:v>44150</c:v>
                </c:pt>
                <c:pt idx="107">
                  <c:v>44151</c:v>
                </c:pt>
              </c:numCache>
            </c:numRef>
          </c:xVal>
          <c:yVal>
            <c:numRef>
              <c:f>Deceduti!$B$3:$B$110</c:f>
              <c:numCache>
                <c:formatCode>General</c:formatCode>
                <c:ptCount val="108"/>
                <c:pt idx="0">
                  <c:v>35146</c:v>
                </c:pt>
                <c:pt idx="1">
                  <c:v>35154</c:v>
                </c:pt>
                <c:pt idx="2">
                  <c:v>35166</c:v>
                </c:pt>
                <c:pt idx="3">
                  <c:v>35171</c:v>
                </c:pt>
                <c:pt idx="4">
                  <c:v>35181</c:v>
                </c:pt>
                <c:pt idx="5">
                  <c:v>35187</c:v>
                </c:pt>
                <c:pt idx="6">
                  <c:v>35190</c:v>
                </c:pt>
                <c:pt idx="7">
                  <c:v>35203</c:v>
                </c:pt>
                <c:pt idx="8">
                  <c:v>35205</c:v>
                </c:pt>
                <c:pt idx="9">
                  <c:v>35209</c:v>
                </c:pt>
                <c:pt idx="10">
                  <c:v>35215</c:v>
                </c:pt>
                <c:pt idx="11">
                  <c:v>35225</c:v>
                </c:pt>
                <c:pt idx="12">
                  <c:v>35231</c:v>
                </c:pt>
                <c:pt idx="13">
                  <c:v>35234</c:v>
                </c:pt>
                <c:pt idx="14">
                  <c:v>35392</c:v>
                </c:pt>
                <c:pt idx="15">
                  <c:v>35396</c:v>
                </c:pt>
                <c:pt idx="16">
                  <c:v>35400</c:v>
                </c:pt>
                <c:pt idx="17">
                  <c:v>35405</c:v>
                </c:pt>
                <c:pt idx="18">
                  <c:v>35412</c:v>
                </c:pt>
                <c:pt idx="19">
                  <c:v>35418</c:v>
                </c:pt>
                <c:pt idx="20">
                  <c:v>35427</c:v>
                </c:pt>
                <c:pt idx="21">
                  <c:v>35430</c:v>
                </c:pt>
                <c:pt idx="22">
                  <c:v>35437</c:v>
                </c:pt>
                <c:pt idx="23">
                  <c:v>35441</c:v>
                </c:pt>
                <c:pt idx="24">
                  <c:v>35445</c:v>
                </c:pt>
                <c:pt idx="25">
                  <c:v>35458</c:v>
                </c:pt>
                <c:pt idx="26">
                  <c:v>35463</c:v>
                </c:pt>
                <c:pt idx="27">
                  <c:v>35472</c:v>
                </c:pt>
                <c:pt idx="28">
                  <c:v>35473</c:v>
                </c:pt>
                <c:pt idx="29">
                  <c:v>35477</c:v>
                </c:pt>
                <c:pt idx="30">
                  <c:v>35483</c:v>
                </c:pt>
                <c:pt idx="31">
                  <c:v>35491</c:v>
                </c:pt>
                <c:pt idx="32">
                  <c:v>35497</c:v>
                </c:pt>
                <c:pt idx="33">
                  <c:v>35507</c:v>
                </c:pt>
                <c:pt idx="34">
                  <c:v>35518</c:v>
                </c:pt>
                <c:pt idx="35">
                  <c:v>35533</c:v>
                </c:pt>
                <c:pt idx="36">
                  <c:v>35541</c:v>
                </c:pt>
                <c:pt idx="37">
                  <c:v>35553</c:v>
                </c:pt>
                <c:pt idx="38">
                  <c:v>35563</c:v>
                </c:pt>
                <c:pt idx="39">
                  <c:v>35577</c:v>
                </c:pt>
                <c:pt idx="40">
                  <c:v>35587</c:v>
                </c:pt>
                <c:pt idx="41">
                  <c:v>35597</c:v>
                </c:pt>
                <c:pt idx="42">
                  <c:v>35603</c:v>
                </c:pt>
                <c:pt idx="43">
                  <c:v>35610</c:v>
                </c:pt>
                <c:pt idx="44">
                  <c:v>35624</c:v>
                </c:pt>
                <c:pt idx="45">
                  <c:v>35633</c:v>
                </c:pt>
                <c:pt idx="46">
                  <c:v>35645</c:v>
                </c:pt>
                <c:pt idx="47">
                  <c:v>35658</c:v>
                </c:pt>
                <c:pt idx="48">
                  <c:v>35668</c:v>
                </c:pt>
                <c:pt idx="49">
                  <c:v>35692</c:v>
                </c:pt>
                <c:pt idx="50">
                  <c:v>35707</c:v>
                </c:pt>
                <c:pt idx="51">
                  <c:v>35724</c:v>
                </c:pt>
                <c:pt idx="52">
                  <c:v>35738</c:v>
                </c:pt>
                <c:pt idx="53">
                  <c:v>35758</c:v>
                </c:pt>
                <c:pt idx="54">
                  <c:v>35781</c:v>
                </c:pt>
                <c:pt idx="55">
                  <c:v>35801</c:v>
                </c:pt>
                <c:pt idx="56">
                  <c:v>35818</c:v>
                </c:pt>
                <c:pt idx="57">
                  <c:v>35835</c:v>
                </c:pt>
                <c:pt idx="58">
                  <c:v>35851</c:v>
                </c:pt>
                <c:pt idx="59">
                  <c:v>35875</c:v>
                </c:pt>
                <c:pt idx="60">
                  <c:v>35894</c:v>
                </c:pt>
                <c:pt idx="61">
                  <c:v>35918</c:v>
                </c:pt>
                <c:pt idx="62">
                  <c:v>35941</c:v>
                </c:pt>
                <c:pt idx="63">
                  <c:v>35968</c:v>
                </c:pt>
                <c:pt idx="64">
                  <c:v>35986</c:v>
                </c:pt>
                <c:pt idx="65">
                  <c:v>36002</c:v>
                </c:pt>
                <c:pt idx="66">
                  <c:v>36030</c:v>
                </c:pt>
                <c:pt idx="67">
                  <c:v>36061</c:v>
                </c:pt>
                <c:pt idx="68">
                  <c:v>36083</c:v>
                </c:pt>
                <c:pt idx="69">
                  <c:v>36111</c:v>
                </c:pt>
                <c:pt idx="70">
                  <c:v>36140</c:v>
                </c:pt>
                <c:pt idx="71">
                  <c:v>36166</c:v>
                </c:pt>
                <c:pt idx="72">
                  <c:v>36205</c:v>
                </c:pt>
                <c:pt idx="73">
                  <c:v>36246</c:v>
                </c:pt>
                <c:pt idx="74">
                  <c:v>36289</c:v>
                </c:pt>
                <c:pt idx="75">
                  <c:v>36372</c:v>
                </c:pt>
                <c:pt idx="76">
                  <c:v>36427</c:v>
                </c:pt>
                <c:pt idx="77">
                  <c:v>36474</c:v>
                </c:pt>
                <c:pt idx="78">
                  <c:v>36543</c:v>
                </c:pt>
                <c:pt idx="79">
                  <c:v>36616</c:v>
                </c:pt>
                <c:pt idx="80">
                  <c:v>36705</c:v>
                </c:pt>
                <c:pt idx="81">
                  <c:v>36832</c:v>
                </c:pt>
                <c:pt idx="82">
                  <c:v>36968</c:v>
                </c:pt>
                <c:pt idx="83">
                  <c:v>37059</c:v>
                </c:pt>
                <c:pt idx="84">
                  <c:v>37210</c:v>
                </c:pt>
                <c:pt idx="85">
                  <c:v>37338</c:v>
                </c:pt>
                <c:pt idx="86">
                  <c:v>37479</c:v>
                </c:pt>
                <c:pt idx="87">
                  <c:v>37700</c:v>
                </c:pt>
                <c:pt idx="88">
                  <c:v>37905</c:v>
                </c:pt>
                <c:pt idx="89">
                  <c:v>38122</c:v>
                </c:pt>
                <c:pt idx="90">
                  <c:v>38321</c:v>
                </c:pt>
                <c:pt idx="91">
                  <c:v>38618</c:v>
                </c:pt>
                <c:pt idx="92">
                  <c:v>38826</c:v>
                </c:pt>
                <c:pt idx="93">
                  <c:v>39059</c:v>
                </c:pt>
                <c:pt idx="94">
                  <c:v>39412</c:v>
                </c:pt>
                <c:pt idx="95">
                  <c:v>39747</c:v>
                </c:pt>
                <c:pt idx="96">
                  <c:v>40192</c:v>
                </c:pt>
                <c:pt idx="97">
                  <c:v>40638</c:v>
                </c:pt>
                <c:pt idx="98">
                  <c:v>41063</c:v>
                </c:pt>
                <c:pt idx="99">
                  <c:v>41394</c:v>
                </c:pt>
                <c:pt idx="100">
                  <c:v>41750</c:v>
                </c:pt>
                <c:pt idx="101">
                  <c:v>42330</c:v>
                </c:pt>
                <c:pt idx="102">
                  <c:v>42953</c:v>
                </c:pt>
                <c:pt idx="103">
                  <c:v>43589</c:v>
                </c:pt>
                <c:pt idx="104">
                  <c:v>44139</c:v>
                </c:pt>
                <c:pt idx="105">
                  <c:v>44683</c:v>
                </c:pt>
                <c:pt idx="106">
                  <c:v>45229</c:v>
                </c:pt>
                <c:pt idx="107">
                  <c:v>45733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3-49E2-AB62-513555F33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592056"/>
        <c:axId val="449592712"/>
      </c:scatterChart>
      <c:valAx>
        <c:axId val="44959271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592056"/>
        <c:crossesAt val="0"/>
        <c:crossBetween val="midCat"/>
      </c:valAx>
      <c:valAx>
        <c:axId val="449592056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59271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Benford Deceduti/giorno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Benford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Deceduti!$T$2:$AB$2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Deceduti!$T$1:$AB$1</c:f>
              <c:numCache>
                <c:formatCode>General</c:formatCode>
                <c:ptCount val="9"/>
                <c:pt idx="0">
                  <c:v>30.102999566398118</c:v>
                </c:pt>
                <c:pt idx="1">
                  <c:v>17.609125905568124</c:v>
                </c:pt>
                <c:pt idx="2">
                  <c:v>12.493873660829994</c:v>
                </c:pt>
                <c:pt idx="3">
                  <c:v>9.6910013008056417</c:v>
                </c:pt>
                <c:pt idx="4">
                  <c:v>7.9181246047624816</c:v>
                </c:pt>
                <c:pt idx="5">
                  <c:v>6.6946789630613219</c:v>
                </c:pt>
                <c:pt idx="6">
                  <c:v>5.799194697768673</c:v>
                </c:pt>
                <c:pt idx="7">
                  <c:v>5.1152522447381292</c:v>
                </c:pt>
                <c:pt idx="8">
                  <c:v>4.5757490560675143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B3-498C-B9E6-C40221EC4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7412328"/>
        <c:axId val="457407408"/>
      </c:barChart>
      <c:scatterChart>
        <c:scatterStyle val="lineMarker"/>
        <c:varyColors val="0"/>
        <c:ser>
          <c:idx val="0"/>
          <c:order val="0"/>
          <c:tx>
            <c:v>Deceduti/day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Deceduti!$T$2:$AB$2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Deceduti!$T$117:$AB$117</c:f>
              <c:numCache>
                <c:formatCode>General</c:formatCode>
                <c:ptCount val="9"/>
                <c:pt idx="0">
                  <c:v>34</c:v>
                </c:pt>
                <c:pt idx="1">
                  <c:v>20</c:v>
                </c:pt>
                <c:pt idx="2">
                  <c:v>9</c:v>
                </c:pt>
                <c:pt idx="3">
                  <c:v>12</c:v>
                </c:pt>
                <c:pt idx="4">
                  <c:v>9</c:v>
                </c:pt>
                <c:pt idx="5">
                  <c:v>10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B3-498C-B9E6-C40221EC4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412328"/>
        <c:axId val="457407408"/>
      </c:scatterChart>
      <c:catAx>
        <c:axId val="45741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07408"/>
        <c:crosses val="autoZero"/>
        <c:auto val="1"/>
        <c:lblAlgn val="ctr"/>
        <c:lblOffset val="100"/>
        <c:noMultiLvlLbl val="0"/>
      </c:catAx>
      <c:valAx>
        <c:axId val="45740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12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Ospedalizzati!$B$1</c:f>
              <c:strCache>
                <c:ptCount val="1"/>
                <c:pt idx="0">
                  <c:v>Ospedalizzati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Ospedalizzati!$A$3:$A$113</c:f>
              <c:numCache>
                <c:formatCode>d/m;@</c:formatCode>
                <c:ptCount val="111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  <c:pt idx="104">
                  <c:v>44148</c:v>
                </c:pt>
                <c:pt idx="105">
                  <c:v>44149</c:v>
                </c:pt>
                <c:pt idx="106">
                  <c:v>44150</c:v>
                </c:pt>
                <c:pt idx="107">
                  <c:v>44151</c:v>
                </c:pt>
              </c:numCache>
            </c:numRef>
          </c:xVal>
          <c:yVal>
            <c:numRef>
              <c:f>Ospedalizzati!$B$3:$B$113</c:f>
              <c:numCache>
                <c:formatCode>General</c:formatCode>
                <c:ptCount val="111"/>
                <c:pt idx="0">
                  <c:v>748</c:v>
                </c:pt>
                <c:pt idx="1">
                  <c:v>750</c:v>
                </c:pt>
                <c:pt idx="2">
                  <c:v>775</c:v>
                </c:pt>
                <c:pt idx="3">
                  <c:v>802</c:v>
                </c:pt>
                <c:pt idx="4">
                  <c:v>805</c:v>
                </c:pt>
                <c:pt idx="5">
                  <c:v>804</c:v>
                </c:pt>
                <c:pt idx="6">
                  <c:v>821</c:v>
                </c:pt>
                <c:pt idx="7">
                  <c:v>814</c:v>
                </c:pt>
                <c:pt idx="8">
                  <c:v>808</c:v>
                </c:pt>
                <c:pt idx="9">
                  <c:v>825</c:v>
                </c:pt>
                <c:pt idx="10">
                  <c:v>850</c:v>
                </c:pt>
                <c:pt idx="11">
                  <c:v>832</c:v>
                </c:pt>
                <c:pt idx="12">
                  <c:v>841</c:v>
                </c:pt>
                <c:pt idx="13">
                  <c:v>827</c:v>
                </c:pt>
                <c:pt idx="14">
                  <c:v>819</c:v>
                </c:pt>
                <c:pt idx="15">
                  <c:v>843</c:v>
                </c:pt>
                <c:pt idx="16">
                  <c:v>868</c:v>
                </c:pt>
                <c:pt idx="17">
                  <c:v>901</c:v>
                </c:pt>
                <c:pt idx="18">
                  <c:v>932</c:v>
                </c:pt>
                <c:pt idx="19">
                  <c:v>951</c:v>
                </c:pt>
                <c:pt idx="20">
                  <c:v>988</c:v>
                </c:pt>
                <c:pt idx="21">
                  <c:v>988</c:v>
                </c:pt>
                <c:pt idx="22">
                  <c:v>1040</c:v>
                </c:pt>
                <c:pt idx="23">
                  <c:v>1110</c:v>
                </c:pt>
                <c:pt idx="24">
                  <c:v>1124</c:v>
                </c:pt>
                <c:pt idx="25">
                  <c:v>1124</c:v>
                </c:pt>
                <c:pt idx="26">
                  <c:v>1198</c:v>
                </c:pt>
                <c:pt idx="27">
                  <c:v>1252</c:v>
                </c:pt>
                <c:pt idx="28">
                  <c:v>1247</c:v>
                </c:pt>
                <c:pt idx="29">
                  <c:v>1337</c:v>
                </c:pt>
                <c:pt idx="30">
                  <c:v>1382</c:v>
                </c:pt>
                <c:pt idx="31">
                  <c:v>1487</c:v>
                </c:pt>
                <c:pt idx="32">
                  <c:v>1546</c:v>
                </c:pt>
                <c:pt idx="33">
                  <c:v>1625</c:v>
                </c:pt>
                <c:pt idx="34">
                  <c:v>1728</c:v>
                </c:pt>
                <c:pt idx="35">
                  <c:v>1741</c:v>
                </c:pt>
                <c:pt idx="36">
                  <c:v>1816</c:v>
                </c:pt>
                <c:pt idx="37">
                  <c:v>1861</c:v>
                </c:pt>
                <c:pt idx="38">
                  <c:v>1903</c:v>
                </c:pt>
                <c:pt idx="39">
                  <c:v>1928</c:v>
                </c:pt>
                <c:pt idx="40">
                  <c:v>2000</c:v>
                </c:pt>
                <c:pt idx="41">
                  <c:v>2024</c:v>
                </c:pt>
                <c:pt idx="42">
                  <c:v>2133</c:v>
                </c:pt>
                <c:pt idx="43">
                  <c:v>2229</c:v>
                </c:pt>
                <c:pt idx="44">
                  <c:v>2319</c:v>
                </c:pt>
                <c:pt idx="45">
                  <c:v>2423</c:v>
                </c:pt>
                <c:pt idx="46">
                  <c:v>2492</c:v>
                </c:pt>
                <c:pt idx="47">
                  <c:v>2560</c:v>
                </c:pt>
                <c:pt idx="48">
                  <c:v>2595</c:v>
                </c:pt>
                <c:pt idx="49">
                  <c:v>2595</c:v>
                </c:pt>
                <c:pt idx="50">
                  <c:v>2587</c:v>
                </c:pt>
                <c:pt idx="51">
                  <c:v>2707</c:v>
                </c:pt>
                <c:pt idx="52">
                  <c:v>2843</c:v>
                </c:pt>
                <c:pt idx="53">
                  <c:v>2902</c:v>
                </c:pt>
                <c:pt idx="54">
                  <c:v>2977</c:v>
                </c:pt>
                <c:pt idx="55">
                  <c:v>2981</c:v>
                </c:pt>
                <c:pt idx="56">
                  <c:v>2993</c:v>
                </c:pt>
                <c:pt idx="57">
                  <c:v>3100</c:v>
                </c:pt>
                <c:pt idx="58">
                  <c:v>3241</c:v>
                </c:pt>
                <c:pt idx="59">
                  <c:v>3319</c:v>
                </c:pt>
                <c:pt idx="60">
                  <c:v>3327</c:v>
                </c:pt>
                <c:pt idx="61">
                  <c:v>3388</c:v>
                </c:pt>
                <c:pt idx="62">
                  <c:v>3436</c:v>
                </c:pt>
                <c:pt idx="63">
                  <c:v>3502</c:v>
                </c:pt>
                <c:pt idx="64">
                  <c:v>3590</c:v>
                </c:pt>
                <c:pt idx="65">
                  <c:v>3810</c:v>
                </c:pt>
                <c:pt idx="66">
                  <c:v>3944</c:v>
                </c:pt>
                <c:pt idx="67">
                  <c:v>4119</c:v>
                </c:pt>
                <c:pt idx="68">
                  <c:v>4283</c:v>
                </c:pt>
                <c:pt idx="69">
                  <c:v>4473</c:v>
                </c:pt>
                <c:pt idx="70">
                  <c:v>4726</c:v>
                </c:pt>
                <c:pt idx="71">
                  <c:v>4939</c:v>
                </c:pt>
                <c:pt idx="72">
                  <c:v>5273</c:v>
                </c:pt>
                <c:pt idx="73">
                  <c:v>5590</c:v>
                </c:pt>
                <c:pt idx="74">
                  <c:v>6009</c:v>
                </c:pt>
                <c:pt idx="75">
                  <c:v>6382</c:v>
                </c:pt>
                <c:pt idx="76">
                  <c:v>6816</c:v>
                </c:pt>
                <c:pt idx="77">
                  <c:v>7322</c:v>
                </c:pt>
                <c:pt idx="78">
                  <c:v>7881</c:v>
                </c:pt>
                <c:pt idx="79">
                  <c:v>8473</c:v>
                </c:pt>
                <c:pt idx="80">
                  <c:v>9324</c:v>
                </c:pt>
                <c:pt idx="81">
                  <c:v>9983</c:v>
                </c:pt>
                <c:pt idx="82">
                  <c:v>10686</c:v>
                </c:pt>
                <c:pt idx="83">
                  <c:v>11598</c:v>
                </c:pt>
                <c:pt idx="84">
                  <c:v>12415</c:v>
                </c:pt>
                <c:pt idx="85">
                  <c:v>13214</c:v>
                </c:pt>
                <c:pt idx="86">
                  <c:v>14281</c:v>
                </c:pt>
                <c:pt idx="87">
                  <c:v>15366</c:v>
                </c:pt>
                <c:pt idx="88">
                  <c:v>16517</c:v>
                </c:pt>
                <c:pt idx="89">
                  <c:v>17615</c:v>
                </c:pt>
                <c:pt idx="90">
                  <c:v>18740</c:v>
                </c:pt>
                <c:pt idx="91">
                  <c:v>19809</c:v>
                </c:pt>
                <c:pt idx="92">
                  <c:v>20841</c:v>
                </c:pt>
                <c:pt idx="93">
                  <c:v>21862</c:v>
                </c:pt>
                <c:pt idx="94">
                  <c:v>23339</c:v>
                </c:pt>
                <c:pt idx="95">
                  <c:v>24408</c:v>
                </c:pt>
                <c:pt idx="96">
                  <c:v>25647</c:v>
                </c:pt>
                <c:pt idx="97">
                  <c:v>26520</c:v>
                </c:pt>
                <c:pt idx="98">
                  <c:v>27743</c:v>
                </c:pt>
                <c:pt idx="99">
                  <c:v>29189</c:v>
                </c:pt>
                <c:pt idx="100">
                  <c:v>30485</c:v>
                </c:pt>
                <c:pt idx="101">
                  <c:v>31604</c:v>
                </c:pt>
                <c:pt idx="102">
                  <c:v>32525</c:v>
                </c:pt>
                <c:pt idx="103">
                  <c:v>33043</c:v>
                </c:pt>
                <c:pt idx="104">
                  <c:v>34144</c:v>
                </c:pt>
                <c:pt idx="105">
                  <c:v>34704</c:v>
                </c:pt>
                <c:pt idx="106">
                  <c:v>35469</c:v>
                </c:pt>
                <c:pt idx="107">
                  <c:v>36028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17-484D-8364-88A761207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22200"/>
        <c:axId val="449722856"/>
      </c:scatterChart>
      <c:valAx>
        <c:axId val="449722856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2200"/>
        <c:crossesAt val="0"/>
        <c:crossBetween val="midCat"/>
      </c:valAx>
      <c:valAx>
        <c:axId val="44972220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2856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Ospedalizzati!$C$1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Ospedalizzati!$A$3:$A$111</c:f>
              <c:numCache>
                <c:formatCode>d/m;@</c:formatCode>
                <c:ptCount val="109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  <c:pt idx="104">
                  <c:v>44148</c:v>
                </c:pt>
                <c:pt idx="105">
                  <c:v>44149</c:v>
                </c:pt>
                <c:pt idx="106">
                  <c:v>44150</c:v>
                </c:pt>
                <c:pt idx="107">
                  <c:v>44151</c:v>
                </c:pt>
              </c:numCache>
            </c:numRef>
          </c:xVal>
          <c:yVal>
            <c:numRef>
              <c:f>Ospedalizzati!$C$3:$C$111</c:f>
              <c:numCache>
                <c:formatCode>General</c:formatCode>
                <c:ptCount val="109"/>
                <c:pt idx="1">
                  <c:v>2</c:v>
                </c:pt>
                <c:pt idx="2">
                  <c:v>25</c:v>
                </c:pt>
                <c:pt idx="3">
                  <c:v>27</c:v>
                </c:pt>
                <c:pt idx="4">
                  <c:v>3</c:v>
                </c:pt>
                <c:pt idx="5">
                  <c:v>-1</c:v>
                </c:pt>
                <c:pt idx="6">
                  <c:v>17</c:v>
                </c:pt>
                <c:pt idx="7">
                  <c:v>-7</c:v>
                </c:pt>
                <c:pt idx="8">
                  <c:v>-6</c:v>
                </c:pt>
                <c:pt idx="9">
                  <c:v>17</c:v>
                </c:pt>
                <c:pt idx="10">
                  <c:v>25</c:v>
                </c:pt>
                <c:pt idx="11">
                  <c:v>-18</c:v>
                </c:pt>
                <c:pt idx="12">
                  <c:v>9</c:v>
                </c:pt>
                <c:pt idx="13">
                  <c:v>-14</c:v>
                </c:pt>
                <c:pt idx="14">
                  <c:v>-8</c:v>
                </c:pt>
                <c:pt idx="15">
                  <c:v>24</c:v>
                </c:pt>
                <c:pt idx="16">
                  <c:v>25</c:v>
                </c:pt>
                <c:pt idx="17">
                  <c:v>33</c:v>
                </c:pt>
                <c:pt idx="18">
                  <c:v>31</c:v>
                </c:pt>
                <c:pt idx="19">
                  <c:v>19</c:v>
                </c:pt>
                <c:pt idx="20">
                  <c:v>37</c:v>
                </c:pt>
                <c:pt idx="21">
                  <c:v>0</c:v>
                </c:pt>
                <c:pt idx="22">
                  <c:v>52</c:v>
                </c:pt>
                <c:pt idx="23">
                  <c:v>70</c:v>
                </c:pt>
                <c:pt idx="24">
                  <c:v>14</c:v>
                </c:pt>
                <c:pt idx="25">
                  <c:v>0</c:v>
                </c:pt>
                <c:pt idx="26">
                  <c:v>74</c:v>
                </c:pt>
                <c:pt idx="27">
                  <c:v>54</c:v>
                </c:pt>
                <c:pt idx="28">
                  <c:v>-5</c:v>
                </c:pt>
                <c:pt idx="29">
                  <c:v>90</c:v>
                </c:pt>
                <c:pt idx="30">
                  <c:v>45</c:v>
                </c:pt>
                <c:pt idx="31">
                  <c:v>105</c:v>
                </c:pt>
                <c:pt idx="32">
                  <c:v>59</c:v>
                </c:pt>
                <c:pt idx="33">
                  <c:v>79</c:v>
                </c:pt>
                <c:pt idx="34">
                  <c:v>103</c:v>
                </c:pt>
                <c:pt idx="35">
                  <c:v>13</c:v>
                </c:pt>
                <c:pt idx="36">
                  <c:v>75</c:v>
                </c:pt>
                <c:pt idx="37">
                  <c:v>45</c:v>
                </c:pt>
                <c:pt idx="38">
                  <c:v>42</c:v>
                </c:pt>
                <c:pt idx="39">
                  <c:v>25</c:v>
                </c:pt>
                <c:pt idx="40">
                  <c:v>72</c:v>
                </c:pt>
                <c:pt idx="41">
                  <c:v>24</c:v>
                </c:pt>
                <c:pt idx="42">
                  <c:v>109</c:v>
                </c:pt>
                <c:pt idx="43">
                  <c:v>96</c:v>
                </c:pt>
                <c:pt idx="44">
                  <c:v>90</c:v>
                </c:pt>
                <c:pt idx="45">
                  <c:v>104</c:v>
                </c:pt>
                <c:pt idx="46">
                  <c:v>69</c:v>
                </c:pt>
                <c:pt idx="47">
                  <c:v>68</c:v>
                </c:pt>
                <c:pt idx="48">
                  <c:v>35</c:v>
                </c:pt>
                <c:pt idx="49">
                  <c:v>0</c:v>
                </c:pt>
                <c:pt idx="50">
                  <c:v>-8</c:v>
                </c:pt>
                <c:pt idx="51">
                  <c:v>120</c:v>
                </c:pt>
                <c:pt idx="52">
                  <c:v>136</c:v>
                </c:pt>
                <c:pt idx="53">
                  <c:v>59</c:v>
                </c:pt>
                <c:pt idx="54">
                  <c:v>75</c:v>
                </c:pt>
                <c:pt idx="55">
                  <c:v>4</c:v>
                </c:pt>
                <c:pt idx="56">
                  <c:v>12</c:v>
                </c:pt>
                <c:pt idx="57">
                  <c:v>107</c:v>
                </c:pt>
                <c:pt idx="58">
                  <c:v>141</c:v>
                </c:pt>
                <c:pt idx="59">
                  <c:v>78</c:v>
                </c:pt>
                <c:pt idx="60">
                  <c:v>8</c:v>
                </c:pt>
                <c:pt idx="61">
                  <c:v>61</c:v>
                </c:pt>
                <c:pt idx="62">
                  <c:v>48</c:v>
                </c:pt>
                <c:pt idx="63">
                  <c:v>66</c:v>
                </c:pt>
                <c:pt idx="64">
                  <c:v>88</c:v>
                </c:pt>
                <c:pt idx="65">
                  <c:v>220</c:v>
                </c:pt>
                <c:pt idx="66">
                  <c:v>134</c:v>
                </c:pt>
                <c:pt idx="67">
                  <c:v>175</c:v>
                </c:pt>
                <c:pt idx="68">
                  <c:v>164</c:v>
                </c:pt>
                <c:pt idx="69">
                  <c:v>190</c:v>
                </c:pt>
                <c:pt idx="70">
                  <c:v>253</c:v>
                </c:pt>
                <c:pt idx="71">
                  <c:v>213</c:v>
                </c:pt>
                <c:pt idx="72">
                  <c:v>334</c:v>
                </c:pt>
                <c:pt idx="73">
                  <c:v>317</c:v>
                </c:pt>
                <c:pt idx="74">
                  <c:v>419</c:v>
                </c:pt>
                <c:pt idx="75">
                  <c:v>373</c:v>
                </c:pt>
                <c:pt idx="76">
                  <c:v>434</c:v>
                </c:pt>
                <c:pt idx="77">
                  <c:v>506</c:v>
                </c:pt>
                <c:pt idx="78">
                  <c:v>559</c:v>
                </c:pt>
                <c:pt idx="79">
                  <c:v>592</c:v>
                </c:pt>
                <c:pt idx="80">
                  <c:v>851</c:v>
                </c:pt>
                <c:pt idx="81">
                  <c:v>659</c:v>
                </c:pt>
                <c:pt idx="82">
                  <c:v>703</c:v>
                </c:pt>
                <c:pt idx="83">
                  <c:v>912</c:v>
                </c:pt>
                <c:pt idx="84">
                  <c:v>817</c:v>
                </c:pt>
                <c:pt idx="85">
                  <c:v>799</c:v>
                </c:pt>
                <c:pt idx="86">
                  <c:v>1067</c:v>
                </c:pt>
                <c:pt idx="87">
                  <c:v>1085</c:v>
                </c:pt>
                <c:pt idx="88">
                  <c:v>1151</c:v>
                </c:pt>
                <c:pt idx="89">
                  <c:v>1098</c:v>
                </c:pt>
                <c:pt idx="90">
                  <c:v>1125</c:v>
                </c:pt>
                <c:pt idx="91">
                  <c:v>1069</c:v>
                </c:pt>
                <c:pt idx="92">
                  <c:v>1032</c:v>
                </c:pt>
                <c:pt idx="93">
                  <c:v>1021</c:v>
                </c:pt>
                <c:pt idx="94">
                  <c:v>1477</c:v>
                </c:pt>
                <c:pt idx="95">
                  <c:v>1069</c:v>
                </c:pt>
                <c:pt idx="96">
                  <c:v>1239</c:v>
                </c:pt>
                <c:pt idx="97">
                  <c:v>873</c:v>
                </c:pt>
                <c:pt idx="98">
                  <c:v>1223</c:v>
                </c:pt>
                <c:pt idx="99">
                  <c:v>1446</c:v>
                </c:pt>
                <c:pt idx="100">
                  <c:v>1296</c:v>
                </c:pt>
                <c:pt idx="101">
                  <c:v>1119</c:v>
                </c:pt>
                <c:pt idx="102">
                  <c:v>921</c:v>
                </c:pt>
                <c:pt idx="103">
                  <c:v>518</c:v>
                </c:pt>
                <c:pt idx="104">
                  <c:v>1101</c:v>
                </c:pt>
                <c:pt idx="105">
                  <c:v>560</c:v>
                </c:pt>
                <c:pt idx="106">
                  <c:v>765</c:v>
                </c:pt>
                <c:pt idx="107">
                  <c:v>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66-463F-907E-210A5721B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27120"/>
        <c:axId val="449721872"/>
      </c:scatterChart>
      <c:valAx>
        <c:axId val="44972187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7120"/>
        <c:crossesAt val="0"/>
        <c:crossBetween val="midCat"/>
      </c:valAx>
      <c:valAx>
        <c:axId val="44972712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187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xMode val="edge"/>
          <c:yMode val="edge"/>
          <c:x val="8.8266237382315302E-3"/>
          <c:y val="1.9592228642233873E-2"/>
          <c:w val="0.71193201414692342"/>
          <c:h val="0.96081554271553227"/>
        </c:manualLayout>
      </c:layout>
      <c:scatterChart>
        <c:scatterStyle val="lineMarker"/>
        <c:varyColors val="0"/>
        <c:ser>
          <c:idx val="0"/>
          <c:order val="0"/>
          <c:tx>
            <c:strRef>
              <c:f>Positivi!$B$1</c:f>
              <c:strCache>
                <c:ptCount val="1"/>
                <c:pt idx="0">
                  <c:v>attualmente_positivi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Positivi!$A$3:$A$116</c:f>
              <c:numCache>
                <c:formatCode>d/m;@</c:formatCode>
                <c:ptCount val="114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  <c:pt idx="104">
                  <c:v>44148</c:v>
                </c:pt>
                <c:pt idx="105">
                  <c:v>44149</c:v>
                </c:pt>
                <c:pt idx="106">
                  <c:v>44150</c:v>
                </c:pt>
                <c:pt idx="107">
                  <c:v>44151</c:v>
                </c:pt>
              </c:numCache>
            </c:numRef>
          </c:xVal>
          <c:yVal>
            <c:numRef>
              <c:f>Positivi!$B$3:$B$116</c:f>
              <c:numCache>
                <c:formatCode>General</c:formatCode>
                <c:ptCount val="114"/>
                <c:pt idx="0">
                  <c:v>12457</c:v>
                </c:pt>
                <c:pt idx="1">
                  <c:v>12456</c:v>
                </c:pt>
                <c:pt idx="2">
                  <c:v>12474</c:v>
                </c:pt>
                <c:pt idx="3">
                  <c:v>12482</c:v>
                </c:pt>
                <c:pt idx="4">
                  <c:v>12646</c:v>
                </c:pt>
                <c:pt idx="5">
                  <c:v>12694</c:v>
                </c:pt>
                <c:pt idx="6">
                  <c:v>12924</c:v>
                </c:pt>
                <c:pt idx="7">
                  <c:v>12953</c:v>
                </c:pt>
                <c:pt idx="8">
                  <c:v>13263</c:v>
                </c:pt>
                <c:pt idx="9">
                  <c:v>13368</c:v>
                </c:pt>
                <c:pt idx="10">
                  <c:v>13561</c:v>
                </c:pt>
                <c:pt idx="11">
                  <c:v>13791</c:v>
                </c:pt>
                <c:pt idx="12">
                  <c:v>14081</c:v>
                </c:pt>
                <c:pt idx="13">
                  <c:v>14249</c:v>
                </c:pt>
                <c:pt idx="14">
                  <c:v>14406</c:v>
                </c:pt>
                <c:pt idx="15">
                  <c:v>14733</c:v>
                </c:pt>
                <c:pt idx="16">
                  <c:v>14867</c:v>
                </c:pt>
                <c:pt idx="17">
                  <c:v>15089</c:v>
                </c:pt>
                <c:pt idx="18">
                  <c:v>15360</c:v>
                </c:pt>
                <c:pt idx="19">
                  <c:v>16014</c:v>
                </c:pt>
                <c:pt idx="20">
                  <c:v>16678</c:v>
                </c:pt>
                <c:pt idx="21">
                  <c:v>17503</c:v>
                </c:pt>
                <c:pt idx="22">
                  <c:v>18438</c:v>
                </c:pt>
                <c:pt idx="23">
                  <c:v>19195</c:v>
                </c:pt>
                <c:pt idx="24">
                  <c:v>19714</c:v>
                </c:pt>
                <c:pt idx="25">
                  <c:v>20753</c:v>
                </c:pt>
                <c:pt idx="26">
                  <c:v>21932</c:v>
                </c:pt>
                <c:pt idx="27">
                  <c:v>23035</c:v>
                </c:pt>
                <c:pt idx="28">
                  <c:v>24156</c:v>
                </c:pt>
                <c:pt idx="29">
                  <c:v>25205</c:v>
                </c:pt>
                <c:pt idx="30">
                  <c:v>26078</c:v>
                </c:pt>
                <c:pt idx="31">
                  <c:v>26754</c:v>
                </c:pt>
                <c:pt idx="32">
                  <c:v>27817</c:v>
                </c:pt>
                <c:pt idx="33">
                  <c:v>28915</c:v>
                </c:pt>
                <c:pt idx="34">
                  <c:v>30099</c:v>
                </c:pt>
                <c:pt idx="35">
                  <c:v>31194</c:v>
                </c:pt>
                <c:pt idx="36">
                  <c:v>32078</c:v>
                </c:pt>
                <c:pt idx="37">
                  <c:v>32993</c:v>
                </c:pt>
                <c:pt idx="38">
                  <c:v>33789</c:v>
                </c:pt>
                <c:pt idx="39">
                  <c:v>34734</c:v>
                </c:pt>
                <c:pt idx="40">
                  <c:v>35708</c:v>
                </c:pt>
                <c:pt idx="41">
                  <c:v>36767</c:v>
                </c:pt>
                <c:pt idx="42">
                  <c:v>37503</c:v>
                </c:pt>
                <c:pt idx="43">
                  <c:v>38509</c:v>
                </c:pt>
                <c:pt idx="44">
                  <c:v>39187</c:v>
                </c:pt>
                <c:pt idx="45">
                  <c:v>39712</c:v>
                </c:pt>
                <c:pt idx="46">
                  <c:v>40532</c:v>
                </c:pt>
                <c:pt idx="47">
                  <c:v>41413</c:v>
                </c:pt>
                <c:pt idx="48">
                  <c:v>42457</c:v>
                </c:pt>
                <c:pt idx="49">
                  <c:v>43161</c:v>
                </c:pt>
                <c:pt idx="50">
                  <c:v>44098</c:v>
                </c:pt>
                <c:pt idx="51">
                  <c:v>45079</c:v>
                </c:pt>
                <c:pt idx="52">
                  <c:v>45489</c:v>
                </c:pt>
                <c:pt idx="53">
                  <c:v>46114</c:v>
                </c:pt>
                <c:pt idx="54">
                  <c:v>46780</c:v>
                </c:pt>
                <c:pt idx="55">
                  <c:v>47718</c:v>
                </c:pt>
                <c:pt idx="56">
                  <c:v>48593</c:v>
                </c:pt>
                <c:pt idx="57">
                  <c:v>49618</c:v>
                </c:pt>
                <c:pt idx="58">
                  <c:v>50323</c:v>
                </c:pt>
                <c:pt idx="59">
                  <c:v>50630</c:v>
                </c:pt>
                <c:pt idx="60">
                  <c:v>51263</c:v>
                </c:pt>
                <c:pt idx="61">
                  <c:v>52647</c:v>
                </c:pt>
                <c:pt idx="62">
                  <c:v>53997</c:v>
                </c:pt>
                <c:pt idx="63">
                  <c:v>55566</c:v>
                </c:pt>
                <c:pt idx="64">
                  <c:v>57429</c:v>
                </c:pt>
                <c:pt idx="65">
                  <c:v>58903</c:v>
                </c:pt>
                <c:pt idx="66">
                  <c:v>60134</c:v>
                </c:pt>
                <c:pt idx="67">
                  <c:v>62576</c:v>
                </c:pt>
                <c:pt idx="68">
                  <c:v>65952</c:v>
                </c:pt>
                <c:pt idx="69">
                  <c:v>70110</c:v>
                </c:pt>
                <c:pt idx="70">
                  <c:v>74829</c:v>
                </c:pt>
                <c:pt idx="71">
                  <c:v>79075</c:v>
                </c:pt>
                <c:pt idx="72">
                  <c:v>82764</c:v>
                </c:pt>
                <c:pt idx="73">
                  <c:v>87193</c:v>
                </c:pt>
                <c:pt idx="74">
                  <c:v>92445</c:v>
                </c:pt>
                <c:pt idx="75">
                  <c:v>99266</c:v>
                </c:pt>
                <c:pt idx="76">
                  <c:v>107312</c:v>
                </c:pt>
                <c:pt idx="77">
                  <c:v>116935</c:v>
                </c:pt>
                <c:pt idx="78">
                  <c:v>126237</c:v>
                </c:pt>
                <c:pt idx="79">
                  <c:v>134003</c:v>
                </c:pt>
                <c:pt idx="80">
                  <c:v>142739</c:v>
                </c:pt>
                <c:pt idx="81">
                  <c:v>155442</c:v>
                </c:pt>
                <c:pt idx="82">
                  <c:v>169302</c:v>
                </c:pt>
                <c:pt idx="83">
                  <c:v>186002</c:v>
                </c:pt>
                <c:pt idx="84">
                  <c:v>203182</c:v>
                </c:pt>
                <c:pt idx="85">
                  <c:v>222241</c:v>
                </c:pt>
                <c:pt idx="86">
                  <c:v>236684</c:v>
                </c:pt>
                <c:pt idx="87">
                  <c:v>255090</c:v>
                </c:pt>
                <c:pt idx="88">
                  <c:v>276457</c:v>
                </c:pt>
                <c:pt idx="89">
                  <c:v>299191</c:v>
                </c:pt>
                <c:pt idx="90">
                  <c:v>325786</c:v>
                </c:pt>
                <c:pt idx="91">
                  <c:v>351386</c:v>
                </c:pt>
                <c:pt idx="92">
                  <c:v>378129</c:v>
                </c:pt>
                <c:pt idx="93">
                  <c:v>396512</c:v>
                </c:pt>
                <c:pt idx="94">
                  <c:v>418142</c:v>
                </c:pt>
                <c:pt idx="95">
                  <c:v>443235</c:v>
                </c:pt>
                <c:pt idx="96">
                  <c:v>472348</c:v>
                </c:pt>
                <c:pt idx="97">
                  <c:v>499118</c:v>
                </c:pt>
                <c:pt idx="98">
                  <c:v>532536</c:v>
                </c:pt>
                <c:pt idx="99">
                  <c:v>558636</c:v>
                </c:pt>
                <c:pt idx="100">
                  <c:v>573334</c:v>
                </c:pt>
                <c:pt idx="101">
                  <c:v>590110</c:v>
                </c:pt>
                <c:pt idx="102">
                  <c:v>613358</c:v>
                </c:pt>
                <c:pt idx="103">
                  <c:v>635054</c:v>
                </c:pt>
                <c:pt idx="104">
                  <c:v>663926</c:v>
                </c:pt>
                <c:pt idx="105">
                  <c:v>688435</c:v>
                </c:pt>
                <c:pt idx="106">
                  <c:v>712490</c:v>
                </c:pt>
                <c:pt idx="107">
                  <c:v>717784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69-4BEC-85DC-2F296BC3A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912536"/>
        <c:axId val="448911552"/>
      </c:scatterChart>
      <c:valAx>
        <c:axId val="44891155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912536"/>
        <c:crossesAt val="0"/>
        <c:crossBetween val="midCat"/>
      </c:valAx>
      <c:valAx>
        <c:axId val="448912536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91155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Positivi!$C$1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Positivi!$A$3:$A$112</c:f>
              <c:numCache>
                <c:formatCode>d/m;@</c:formatCode>
                <c:ptCount val="110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  <c:pt idx="104">
                  <c:v>44148</c:v>
                </c:pt>
                <c:pt idx="105">
                  <c:v>44149</c:v>
                </c:pt>
                <c:pt idx="106">
                  <c:v>44150</c:v>
                </c:pt>
                <c:pt idx="107">
                  <c:v>44151</c:v>
                </c:pt>
              </c:numCache>
            </c:numRef>
          </c:xVal>
          <c:yVal>
            <c:numRef>
              <c:f>Positivi!$C$3:$C$112</c:f>
              <c:numCache>
                <c:formatCode>General</c:formatCode>
                <c:ptCount val="110"/>
                <c:pt idx="1">
                  <c:v>-1</c:v>
                </c:pt>
                <c:pt idx="2">
                  <c:v>18</c:v>
                </c:pt>
                <c:pt idx="3">
                  <c:v>8</c:v>
                </c:pt>
                <c:pt idx="4">
                  <c:v>164</c:v>
                </c:pt>
                <c:pt idx="5">
                  <c:v>48</c:v>
                </c:pt>
                <c:pt idx="6">
                  <c:v>230</c:v>
                </c:pt>
                <c:pt idx="7">
                  <c:v>29</c:v>
                </c:pt>
                <c:pt idx="8">
                  <c:v>310</c:v>
                </c:pt>
                <c:pt idx="9">
                  <c:v>105</c:v>
                </c:pt>
                <c:pt idx="10">
                  <c:v>193</c:v>
                </c:pt>
                <c:pt idx="11">
                  <c:v>230</c:v>
                </c:pt>
                <c:pt idx="12">
                  <c:v>290</c:v>
                </c:pt>
                <c:pt idx="13">
                  <c:v>168</c:v>
                </c:pt>
                <c:pt idx="14">
                  <c:v>157</c:v>
                </c:pt>
                <c:pt idx="15">
                  <c:v>327</c:v>
                </c:pt>
                <c:pt idx="16">
                  <c:v>134</c:v>
                </c:pt>
                <c:pt idx="17">
                  <c:v>222</c:v>
                </c:pt>
                <c:pt idx="18">
                  <c:v>271</c:v>
                </c:pt>
                <c:pt idx="19">
                  <c:v>654</c:v>
                </c:pt>
                <c:pt idx="20">
                  <c:v>664</c:v>
                </c:pt>
                <c:pt idx="21">
                  <c:v>825</c:v>
                </c:pt>
                <c:pt idx="22">
                  <c:v>935</c:v>
                </c:pt>
                <c:pt idx="23">
                  <c:v>757</c:v>
                </c:pt>
                <c:pt idx="24">
                  <c:v>519</c:v>
                </c:pt>
                <c:pt idx="25">
                  <c:v>1039</c:v>
                </c:pt>
                <c:pt idx="26">
                  <c:v>1179</c:v>
                </c:pt>
                <c:pt idx="27">
                  <c:v>1103</c:v>
                </c:pt>
                <c:pt idx="28">
                  <c:v>1121</c:v>
                </c:pt>
                <c:pt idx="29">
                  <c:v>1049</c:v>
                </c:pt>
                <c:pt idx="30">
                  <c:v>873</c:v>
                </c:pt>
                <c:pt idx="31">
                  <c:v>676</c:v>
                </c:pt>
                <c:pt idx="32">
                  <c:v>1063</c:v>
                </c:pt>
                <c:pt idx="33">
                  <c:v>1098</c:v>
                </c:pt>
                <c:pt idx="34">
                  <c:v>1184</c:v>
                </c:pt>
                <c:pt idx="35">
                  <c:v>1095</c:v>
                </c:pt>
                <c:pt idx="36">
                  <c:v>884</c:v>
                </c:pt>
                <c:pt idx="37">
                  <c:v>915</c:v>
                </c:pt>
                <c:pt idx="38">
                  <c:v>796</c:v>
                </c:pt>
                <c:pt idx="39">
                  <c:v>945</c:v>
                </c:pt>
                <c:pt idx="40">
                  <c:v>974</c:v>
                </c:pt>
                <c:pt idx="41">
                  <c:v>1059</c:v>
                </c:pt>
                <c:pt idx="42">
                  <c:v>736</c:v>
                </c:pt>
                <c:pt idx="43">
                  <c:v>1006</c:v>
                </c:pt>
                <c:pt idx="44">
                  <c:v>678</c:v>
                </c:pt>
                <c:pt idx="45">
                  <c:v>525</c:v>
                </c:pt>
                <c:pt idx="46">
                  <c:v>820</c:v>
                </c:pt>
                <c:pt idx="47">
                  <c:v>881</c:v>
                </c:pt>
                <c:pt idx="48">
                  <c:v>1044</c:v>
                </c:pt>
                <c:pt idx="49">
                  <c:v>704</c:v>
                </c:pt>
                <c:pt idx="50">
                  <c:v>937</c:v>
                </c:pt>
                <c:pt idx="51">
                  <c:v>981</c:v>
                </c:pt>
                <c:pt idx="52">
                  <c:v>410</c:v>
                </c:pt>
                <c:pt idx="53">
                  <c:v>625</c:v>
                </c:pt>
                <c:pt idx="54">
                  <c:v>666</c:v>
                </c:pt>
                <c:pt idx="55">
                  <c:v>938</c:v>
                </c:pt>
                <c:pt idx="56">
                  <c:v>875</c:v>
                </c:pt>
                <c:pt idx="57">
                  <c:v>1025</c:v>
                </c:pt>
                <c:pt idx="58">
                  <c:v>705</c:v>
                </c:pt>
                <c:pt idx="59">
                  <c:v>307</c:v>
                </c:pt>
                <c:pt idx="60">
                  <c:v>633</c:v>
                </c:pt>
                <c:pt idx="61">
                  <c:v>1384</c:v>
                </c:pt>
                <c:pt idx="62">
                  <c:v>1350</c:v>
                </c:pt>
                <c:pt idx="63">
                  <c:v>1569</c:v>
                </c:pt>
                <c:pt idx="64">
                  <c:v>1863</c:v>
                </c:pt>
                <c:pt idx="65">
                  <c:v>1474</c:v>
                </c:pt>
                <c:pt idx="66">
                  <c:v>1231</c:v>
                </c:pt>
                <c:pt idx="67">
                  <c:v>2442</c:v>
                </c:pt>
                <c:pt idx="68">
                  <c:v>3376</c:v>
                </c:pt>
                <c:pt idx="69">
                  <c:v>4158</c:v>
                </c:pt>
                <c:pt idx="70">
                  <c:v>4719</c:v>
                </c:pt>
                <c:pt idx="71">
                  <c:v>4246</c:v>
                </c:pt>
                <c:pt idx="72">
                  <c:v>3689</c:v>
                </c:pt>
                <c:pt idx="73">
                  <c:v>4429</c:v>
                </c:pt>
                <c:pt idx="74">
                  <c:v>5252</c:v>
                </c:pt>
                <c:pt idx="75">
                  <c:v>6821</c:v>
                </c:pt>
                <c:pt idx="76">
                  <c:v>8046</c:v>
                </c:pt>
                <c:pt idx="77">
                  <c:v>9623</c:v>
                </c:pt>
                <c:pt idx="78">
                  <c:v>9302</c:v>
                </c:pt>
                <c:pt idx="79">
                  <c:v>7766</c:v>
                </c:pt>
                <c:pt idx="80">
                  <c:v>8736</c:v>
                </c:pt>
                <c:pt idx="81">
                  <c:v>12703</c:v>
                </c:pt>
                <c:pt idx="82">
                  <c:v>13860</c:v>
                </c:pt>
                <c:pt idx="83">
                  <c:v>16700</c:v>
                </c:pt>
                <c:pt idx="84">
                  <c:v>17180</c:v>
                </c:pt>
                <c:pt idx="85">
                  <c:v>19059</c:v>
                </c:pt>
                <c:pt idx="86">
                  <c:v>14443</c:v>
                </c:pt>
                <c:pt idx="87">
                  <c:v>18406</c:v>
                </c:pt>
                <c:pt idx="88">
                  <c:v>21367</c:v>
                </c:pt>
                <c:pt idx="89">
                  <c:v>22734</c:v>
                </c:pt>
                <c:pt idx="90">
                  <c:v>26595</c:v>
                </c:pt>
                <c:pt idx="91">
                  <c:v>25600</c:v>
                </c:pt>
                <c:pt idx="92">
                  <c:v>26743</c:v>
                </c:pt>
                <c:pt idx="93">
                  <c:v>18383</c:v>
                </c:pt>
                <c:pt idx="94">
                  <c:v>21630</c:v>
                </c:pt>
                <c:pt idx="95">
                  <c:v>25093</c:v>
                </c:pt>
                <c:pt idx="96">
                  <c:v>29113</c:v>
                </c:pt>
                <c:pt idx="97">
                  <c:v>26770</c:v>
                </c:pt>
                <c:pt idx="98">
                  <c:v>33418</c:v>
                </c:pt>
                <c:pt idx="99">
                  <c:v>26100</c:v>
                </c:pt>
                <c:pt idx="100">
                  <c:v>14698</c:v>
                </c:pt>
                <c:pt idx="101">
                  <c:v>16776</c:v>
                </c:pt>
                <c:pt idx="102">
                  <c:v>23248</c:v>
                </c:pt>
                <c:pt idx="103">
                  <c:v>21696</c:v>
                </c:pt>
                <c:pt idx="104">
                  <c:v>28872</c:v>
                </c:pt>
                <c:pt idx="105">
                  <c:v>24509</c:v>
                </c:pt>
                <c:pt idx="106">
                  <c:v>24055</c:v>
                </c:pt>
                <c:pt idx="107">
                  <c:v>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EA-4003-816D-0C26CFCA6A80}"/>
            </c:ext>
          </c:extLst>
        </c:ser>
        <c:ser>
          <c:idx val="1"/>
          <c:order val="1"/>
          <c:tx>
            <c:strRef>
              <c:f>Positivi!$E$1</c:f>
              <c:strCache>
                <c:ptCount val="1"/>
                <c:pt idx="0">
                  <c:v>d1 media</c:v>
                </c:pt>
              </c:strCache>
            </c:strRef>
          </c:tx>
          <c:xVal>
            <c:numRef>
              <c:f>Positivi!$A$3:$A$114</c:f>
              <c:numCache>
                <c:formatCode>d/m;@</c:formatCode>
                <c:ptCount val="112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  <c:pt idx="104">
                  <c:v>44148</c:v>
                </c:pt>
                <c:pt idx="105">
                  <c:v>44149</c:v>
                </c:pt>
                <c:pt idx="106">
                  <c:v>44150</c:v>
                </c:pt>
                <c:pt idx="107">
                  <c:v>44151</c:v>
                </c:pt>
              </c:numCache>
            </c:numRef>
          </c:xVal>
          <c:yVal>
            <c:numRef>
              <c:f>Positivi!$E$3:$E$114</c:f>
              <c:numCache>
                <c:formatCode>General</c:formatCode>
                <c:ptCount val="112"/>
                <c:pt idx="9" formatCode="0">
                  <c:v>127.71428571428571</c:v>
                </c:pt>
                <c:pt idx="10" formatCode="0">
                  <c:v>154.14285714285714</c:v>
                </c:pt>
                <c:pt idx="11" formatCode="0">
                  <c:v>163.57142857142858</c:v>
                </c:pt>
                <c:pt idx="12" formatCode="0">
                  <c:v>198.14285714285714</c:v>
                </c:pt>
                <c:pt idx="13" formatCode="0">
                  <c:v>189.28571428571428</c:v>
                </c:pt>
                <c:pt idx="14" formatCode="0">
                  <c:v>207.57142857142858</c:v>
                </c:pt>
                <c:pt idx="15" formatCode="0">
                  <c:v>210</c:v>
                </c:pt>
                <c:pt idx="16" formatCode="0">
                  <c:v>214.14285714285714</c:v>
                </c:pt>
                <c:pt idx="17" formatCode="0">
                  <c:v>218.28571428571428</c:v>
                </c:pt>
                <c:pt idx="18" formatCode="0">
                  <c:v>224.14285714285714</c:v>
                </c:pt>
                <c:pt idx="19" formatCode="0">
                  <c:v>276.14285714285717</c:v>
                </c:pt>
                <c:pt idx="20" formatCode="0">
                  <c:v>347</c:v>
                </c:pt>
                <c:pt idx="21" formatCode="0">
                  <c:v>442.42857142857144</c:v>
                </c:pt>
                <c:pt idx="22" formatCode="0">
                  <c:v>529.28571428571433</c:v>
                </c:pt>
                <c:pt idx="23" formatCode="0">
                  <c:v>618.28571428571433</c:v>
                </c:pt>
                <c:pt idx="24" formatCode="0">
                  <c:v>660.71428571428567</c:v>
                </c:pt>
                <c:pt idx="25" formatCode="0">
                  <c:v>770.42857142857144</c:v>
                </c:pt>
                <c:pt idx="26" formatCode="0">
                  <c:v>845.42857142857144</c:v>
                </c:pt>
                <c:pt idx="27" formatCode="0">
                  <c:v>908.14285714285711</c:v>
                </c:pt>
                <c:pt idx="28" formatCode="0">
                  <c:v>950.42857142857144</c:v>
                </c:pt>
                <c:pt idx="29" formatCode="0">
                  <c:v>966.71428571428567</c:v>
                </c:pt>
                <c:pt idx="30" formatCode="0">
                  <c:v>983.28571428571433</c:v>
                </c:pt>
                <c:pt idx="31" formatCode="0">
                  <c:v>1005.7142857142857</c:v>
                </c:pt>
                <c:pt idx="32" formatCode="0">
                  <c:v>1009.1428571428571</c:v>
                </c:pt>
                <c:pt idx="33" formatCode="0">
                  <c:v>997.57142857142856</c:v>
                </c:pt>
                <c:pt idx="34" formatCode="0">
                  <c:v>1009.1428571428571</c:v>
                </c:pt>
                <c:pt idx="35" formatCode="0">
                  <c:v>1005.4285714285714</c:v>
                </c:pt>
                <c:pt idx="36" formatCode="0">
                  <c:v>981.85714285714289</c:v>
                </c:pt>
                <c:pt idx="37" formatCode="0">
                  <c:v>987.85714285714289</c:v>
                </c:pt>
                <c:pt idx="38" formatCode="0">
                  <c:v>1005</c:v>
                </c:pt>
                <c:pt idx="39" formatCode="0">
                  <c:v>988.14285714285711</c:v>
                </c:pt>
                <c:pt idx="40" formatCode="0">
                  <c:v>970.42857142857144</c:v>
                </c:pt>
                <c:pt idx="41" formatCode="0">
                  <c:v>952.57142857142856</c:v>
                </c:pt>
                <c:pt idx="42" formatCode="0">
                  <c:v>901.28571428571433</c:v>
                </c:pt>
                <c:pt idx="43" formatCode="0">
                  <c:v>918.71428571428567</c:v>
                </c:pt>
                <c:pt idx="44" formatCode="0">
                  <c:v>884.85714285714289</c:v>
                </c:pt>
                <c:pt idx="45" formatCode="0">
                  <c:v>846.14285714285711</c:v>
                </c:pt>
                <c:pt idx="46" formatCode="0">
                  <c:v>828.28571428571433</c:v>
                </c:pt>
                <c:pt idx="47" formatCode="0">
                  <c:v>815</c:v>
                </c:pt>
                <c:pt idx="48" formatCode="0">
                  <c:v>812.85714285714289</c:v>
                </c:pt>
                <c:pt idx="49" formatCode="0">
                  <c:v>808.28571428571433</c:v>
                </c:pt>
                <c:pt idx="50" formatCode="0">
                  <c:v>798.42857142857144</c:v>
                </c:pt>
                <c:pt idx="51" formatCode="0">
                  <c:v>841.71428571428567</c:v>
                </c:pt>
                <c:pt idx="52" formatCode="0">
                  <c:v>825.28571428571433</c:v>
                </c:pt>
                <c:pt idx="53" formatCode="0">
                  <c:v>797.42857142857144</c:v>
                </c:pt>
                <c:pt idx="54" formatCode="0">
                  <c:v>766.71428571428567</c:v>
                </c:pt>
                <c:pt idx="55" formatCode="0">
                  <c:v>751.57142857142856</c:v>
                </c:pt>
                <c:pt idx="56" formatCode="0">
                  <c:v>776</c:v>
                </c:pt>
                <c:pt idx="57" formatCode="0">
                  <c:v>788.57142857142856</c:v>
                </c:pt>
                <c:pt idx="58" formatCode="0">
                  <c:v>749.14285714285711</c:v>
                </c:pt>
                <c:pt idx="59" formatCode="0">
                  <c:v>734.42857142857144</c:v>
                </c:pt>
                <c:pt idx="60" formatCode="0">
                  <c:v>735.57142857142856</c:v>
                </c:pt>
                <c:pt idx="61" formatCode="0">
                  <c:v>838.14285714285711</c:v>
                </c:pt>
                <c:pt idx="62" formatCode="0">
                  <c:v>897</c:v>
                </c:pt>
                <c:pt idx="63" formatCode="0">
                  <c:v>996.14285714285711</c:v>
                </c:pt>
                <c:pt idx="64" formatCode="0">
                  <c:v>1115.8571428571429</c:v>
                </c:pt>
                <c:pt idx="65" formatCode="0">
                  <c:v>1225.7142857142858</c:v>
                </c:pt>
                <c:pt idx="66" formatCode="0">
                  <c:v>1357.7142857142858</c:v>
                </c:pt>
                <c:pt idx="67" formatCode="0">
                  <c:v>1616.1428571428571</c:v>
                </c:pt>
                <c:pt idx="68" formatCode="0">
                  <c:v>1900.7142857142858</c:v>
                </c:pt>
                <c:pt idx="69" formatCode="0">
                  <c:v>2301.8571428571427</c:v>
                </c:pt>
                <c:pt idx="70" formatCode="0">
                  <c:v>2751.8571428571427</c:v>
                </c:pt>
                <c:pt idx="71" formatCode="0">
                  <c:v>3092.2857142857142</c:v>
                </c:pt>
                <c:pt idx="72" formatCode="0">
                  <c:v>3408.7142857142858</c:v>
                </c:pt>
                <c:pt idx="73" formatCode="0">
                  <c:v>3865.5714285714284</c:v>
                </c:pt>
                <c:pt idx="74" formatCode="0">
                  <c:v>4267</c:v>
                </c:pt>
                <c:pt idx="75" formatCode="0">
                  <c:v>4759.1428571428569</c:v>
                </c:pt>
                <c:pt idx="76" formatCode="0">
                  <c:v>5314.5714285714284</c:v>
                </c:pt>
                <c:pt idx="77" formatCode="0">
                  <c:v>6015.1428571428569</c:v>
                </c:pt>
                <c:pt idx="78" formatCode="0">
                  <c:v>6737.4285714285716</c:v>
                </c:pt>
                <c:pt idx="79" formatCode="0">
                  <c:v>7319.8571428571431</c:v>
                </c:pt>
                <c:pt idx="80" formatCode="0">
                  <c:v>7935.1428571428569</c:v>
                </c:pt>
                <c:pt idx="81" formatCode="0">
                  <c:v>8999.5714285714294</c:v>
                </c:pt>
                <c:pt idx="82" formatCode="0">
                  <c:v>10005.142857142857</c:v>
                </c:pt>
                <c:pt idx="83" formatCode="0">
                  <c:v>11241.428571428571</c:v>
                </c:pt>
                <c:pt idx="84" formatCode="0">
                  <c:v>12321</c:v>
                </c:pt>
                <c:pt idx="85" formatCode="0">
                  <c:v>13714.857142857143</c:v>
                </c:pt>
                <c:pt idx="86" formatCode="0">
                  <c:v>14668.714285714286</c:v>
                </c:pt>
                <c:pt idx="87" formatCode="0">
                  <c:v>16050.142857142857</c:v>
                </c:pt>
                <c:pt idx="88" formatCode="0">
                  <c:v>17287.857142857141</c:v>
                </c:pt>
                <c:pt idx="89" formatCode="0">
                  <c:v>18555.571428571428</c:v>
                </c:pt>
                <c:pt idx="90" formatCode="0">
                  <c:v>19969.142857142859</c:v>
                </c:pt>
                <c:pt idx="91" formatCode="0">
                  <c:v>21172</c:v>
                </c:pt>
                <c:pt idx="92" formatCode="0">
                  <c:v>22269.714285714286</c:v>
                </c:pt>
                <c:pt idx="93" formatCode="0">
                  <c:v>22832.571428571428</c:v>
                </c:pt>
                <c:pt idx="94" formatCode="0">
                  <c:v>23293.142857142859</c:v>
                </c:pt>
                <c:pt idx="95" formatCode="0">
                  <c:v>23825.428571428572</c:v>
                </c:pt>
                <c:pt idx="96" formatCode="0">
                  <c:v>24736.714285714286</c:v>
                </c:pt>
                <c:pt idx="97" formatCode="0">
                  <c:v>24761.714285714286</c:v>
                </c:pt>
                <c:pt idx="98" formatCode="0">
                  <c:v>25878.571428571428</c:v>
                </c:pt>
                <c:pt idx="99" formatCode="0">
                  <c:v>25786.714285714286</c:v>
                </c:pt>
                <c:pt idx="100" formatCode="0">
                  <c:v>25260.285714285714</c:v>
                </c:pt>
                <c:pt idx="101" formatCode="0">
                  <c:v>24566.857142857141</c:v>
                </c:pt>
                <c:pt idx="102" formatCode="0">
                  <c:v>24303.285714285714</c:v>
                </c:pt>
                <c:pt idx="103" formatCode="0">
                  <c:v>23243.714285714286</c:v>
                </c:pt>
                <c:pt idx="104" formatCode="0">
                  <c:v>23544</c:v>
                </c:pt>
                <c:pt idx="105" formatCode="0">
                  <c:v>22271.285714285714</c:v>
                </c:pt>
                <c:pt idx="106" formatCode="0">
                  <c:v>21979.142857142859</c:v>
                </c:pt>
                <c:pt idx="107" formatCode="0">
                  <c:v>20635.714285714286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0E-4250-8783-732FDC159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911880"/>
        <c:axId val="448908600"/>
      </c:scatterChart>
      <c:valAx>
        <c:axId val="448908600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911880"/>
        <c:crossesAt val="0"/>
        <c:crossBetween val="midCat"/>
      </c:valAx>
      <c:valAx>
        <c:axId val="44891188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908600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log Positivi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46" cap="rnd">
              <a:solidFill>
                <a:srgbClr val="4472C4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Positivi!$A$3:$A$108</c:f>
              <c:numCache>
                <c:formatCode>d/m;@</c:formatCode>
                <c:ptCount val="106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  <c:pt idx="104">
                  <c:v>44148</c:v>
                </c:pt>
                <c:pt idx="105">
                  <c:v>44149</c:v>
                </c:pt>
              </c:numCache>
            </c:numRef>
          </c:xVal>
          <c:yVal>
            <c:numRef>
              <c:f>Positivi!$B$3:$B$108</c:f>
              <c:numCache>
                <c:formatCode>General</c:formatCode>
                <c:ptCount val="106"/>
                <c:pt idx="0">
                  <c:v>12457</c:v>
                </c:pt>
                <c:pt idx="1">
                  <c:v>12456</c:v>
                </c:pt>
                <c:pt idx="2">
                  <c:v>12474</c:v>
                </c:pt>
                <c:pt idx="3">
                  <c:v>12482</c:v>
                </c:pt>
                <c:pt idx="4">
                  <c:v>12646</c:v>
                </c:pt>
                <c:pt idx="5">
                  <c:v>12694</c:v>
                </c:pt>
                <c:pt idx="6">
                  <c:v>12924</c:v>
                </c:pt>
                <c:pt idx="7">
                  <c:v>12953</c:v>
                </c:pt>
                <c:pt idx="8">
                  <c:v>13263</c:v>
                </c:pt>
                <c:pt idx="9">
                  <c:v>13368</c:v>
                </c:pt>
                <c:pt idx="10">
                  <c:v>13561</c:v>
                </c:pt>
                <c:pt idx="11">
                  <c:v>13791</c:v>
                </c:pt>
                <c:pt idx="12">
                  <c:v>14081</c:v>
                </c:pt>
                <c:pt idx="13">
                  <c:v>14249</c:v>
                </c:pt>
                <c:pt idx="14">
                  <c:v>14406</c:v>
                </c:pt>
                <c:pt idx="15">
                  <c:v>14733</c:v>
                </c:pt>
                <c:pt idx="16">
                  <c:v>14867</c:v>
                </c:pt>
                <c:pt idx="17">
                  <c:v>15089</c:v>
                </c:pt>
                <c:pt idx="18">
                  <c:v>15360</c:v>
                </c:pt>
                <c:pt idx="19">
                  <c:v>16014</c:v>
                </c:pt>
                <c:pt idx="20">
                  <c:v>16678</c:v>
                </c:pt>
                <c:pt idx="21">
                  <c:v>17503</c:v>
                </c:pt>
                <c:pt idx="22">
                  <c:v>18438</c:v>
                </c:pt>
                <c:pt idx="23">
                  <c:v>19195</c:v>
                </c:pt>
                <c:pt idx="24">
                  <c:v>19714</c:v>
                </c:pt>
                <c:pt idx="25">
                  <c:v>20753</c:v>
                </c:pt>
                <c:pt idx="26">
                  <c:v>21932</c:v>
                </c:pt>
                <c:pt idx="27">
                  <c:v>23035</c:v>
                </c:pt>
                <c:pt idx="28">
                  <c:v>24156</c:v>
                </c:pt>
                <c:pt idx="29">
                  <c:v>25205</c:v>
                </c:pt>
                <c:pt idx="30">
                  <c:v>26078</c:v>
                </c:pt>
                <c:pt idx="31">
                  <c:v>26754</c:v>
                </c:pt>
                <c:pt idx="32">
                  <c:v>27817</c:v>
                </c:pt>
                <c:pt idx="33">
                  <c:v>28915</c:v>
                </c:pt>
                <c:pt idx="34">
                  <c:v>30099</c:v>
                </c:pt>
                <c:pt idx="35">
                  <c:v>31194</c:v>
                </c:pt>
                <c:pt idx="36">
                  <c:v>32078</c:v>
                </c:pt>
                <c:pt idx="37">
                  <c:v>32993</c:v>
                </c:pt>
                <c:pt idx="38">
                  <c:v>33789</c:v>
                </c:pt>
                <c:pt idx="39">
                  <c:v>34734</c:v>
                </c:pt>
                <c:pt idx="40">
                  <c:v>35708</c:v>
                </c:pt>
                <c:pt idx="41">
                  <c:v>36767</c:v>
                </c:pt>
                <c:pt idx="42">
                  <c:v>37503</c:v>
                </c:pt>
                <c:pt idx="43">
                  <c:v>38509</c:v>
                </c:pt>
                <c:pt idx="44">
                  <c:v>39187</c:v>
                </c:pt>
                <c:pt idx="45">
                  <c:v>39712</c:v>
                </c:pt>
                <c:pt idx="46">
                  <c:v>40532</c:v>
                </c:pt>
                <c:pt idx="47">
                  <c:v>41413</c:v>
                </c:pt>
                <c:pt idx="48">
                  <c:v>42457</c:v>
                </c:pt>
                <c:pt idx="49">
                  <c:v>43161</c:v>
                </c:pt>
                <c:pt idx="50">
                  <c:v>44098</c:v>
                </c:pt>
                <c:pt idx="51">
                  <c:v>45079</c:v>
                </c:pt>
                <c:pt idx="52">
                  <c:v>45489</c:v>
                </c:pt>
                <c:pt idx="53">
                  <c:v>46114</c:v>
                </c:pt>
                <c:pt idx="54">
                  <c:v>46780</c:v>
                </c:pt>
                <c:pt idx="55">
                  <c:v>47718</c:v>
                </c:pt>
                <c:pt idx="56">
                  <c:v>48593</c:v>
                </c:pt>
                <c:pt idx="57">
                  <c:v>49618</c:v>
                </c:pt>
                <c:pt idx="58">
                  <c:v>50323</c:v>
                </c:pt>
                <c:pt idx="59">
                  <c:v>50630</c:v>
                </c:pt>
                <c:pt idx="60">
                  <c:v>51263</c:v>
                </c:pt>
                <c:pt idx="61">
                  <c:v>52647</c:v>
                </c:pt>
                <c:pt idx="62">
                  <c:v>53997</c:v>
                </c:pt>
                <c:pt idx="63">
                  <c:v>55566</c:v>
                </c:pt>
                <c:pt idx="64">
                  <c:v>57429</c:v>
                </c:pt>
                <c:pt idx="65">
                  <c:v>58903</c:v>
                </c:pt>
                <c:pt idx="66">
                  <c:v>60134</c:v>
                </c:pt>
                <c:pt idx="67">
                  <c:v>62576</c:v>
                </c:pt>
                <c:pt idx="68">
                  <c:v>65952</c:v>
                </c:pt>
                <c:pt idx="69">
                  <c:v>70110</c:v>
                </c:pt>
                <c:pt idx="70">
                  <c:v>74829</c:v>
                </c:pt>
                <c:pt idx="71">
                  <c:v>79075</c:v>
                </c:pt>
                <c:pt idx="72">
                  <c:v>82764</c:v>
                </c:pt>
                <c:pt idx="73">
                  <c:v>87193</c:v>
                </c:pt>
                <c:pt idx="74">
                  <c:v>92445</c:v>
                </c:pt>
                <c:pt idx="75">
                  <c:v>99266</c:v>
                </c:pt>
                <c:pt idx="76">
                  <c:v>107312</c:v>
                </c:pt>
                <c:pt idx="77">
                  <c:v>116935</c:v>
                </c:pt>
                <c:pt idx="78">
                  <c:v>126237</c:v>
                </c:pt>
                <c:pt idx="79">
                  <c:v>134003</c:v>
                </c:pt>
                <c:pt idx="80">
                  <c:v>142739</c:v>
                </c:pt>
                <c:pt idx="81">
                  <c:v>155442</c:v>
                </c:pt>
                <c:pt idx="82">
                  <c:v>169302</c:v>
                </c:pt>
                <c:pt idx="83">
                  <c:v>186002</c:v>
                </c:pt>
                <c:pt idx="84">
                  <c:v>203182</c:v>
                </c:pt>
                <c:pt idx="85">
                  <c:v>222241</c:v>
                </c:pt>
                <c:pt idx="86">
                  <c:v>236684</c:v>
                </c:pt>
                <c:pt idx="87">
                  <c:v>255090</c:v>
                </c:pt>
                <c:pt idx="88">
                  <c:v>276457</c:v>
                </c:pt>
                <c:pt idx="89">
                  <c:v>299191</c:v>
                </c:pt>
                <c:pt idx="90">
                  <c:v>325786</c:v>
                </c:pt>
                <c:pt idx="91">
                  <c:v>351386</c:v>
                </c:pt>
                <c:pt idx="92">
                  <c:v>378129</c:v>
                </c:pt>
                <c:pt idx="93">
                  <c:v>396512</c:v>
                </c:pt>
                <c:pt idx="94">
                  <c:v>418142</c:v>
                </c:pt>
                <c:pt idx="95">
                  <c:v>443235</c:v>
                </c:pt>
                <c:pt idx="96">
                  <c:v>472348</c:v>
                </c:pt>
                <c:pt idx="97">
                  <c:v>499118</c:v>
                </c:pt>
                <c:pt idx="98">
                  <c:v>532536</c:v>
                </c:pt>
                <c:pt idx="99">
                  <c:v>558636</c:v>
                </c:pt>
                <c:pt idx="100">
                  <c:v>573334</c:v>
                </c:pt>
                <c:pt idx="101">
                  <c:v>590110</c:v>
                </c:pt>
                <c:pt idx="102">
                  <c:v>613358</c:v>
                </c:pt>
                <c:pt idx="103">
                  <c:v>635054</c:v>
                </c:pt>
                <c:pt idx="104">
                  <c:v>663926</c:v>
                </c:pt>
                <c:pt idx="105">
                  <c:v>688435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62-4A47-BDA1-FE0B63050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908928"/>
        <c:axId val="448915816"/>
      </c:scatterChart>
      <c:valAx>
        <c:axId val="448915816"/>
        <c:scaling>
          <c:logBase val="10"/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8908928"/>
        <c:crosses val="autoZero"/>
        <c:crossBetween val="midCat"/>
      </c:valAx>
      <c:valAx>
        <c:axId val="448908928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891581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Quarantena!$B$1</c:f>
              <c:strCache>
                <c:ptCount val="1"/>
                <c:pt idx="0">
                  <c:v>isolamento_domiciliare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Quarantena!$A$3:$A$110</c:f>
              <c:numCache>
                <c:formatCode>d/m;@</c:formatCode>
                <c:ptCount val="10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  <c:pt idx="104">
                  <c:v>44148</c:v>
                </c:pt>
                <c:pt idx="105">
                  <c:v>44149</c:v>
                </c:pt>
                <c:pt idx="106">
                  <c:v>44150</c:v>
                </c:pt>
                <c:pt idx="107">
                  <c:v>44151</c:v>
                </c:pt>
              </c:numCache>
            </c:numRef>
          </c:xVal>
          <c:yVal>
            <c:numRef>
              <c:f>Quarantena!$B$3:$B$110</c:f>
              <c:numCache>
                <c:formatCode>General</c:formatCode>
                <c:ptCount val="108"/>
                <c:pt idx="0">
                  <c:v>11709</c:v>
                </c:pt>
                <c:pt idx="1">
                  <c:v>11706</c:v>
                </c:pt>
                <c:pt idx="2">
                  <c:v>11699</c:v>
                </c:pt>
                <c:pt idx="3">
                  <c:v>11680</c:v>
                </c:pt>
                <c:pt idx="4">
                  <c:v>11841</c:v>
                </c:pt>
                <c:pt idx="5">
                  <c:v>11890</c:v>
                </c:pt>
                <c:pt idx="6">
                  <c:v>12103</c:v>
                </c:pt>
                <c:pt idx="7">
                  <c:v>12139</c:v>
                </c:pt>
                <c:pt idx="8">
                  <c:v>12455</c:v>
                </c:pt>
                <c:pt idx="9">
                  <c:v>12543</c:v>
                </c:pt>
                <c:pt idx="10">
                  <c:v>12711</c:v>
                </c:pt>
                <c:pt idx="11">
                  <c:v>12959</c:v>
                </c:pt>
                <c:pt idx="12">
                  <c:v>13240</c:v>
                </c:pt>
                <c:pt idx="13">
                  <c:v>13422</c:v>
                </c:pt>
                <c:pt idx="14">
                  <c:v>13587</c:v>
                </c:pt>
                <c:pt idx="15">
                  <c:v>13890</c:v>
                </c:pt>
                <c:pt idx="16">
                  <c:v>13999</c:v>
                </c:pt>
                <c:pt idx="17">
                  <c:v>14188</c:v>
                </c:pt>
                <c:pt idx="18">
                  <c:v>14428</c:v>
                </c:pt>
                <c:pt idx="19">
                  <c:v>15063</c:v>
                </c:pt>
                <c:pt idx="20">
                  <c:v>15690</c:v>
                </c:pt>
                <c:pt idx="21">
                  <c:v>16515</c:v>
                </c:pt>
                <c:pt idx="22">
                  <c:v>17398</c:v>
                </c:pt>
                <c:pt idx="23">
                  <c:v>18085</c:v>
                </c:pt>
                <c:pt idx="24">
                  <c:v>18590</c:v>
                </c:pt>
                <c:pt idx="25">
                  <c:v>19629</c:v>
                </c:pt>
                <c:pt idx="26">
                  <c:v>20734</c:v>
                </c:pt>
                <c:pt idx="27">
                  <c:v>21783</c:v>
                </c:pt>
                <c:pt idx="28">
                  <c:v>22909</c:v>
                </c:pt>
                <c:pt idx="29">
                  <c:v>23868</c:v>
                </c:pt>
                <c:pt idx="30">
                  <c:v>24696</c:v>
                </c:pt>
                <c:pt idx="31">
                  <c:v>25267</c:v>
                </c:pt>
                <c:pt idx="32">
                  <c:v>26271</c:v>
                </c:pt>
                <c:pt idx="33">
                  <c:v>27290</c:v>
                </c:pt>
                <c:pt idx="34">
                  <c:v>28371</c:v>
                </c:pt>
                <c:pt idx="35">
                  <c:v>29453</c:v>
                </c:pt>
                <c:pt idx="36">
                  <c:v>30262</c:v>
                </c:pt>
                <c:pt idx="37">
                  <c:v>31132</c:v>
                </c:pt>
                <c:pt idx="38">
                  <c:v>31886</c:v>
                </c:pt>
                <c:pt idx="39">
                  <c:v>32806</c:v>
                </c:pt>
                <c:pt idx="40">
                  <c:v>33708</c:v>
                </c:pt>
                <c:pt idx="41">
                  <c:v>34743</c:v>
                </c:pt>
                <c:pt idx="42">
                  <c:v>35370</c:v>
                </c:pt>
                <c:pt idx="43">
                  <c:v>36280</c:v>
                </c:pt>
                <c:pt idx="44">
                  <c:v>36868</c:v>
                </c:pt>
                <c:pt idx="45">
                  <c:v>37289</c:v>
                </c:pt>
                <c:pt idx="46">
                  <c:v>38040</c:v>
                </c:pt>
                <c:pt idx="47">
                  <c:v>38853</c:v>
                </c:pt>
                <c:pt idx="48">
                  <c:v>39862</c:v>
                </c:pt>
                <c:pt idx="49">
                  <c:v>40566</c:v>
                </c:pt>
                <c:pt idx="50">
                  <c:v>41511</c:v>
                </c:pt>
                <c:pt idx="51">
                  <c:v>42372</c:v>
                </c:pt>
                <c:pt idx="52">
                  <c:v>42646</c:v>
                </c:pt>
                <c:pt idx="53">
                  <c:v>43212</c:v>
                </c:pt>
                <c:pt idx="54">
                  <c:v>43803</c:v>
                </c:pt>
                <c:pt idx="55">
                  <c:v>44737</c:v>
                </c:pt>
                <c:pt idx="56">
                  <c:v>45600</c:v>
                </c:pt>
                <c:pt idx="57">
                  <c:v>46518</c:v>
                </c:pt>
                <c:pt idx="58">
                  <c:v>47082</c:v>
                </c:pt>
                <c:pt idx="59">
                  <c:v>47311</c:v>
                </c:pt>
                <c:pt idx="60">
                  <c:v>47936</c:v>
                </c:pt>
                <c:pt idx="61">
                  <c:v>49259</c:v>
                </c:pt>
                <c:pt idx="62">
                  <c:v>50561</c:v>
                </c:pt>
                <c:pt idx="63">
                  <c:v>52064</c:v>
                </c:pt>
                <c:pt idx="64">
                  <c:v>53839</c:v>
                </c:pt>
                <c:pt idx="65">
                  <c:v>55093</c:v>
                </c:pt>
                <c:pt idx="66">
                  <c:v>56190</c:v>
                </c:pt>
                <c:pt idx="67">
                  <c:v>58457</c:v>
                </c:pt>
                <c:pt idx="68">
                  <c:v>61669</c:v>
                </c:pt>
                <c:pt idx="69">
                  <c:v>65637</c:v>
                </c:pt>
                <c:pt idx="70">
                  <c:v>70103</c:v>
                </c:pt>
                <c:pt idx="71">
                  <c:v>74136</c:v>
                </c:pt>
                <c:pt idx="72">
                  <c:v>77491</c:v>
                </c:pt>
                <c:pt idx="73">
                  <c:v>81603</c:v>
                </c:pt>
                <c:pt idx="74">
                  <c:v>86436</c:v>
                </c:pt>
                <c:pt idx="75">
                  <c:v>92884</c:v>
                </c:pt>
                <c:pt idx="76">
                  <c:v>100496</c:v>
                </c:pt>
                <c:pt idx="77">
                  <c:v>109613</c:v>
                </c:pt>
                <c:pt idx="78">
                  <c:v>118356</c:v>
                </c:pt>
                <c:pt idx="79">
                  <c:v>125530</c:v>
                </c:pt>
                <c:pt idx="80">
                  <c:v>133415</c:v>
                </c:pt>
                <c:pt idx="81">
                  <c:v>145459</c:v>
                </c:pt>
                <c:pt idx="82">
                  <c:v>158616</c:v>
                </c:pt>
                <c:pt idx="83">
                  <c:v>174404</c:v>
                </c:pt>
                <c:pt idx="84">
                  <c:v>190767</c:v>
                </c:pt>
                <c:pt idx="85">
                  <c:v>209027</c:v>
                </c:pt>
                <c:pt idx="86">
                  <c:v>222403</c:v>
                </c:pt>
                <c:pt idx="87">
                  <c:v>239724</c:v>
                </c:pt>
                <c:pt idx="88">
                  <c:v>259940</c:v>
                </c:pt>
                <c:pt idx="89">
                  <c:v>281576</c:v>
                </c:pt>
                <c:pt idx="90">
                  <c:v>307046</c:v>
                </c:pt>
                <c:pt idx="91">
                  <c:v>331577</c:v>
                </c:pt>
                <c:pt idx="92">
                  <c:v>357288</c:v>
                </c:pt>
                <c:pt idx="93">
                  <c:v>374650</c:v>
                </c:pt>
                <c:pt idx="94">
                  <c:v>394803</c:v>
                </c:pt>
                <c:pt idx="95">
                  <c:v>418827</c:v>
                </c:pt>
                <c:pt idx="96">
                  <c:v>446701</c:v>
                </c:pt>
                <c:pt idx="97">
                  <c:v>472598</c:v>
                </c:pt>
                <c:pt idx="98">
                  <c:v>504793</c:v>
                </c:pt>
                <c:pt idx="99">
                  <c:v>529447</c:v>
                </c:pt>
                <c:pt idx="100">
                  <c:v>542849</c:v>
                </c:pt>
                <c:pt idx="101">
                  <c:v>558506</c:v>
                </c:pt>
                <c:pt idx="102">
                  <c:v>580833</c:v>
                </c:pt>
                <c:pt idx="103">
                  <c:v>602011</c:v>
                </c:pt>
                <c:pt idx="104">
                  <c:v>629782</c:v>
                </c:pt>
                <c:pt idx="105">
                  <c:v>653731</c:v>
                </c:pt>
                <c:pt idx="106">
                  <c:v>677021</c:v>
                </c:pt>
                <c:pt idx="107">
                  <c:v>681756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99-47D0-BE79-F70ADAE9B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25152"/>
        <c:axId val="449724496"/>
      </c:scatterChart>
      <c:valAx>
        <c:axId val="449724496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5152"/>
        <c:crossesAt val="0"/>
        <c:crossBetween val="midCat"/>
      </c:valAx>
      <c:valAx>
        <c:axId val="449725152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4496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Quarantena!$C$1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Quarantena!$A$3:$A$112</c:f>
              <c:numCache>
                <c:formatCode>d/m;@</c:formatCode>
                <c:ptCount val="110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  <c:pt idx="104">
                  <c:v>44148</c:v>
                </c:pt>
                <c:pt idx="105">
                  <c:v>44149</c:v>
                </c:pt>
                <c:pt idx="106">
                  <c:v>44150</c:v>
                </c:pt>
                <c:pt idx="107">
                  <c:v>44151</c:v>
                </c:pt>
              </c:numCache>
            </c:numRef>
          </c:xVal>
          <c:yVal>
            <c:numRef>
              <c:f>Quarantena!$C$3:$C$112</c:f>
              <c:numCache>
                <c:formatCode>General</c:formatCode>
                <c:ptCount val="110"/>
                <c:pt idx="1">
                  <c:v>-3</c:v>
                </c:pt>
                <c:pt idx="2">
                  <c:v>-7</c:v>
                </c:pt>
                <c:pt idx="3">
                  <c:v>-19</c:v>
                </c:pt>
                <c:pt idx="4">
                  <c:v>161</c:v>
                </c:pt>
                <c:pt idx="5">
                  <c:v>49</c:v>
                </c:pt>
                <c:pt idx="6">
                  <c:v>213</c:v>
                </c:pt>
                <c:pt idx="7">
                  <c:v>36</c:v>
                </c:pt>
                <c:pt idx="8">
                  <c:v>316</c:v>
                </c:pt>
                <c:pt idx="9">
                  <c:v>88</c:v>
                </c:pt>
                <c:pt idx="10">
                  <c:v>168</c:v>
                </c:pt>
                <c:pt idx="11">
                  <c:v>248</c:v>
                </c:pt>
                <c:pt idx="12">
                  <c:v>281</c:v>
                </c:pt>
                <c:pt idx="13">
                  <c:v>182</c:v>
                </c:pt>
                <c:pt idx="14">
                  <c:v>165</c:v>
                </c:pt>
                <c:pt idx="15">
                  <c:v>303</c:v>
                </c:pt>
                <c:pt idx="16">
                  <c:v>109</c:v>
                </c:pt>
                <c:pt idx="17">
                  <c:v>189</c:v>
                </c:pt>
                <c:pt idx="18">
                  <c:v>240</c:v>
                </c:pt>
                <c:pt idx="19">
                  <c:v>635</c:v>
                </c:pt>
                <c:pt idx="20">
                  <c:v>627</c:v>
                </c:pt>
                <c:pt idx="21">
                  <c:v>825</c:v>
                </c:pt>
                <c:pt idx="22">
                  <c:v>883</c:v>
                </c:pt>
                <c:pt idx="23">
                  <c:v>687</c:v>
                </c:pt>
                <c:pt idx="24">
                  <c:v>505</c:v>
                </c:pt>
                <c:pt idx="25">
                  <c:v>1039</c:v>
                </c:pt>
                <c:pt idx="26">
                  <c:v>1105</c:v>
                </c:pt>
                <c:pt idx="27">
                  <c:v>1049</c:v>
                </c:pt>
                <c:pt idx="28">
                  <c:v>1126</c:v>
                </c:pt>
                <c:pt idx="29">
                  <c:v>959</c:v>
                </c:pt>
                <c:pt idx="30">
                  <c:v>828</c:v>
                </c:pt>
                <c:pt idx="31">
                  <c:v>571</c:v>
                </c:pt>
                <c:pt idx="32">
                  <c:v>1004</c:v>
                </c:pt>
                <c:pt idx="33">
                  <c:v>1019</c:v>
                </c:pt>
                <c:pt idx="34">
                  <c:v>1081</c:v>
                </c:pt>
                <c:pt idx="35">
                  <c:v>1082</c:v>
                </c:pt>
                <c:pt idx="36">
                  <c:v>809</c:v>
                </c:pt>
                <c:pt idx="37">
                  <c:v>870</c:v>
                </c:pt>
                <c:pt idx="38">
                  <c:v>754</c:v>
                </c:pt>
                <c:pt idx="39">
                  <c:v>920</c:v>
                </c:pt>
                <c:pt idx="40">
                  <c:v>902</c:v>
                </c:pt>
                <c:pt idx="41">
                  <c:v>1035</c:v>
                </c:pt>
                <c:pt idx="42">
                  <c:v>627</c:v>
                </c:pt>
                <c:pt idx="43">
                  <c:v>910</c:v>
                </c:pt>
                <c:pt idx="44">
                  <c:v>588</c:v>
                </c:pt>
                <c:pt idx="45">
                  <c:v>421</c:v>
                </c:pt>
                <c:pt idx="46">
                  <c:v>751</c:v>
                </c:pt>
                <c:pt idx="47">
                  <c:v>813</c:v>
                </c:pt>
                <c:pt idx="48">
                  <c:v>1009</c:v>
                </c:pt>
                <c:pt idx="49">
                  <c:v>704</c:v>
                </c:pt>
                <c:pt idx="50">
                  <c:v>945</c:v>
                </c:pt>
                <c:pt idx="51">
                  <c:v>861</c:v>
                </c:pt>
                <c:pt idx="52">
                  <c:v>274</c:v>
                </c:pt>
                <c:pt idx="53">
                  <c:v>566</c:v>
                </c:pt>
                <c:pt idx="54">
                  <c:v>591</c:v>
                </c:pt>
                <c:pt idx="55">
                  <c:v>934</c:v>
                </c:pt>
                <c:pt idx="56">
                  <c:v>863</c:v>
                </c:pt>
                <c:pt idx="57">
                  <c:v>918</c:v>
                </c:pt>
                <c:pt idx="58">
                  <c:v>564</c:v>
                </c:pt>
                <c:pt idx="59">
                  <c:v>229</c:v>
                </c:pt>
                <c:pt idx="60">
                  <c:v>625</c:v>
                </c:pt>
                <c:pt idx="61">
                  <c:v>1323</c:v>
                </c:pt>
                <c:pt idx="62">
                  <c:v>1302</c:v>
                </c:pt>
                <c:pt idx="63">
                  <c:v>1503</c:v>
                </c:pt>
                <c:pt idx="64">
                  <c:v>1775</c:v>
                </c:pt>
                <c:pt idx="65">
                  <c:v>1254</c:v>
                </c:pt>
                <c:pt idx="66">
                  <c:v>1097</c:v>
                </c:pt>
                <c:pt idx="67">
                  <c:v>2267</c:v>
                </c:pt>
                <c:pt idx="68">
                  <c:v>3212</c:v>
                </c:pt>
                <c:pt idx="69">
                  <c:v>3968</c:v>
                </c:pt>
                <c:pt idx="70">
                  <c:v>4466</c:v>
                </c:pt>
                <c:pt idx="71">
                  <c:v>4033</c:v>
                </c:pt>
                <c:pt idx="72">
                  <c:v>3355</c:v>
                </c:pt>
                <c:pt idx="73">
                  <c:v>4112</c:v>
                </c:pt>
                <c:pt idx="74">
                  <c:v>4833</c:v>
                </c:pt>
                <c:pt idx="75">
                  <c:v>6448</c:v>
                </c:pt>
                <c:pt idx="76">
                  <c:v>7612</c:v>
                </c:pt>
                <c:pt idx="77">
                  <c:v>9117</c:v>
                </c:pt>
                <c:pt idx="78">
                  <c:v>8743</c:v>
                </c:pt>
                <c:pt idx="79">
                  <c:v>7174</c:v>
                </c:pt>
                <c:pt idx="80">
                  <c:v>7885</c:v>
                </c:pt>
                <c:pt idx="81">
                  <c:v>12044</c:v>
                </c:pt>
                <c:pt idx="82">
                  <c:v>13157</c:v>
                </c:pt>
                <c:pt idx="83">
                  <c:v>15788</c:v>
                </c:pt>
                <c:pt idx="84">
                  <c:v>16363</c:v>
                </c:pt>
                <c:pt idx="85">
                  <c:v>18260</c:v>
                </c:pt>
                <c:pt idx="86">
                  <c:v>13376</c:v>
                </c:pt>
                <c:pt idx="87">
                  <c:v>17321</c:v>
                </c:pt>
                <c:pt idx="88">
                  <c:v>20216</c:v>
                </c:pt>
                <c:pt idx="89">
                  <c:v>21636</c:v>
                </c:pt>
                <c:pt idx="90">
                  <c:v>25470</c:v>
                </c:pt>
                <c:pt idx="91">
                  <c:v>24531</c:v>
                </c:pt>
                <c:pt idx="92">
                  <c:v>25711</c:v>
                </c:pt>
                <c:pt idx="93">
                  <c:v>17362</c:v>
                </c:pt>
                <c:pt idx="94">
                  <c:v>20153</c:v>
                </c:pt>
                <c:pt idx="95">
                  <c:v>24024</c:v>
                </c:pt>
                <c:pt idx="96">
                  <c:v>27874</c:v>
                </c:pt>
                <c:pt idx="97">
                  <c:v>25897</c:v>
                </c:pt>
                <c:pt idx="98">
                  <c:v>32195</c:v>
                </c:pt>
                <c:pt idx="99">
                  <c:v>24654</c:v>
                </c:pt>
                <c:pt idx="100">
                  <c:v>13402</c:v>
                </c:pt>
                <c:pt idx="101">
                  <c:v>15657</c:v>
                </c:pt>
                <c:pt idx="102">
                  <c:v>22327</c:v>
                </c:pt>
                <c:pt idx="103">
                  <c:v>21178</c:v>
                </c:pt>
                <c:pt idx="104">
                  <c:v>27771</c:v>
                </c:pt>
                <c:pt idx="105">
                  <c:v>23949</c:v>
                </c:pt>
                <c:pt idx="106">
                  <c:v>23290</c:v>
                </c:pt>
                <c:pt idx="107">
                  <c:v>4735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18-434A-9E11-CD47B3A49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27776"/>
        <c:axId val="449726792"/>
      </c:scatterChart>
      <c:valAx>
        <c:axId val="44972679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7776"/>
        <c:crossesAt val="0"/>
        <c:crossBetween val="midCat"/>
      </c:valAx>
      <c:valAx>
        <c:axId val="449727776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679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'Nuovi positivi'!$B$1</c:f>
              <c:strCache>
                <c:ptCount val="1"/>
                <c:pt idx="0">
                  <c:v>nuovi positivi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'Nuovi positivi'!$A$3:$A$105</c:f>
              <c:numCache>
                <c:formatCode>d/m;@</c:formatCode>
                <c:ptCount val="103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</c:numCache>
            </c:numRef>
          </c:xVal>
          <c:yVal>
            <c:numRef>
              <c:f>'Nuovi positivi'!$B$3:$B$105</c:f>
              <c:numCache>
                <c:formatCode>General</c:formatCode>
                <c:ptCount val="103"/>
                <c:pt idx="0">
                  <c:v>247832</c:v>
                </c:pt>
                <c:pt idx="1">
                  <c:v>248070</c:v>
                </c:pt>
                <c:pt idx="2">
                  <c:v>248229</c:v>
                </c:pt>
                <c:pt idx="3">
                  <c:v>248419</c:v>
                </c:pt>
                <c:pt idx="4">
                  <c:v>248803</c:v>
                </c:pt>
                <c:pt idx="5">
                  <c:v>249204</c:v>
                </c:pt>
                <c:pt idx="6">
                  <c:v>249756</c:v>
                </c:pt>
                <c:pt idx="7">
                  <c:v>250103</c:v>
                </c:pt>
                <c:pt idx="8">
                  <c:v>250566</c:v>
                </c:pt>
                <c:pt idx="9">
                  <c:v>250825</c:v>
                </c:pt>
                <c:pt idx="10">
                  <c:v>251237</c:v>
                </c:pt>
                <c:pt idx="11">
                  <c:v>251713</c:v>
                </c:pt>
                <c:pt idx="12">
                  <c:v>252235</c:v>
                </c:pt>
                <c:pt idx="13">
                  <c:v>252809</c:v>
                </c:pt>
                <c:pt idx="14">
                  <c:v>253438</c:v>
                </c:pt>
                <c:pt idx="15">
                  <c:v>253915</c:v>
                </c:pt>
                <c:pt idx="16">
                  <c:v>254235</c:v>
                </c:pt>
                <c:pt idx="17">
                  <c:v>254636</c:v>
                </c:pt>
                <c:pt idx="18">
                  <c:v>255278</c:v>
                </c:pt>
                <c:pt idx="19">
                  <c:v>256118</c:v>
                </c:pt>
                <c:pt idx="20">
                  <c:v>257065</c:v>
                </c:pt>
                <c:pt idx="21">
                  <c:v>258136</c:v>
                </c:pt>
                <c:pt idx="22">
                  <c:v>259345</c:v>
                </c:pt>
                <c:pt idx="23">
                  <c:v>260298</c:v>
                </c:pt>
                <c:pt idx="24">
                  <c:v>261174</c:v>
                </c:pt>
                <c:pt idx="25">
                  <c:v>262540</c:v>
                </c:pt>
                <c:pt idx="26">
                  <c:v>263949</c:v>
                </c:pt>
                <c:pt idx="27">
                  <c:v>265409</c:v>
                </c:pt>
                <c:pt idx="28">
                  <c:v>266853</c:v>
                </c:pt>
                <c:pt idx="29">
                  <c:v>268218</c:v>
                </c:pt>
                <c:pt idx="30">
                  <c:v>269214</c:v>
                </c:pt>
                <c:pt idx="31">
                  <c:v>270189</c:v>
                </c:pt>
                <c:pt idx="32">
                  <c:v>271515</c:v>
                </c:pt>
                <c:pt idx="33">
                  <c:v>272912</c:v>
                </c:pt>
                <c:pt idx="34">
                  <c:v>274644</c:v>
                </c:pt>
                <c:pt idx="35">
                  <c:v>276337</c:v>
                </c:pt>
                <c:pt idx="36">
                  <c:v>277634</c:v>
                </c:pt>
                <c:pt idx="37">
                  <c:v>278784</c:v>
                </c:pt>
                <c:pt idx="38">
                  <c:v>280153</c:v>
                </c:pt>
                <c:pt idx="39">
                  <c:v>281583</c:v>
                </c:pt>
                <c:pt idx="40">
                  <c:v>283180</c:v>
                </c:pt>
                <c:pt idx="41">
                  <c:v>284796</c:v>
                </c:pt>
                <c:pt idx="42">
                  <c:v>286297</c:v>
                </c:pt>
                <c:pt idx="43">
                  <c:v>287753</c:v>
                </c:pt>
                <c:pt idx="44">
                  <c:v>288761</c:v>
                </c:pt>
                <c:pt idx="45">
                  <c:v>289990</c:v>
                </c:pt>
                <c:pt idx="46">
                  <c:v>291442</c:v>
                </c:pt>
                <c:pt idx="47">
                  <c:v>293025</c:v>
                </c:pt>
                <c:pt idx="48">
                  <c:v>294932</c:v>
                </c:pt>
                <c:pt idx="49">
                  <c:v>296569</c:v>
                </c:pt>
                <c:pt idx="50">
                  <c:v>298156</c:v>
                </c:pt>
                <c:pt idx="51">
                  <c:v>299506</c:v>
                </c:pt>
                <c:pt idx="52">
                  <c:v>300897</c:v>
                </c:pt>
                <c:pt idx="53">
                  <c:v>302537</c:v>
                </c:pt>
                <c:pt idx="54">
                  <c:v>304323</c:v>
                </c:pt>
                <c:pt idx="55">
                  <c:v>306235</c:v>
                </c:pt>
                <c:pt idx="56">
                  <c:v>308104</c:v>
                </c:pt>
                <c:pt idx="57">
                  <c:v>309870</c:v>
                </c:pt>
                <c:pt idx="58">
                  <c:v>311364</c:v>
                </c:pt>
                <c:pt idx="59">
                  <c:v>313011</c:v>
                </c:pt>
                <c:pt idx="60">
                  <c:v>314861</c:v>
                </c:pt>
                <c:pt idx="61">
                  <c:v>317409</c:v>
                </c:pt>
                <c:pt idx="62">
                  <c:v>319908</c:v>
                </c:pt>
                <c:pt idx="63">
                  <c:v>322751</c:v>
                </c:pt>
                <c:pt idx="64">
                  <c:v>325329</c:v>
                </c:pt>
                <c:pt idx="65">
                  <c:v>327586</c:v>
                </c:pt>
                <c:pt idx="66">
                  <c:v>330263</c:v>
                </c:pt>
                <c:pt idx="67">
                  <c:v>333940</c:v>
                </c:pt>
                <c:pt idx="68">
                  <c:v>338398</c:v>
                </c:pt>
                <c:pt idx="69">
                  <c:v>343770</c:v>
                </c:pt>
                <c:pt idx="70">
                  <c:v>349494</c:v>
                </c:pt>
                <c:pt idx="71">
                  <c:v>354950</c:v>
                </c:pt>
                <c:pt idx="72">
                  <c:v>359569</c:v>
                </c:pt>
                <c:pt idx="73">
                  <c:v>365467</c:v>
                </c:pt>
                <c:pt idx="74">
                  <c:v>372799</c:v>
                </c:pt>
                <c:pt idx="75">
                  <c:v>381602</c:v>
                </c:pt>
                <c:pt idx="76">
                  <c:v>391611</c:v>
                </c:pt>
                <c:pt idx="77">
                  <c:v>402536</c:v>
                </c:pt>
                <c:pt idx="78">
                  <c:v>414241</c:v>
                </c:pt>
                <c:pt idx="79">
                  <c:v>423578</c:v>
                </c:pt>
                <c:pt idx="80">
                  <c:v>434449</c:v>
                </c:pt>
                <c:pt idx="81">
                  <c:v>449648</c:v>
                </c:pt>
                <c:pt idx="82">
                  <c:v>465726</c:v>
                </c:pt>
                <c:pt idx="83">
                  <c:v>484869</c:v>
                </c:pt>
                <c:pt idx="84">
                  <c:v>504509</c:v>
                </c:pt>
                <c:pt idx="85">
                  <c:v>525782</c:v>
                </c:pt>
                <c:pt idx="86">
                  <c:v>542789</c:v>
                </c:pt>
                <c:pt idx="87">
                  <c:v>564778</c:v>
                </c:pt>
                <c:pt idx="88">
                  <c:v>589766</c:v>
                </c:pt>
                <c:pt idx="89">
                  <c:v>616595</c:v>
                </c:pt>
                <c:pt idx="90">
                  <c:v>647674</c:v>
                </c:pt>
                <c:pt idx="91">
                  <c:v>679430</c:v>
                </c:pt>
                <c:pt idx="92">
                  <c:v>709335</c:v>
                </c:pt>
                <c:pt idx="93">
                  <c:v>731588</c:v>
                </c:pt>
                <c:pt idx="94">
                  <c:v>759829</c:v>
                </c:pt>
                <c:pt idx="95">
                  <c:v>790360</c:v>
                </c:pt>
                <c:pt idx="96">
                  <c:v>824879</c:v>
                </c:pt>
                <c:pt idx="97">
                  <c:v>862681</c:v>
                </c:pt>
                <c:pt idx="98">
                  <c:v>902490</c:v>
                </c:pt>
                <c:pt idx="99">
                  <c:v>935104</c:v>
                </c:pt>
                <c:pt idx="100">
                  <c:v>960373</c:v>
                </c:pt>
                <c:pt idx="101">
                  <c:v>995463</c:v>
                </c:pt>
                <c:pt idx="102">
                  <c:v>1028424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9-40A7-9551-BC7C08424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436456"/>
        <c:axId val="674431864"/>
      </c:scatterChart>
      <c:valAx>
        <c:axId val="674436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4431864"/>
        <c:crosses val="autoZero"/>
        <c:crossBetween val="midCat"/>
      </c:valAx>
      <c:valAx>
        <c:axId val="67443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4436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'Nuovi positivi'!$C$1</c:f>
              <c:strCache>
                <c:ptCount val="1"/>
                <c:pt idx="0">
                  <c:v>d1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'Nuovi positivi'!$A$4:$A$110</c:f>
              <c:numCache>
                <c:formatCode>d/m;@</c:formatCode>
                <c:ptCount val="107"/>
                <c:pt idx="0">
                  <c:v>44045</c:v>
                </c:pt>
                <c:pt idx="1">
                  <c:v>44046</c:v>
                </c:pt>
                <c:pt idx="2">
                  <c:v>44047</c:v>
                </c:pt>
                <c:pt idx="3">
                  <c:v>44048</c:v>
                </c:pt>
                <c:pt idx="4">
                  <c:v>44049</c:v>
                </c:pt>
                <c:pt idx="5">
                  <c:v>44050</c:v>
                </c:pt>
                <c:pt idx="6">
                  <c:v>44051</c:v>
                </c:pt>
                <c:pt idx="7">
                  <c:v>44052</c:v>
                </c:pt>
                <c:pt idx="8">
                  <c:v>44053</c:v>
                </c:pt>
                <c:pt idx="9">
                  <c:v>44054</c:v>
                </c:pt>
                <c:pt idx="10">
                  <c:v>44055</c:v>
                </c:pt>
                <c:pt idx="11">
                  <c:v>44056</c:v>
                </c:pt>
                <c:pt idx="12">
                  <c:v>44057</c:v>
                </c:pt>
                <c:pt idx="13">
                  <c:v>44058</c:v>
                </c:pt>
                <c:pt idx="14">
                  <c:v>44059</c:v>
                </c:pt>
                <c:pt idx="15">
                  <c:v>44060</c:v>
                </c:pt>
                <c:pt idx="16">
                  <c:v>44061</c:v>
                </c:pt>
                <c:pt idx="17">
                  <c:v>44062</c:v>
                </c:pt>
                <c:pt idx="18">
                  <c:v>44063</c:v>
                </c:pt>
                <c:pt idx="19">
                  <c:v>44064</c:v>
                </c:pt>
                <c:pt idx="20">
                  <c:v>44065</c:v>
                </c:pt>
                <c:pt idx="21">
                  <c:v>44066</c:v>
                </c:pt>
                <c:pt idx="22">
                  <c:v>44067</c:v>
                </c:pt>
                <c:pt idx="23">
                  <c:v>44068</c:v>
                </c:pt>
                <c:pt idx="24">
                  <c:v>44069</c:v>
                </c:pt>
                <c:pt idx="25">
                  <c:v>44070</c:v>
                </c:pt>
                <c:pt idx="26">
                  <c:v>44071</c:v>
                </c:pt>
                <c:pt idx="27">
                  <c:v>44072</c:v>
                </c:pt>
                <c:pt idx="28">
                  <c:v>44073</c:v>
                </c:pt>
                <c:pt idx="29">
                  <c:v>44074</c:v>
                </c:pt>
                <c:pt idx="30">
                  <c:v>44075</c:v>
                </c:pt>
                <c:pt idx="31">
                  <c:v>44076</c:v>
                </c:pt>
                <c:pt idx="32">
                  <c:v>44077</c:v>
                </c:pt>
                <c:pt idx="33">
                  <c:v>44078</c:v>
                </c:pt>
                <c:pt idx="34">
                  <c:v>44079</c:v>
                </c:pt>
                <c:pt idx="35">
                  <c:v>44080</c:v>
                </c:pt>
                <c:pt idx="36">
                  <c:v>44081</c:v>
                </c:pt>
                <c:pt idx="37">
                  <c:v>44082</c:v>
                </c:pt>
                <c:pt idx="38">
                  <c:v>44083</c:v>
                </c:pt>
                <c:pt idx="39">
                  <c:v>44084</c:v>
                </c:pt>
                <c:pt idx="40">
                  <c:v>44085</c:v>
                </c:pt>
                <c:pt idx="41">
                  <c:v>44086</c:v>
                </c:pt>
                <c:pt idx="42">
                  <c:v>44087</c:v>
                </c:pt>
                <c:pt idx="43">
                  <c:v>44088</c:v>
                </c:pt>
                <c:pt idx="44">
                  <c:v>44089</c:v>
                </c:pt>
                <c:pt idx="45">
                  <c:v>44090</c:v>
                </c:pt>
                <c:pt idx="46">
                  <c:v>44091</c:v>
                </c:pt>
                <c:pt idx="47">
                  <c:v>44092</c:v>
                </c:pt>
                <c:pt idx="48">
                  <c:v>44093</c:v>
                </c:pt>
                <c:pt idx="49">
                  <c:v>44094</c:v>
                </c:pt>
                <c:pt idx="50">
                  <c:v>44095</c:v>
                </c:pt>
                <c:pt idx="51">
                  <c:v>44096</c:v>
                </c:pt>
                <c:pt idx="52">
                  <c:v>44097</c:v>
                </c:pt>
                <c:pt idx="53">
                  <c:v>44098</c:v>
                </c:pt>
                <c:pt idx="54">
                  <c:v>44099</c:v>
                </c:pt>
                <c:pt idx="55">
                  <c:v>44100</c:v>
                </c:pt>
                <c:pt idx="56">
                  <c:v>44101</c:v>
                </c:pt>
                <c:pt idx="57">
                  <c:v>44102</c:v>
                </c:pt>
                <c:pt idx="58">
                  <c:v>44103</c:v>
                </c:pt>
                <c:pt idx="59">
                  <c:v>44104</c:v>
                </c:pt>
                <c:pt idx="60">
                  <c:v>44105</c:v>
                </c:pt>
                <c:pt idx="61">
                  <c:v>44106</c:v>
                </c:pt>
                <c:pt idx="62">
                  <c:v>44107</c:v>
                </c:pt>
                <c:pt idx="63">
                  <c:v>44108</c:v>
                </c:pt>
                <c:pt idx="64">
                  <c:v>44109</c:v>
                </c:pt>
                <c:pt idx="65">
                  <c:v>44110</c:v>
                </c:pt>
                <c:pt idx="66">
                  <c:v>44111</c:v>
                </c:pt>
                <c:pt idx="67">
                  <c:v>44112</c:v>
                </c:pt>
                <c:pt idx="68">
                  <c:v>44113</c:v>
                </c:pt>
                <c:pt idx="69">
                  <c:v>44114</c:v>
                </c:pt>
                <c:pt idx="70">
                  <c:v>44115</c:v>
                </c:pt>
                <c:pt idx="71">
                  <c:v>44116</c:v>
                </c:pt>
                <c:pt idx="72">
                  <c:v>44117</c:v>
                </c:pt>
                <c:pt idx="73">
                  <c:v>44118</c:v>
                </c:pt>
                <c:pt idx="74">
                  <c:v>44119</c:v>
                </c:pt>
                <c:pt idx="75">
                  <c:v>44120</c:v>
                </c:pt>
                <c:pt idx="76">
                  <c:v>44121</c:v>
                </c:pt>
                <c:pt idx="77">
                  <c:v>44122</c:v>
                </c:pt>
                <c:pt idx="78">
                  <c:v>44123</c:v>
                </c:pt>
                <c:pt idx="79">
                  <c:v>44124</c:v>
                </c:pt>
                <c:pt idx="80">
                  <c:v>44125</c:v>
                </c:pt>
                <c:pt idx="81">
                  <c:v>44126</c:v>
                </c:pt>
                <c:pt idx="82">
                  <c:v>44127</c:v>
                </c:pt>
                <c:pt idx="83">
                  <c:v>44128</c:v>
                </c:pt>
                <c:pt idx="84">
                  <c:v>44129</c:v>
                </c:pt>
                <c:pt idx="85">
                  <c:v>44130</c:v>
                </c:pt>
                <c:pt idx="86">
                  <c:v>44131</c:v>
                </c:pt>
                <c:pt idx="87">
                  <c:v>44132</c:v>
                </c:pt>
                <c:pt idx="88">
                  <c:v>44133</c:v>
                </c:pt>
                <c:pt idx="89">
                  <c:v>44134</c:v>
                </c:pt>
                <c:pt idx="90">
                  <c:v>44135</c:v>
                </c:pt>
                <c:pt idx="91">
                  <c:v>44136</c:v>
                </c:pt>
                <c:pt idx="92">
                  <c:v>44137</c:v>
                </c:pt>
                <c:pt idx="93">
                  <c:v>44138</c:v>
                </c:pt>
                <c:pt idx="94">
                  <c:v>44139</c:v>
                </c:pt>
                <c:pt idx="95">
                  <c:v>44140</c:v>
                </c:pt>
                <c:pt idx="96">
                  <c:v>44141</c:v>
                </c:pt>
                <c:pt idx="97">
                  <c:v>44142</c:v>
                </c:pt>
                <c:pt idx="98">
                  <c:v>44143</c:v>
                </c:pt>
                <c:pt idx="99">
                  <c:v>44144</c:v>
                </c:pt>
                <c:pt idx="100">
                  <c:v>44145</c:v>
                </c:pt>
                <c:pt idx="101">
                  <c:v>44146</c:v>
                </c:pt>
                <c:pt idx="102">
                  <c:v>44147</c:v>
                </c:pt>
                <c:pt idx="103">
                  <c:v>44148</c:v>
                </c:pt>
                <c:pt idx="104">
                  <c:v>44149</c:v>
                </c:pt>
                <c:pt idx="105">
                  <c:v>44150</c:v>
                </c:pt>
                <c:pt idx="106">
                  <c:v>44151</c:v>
                </c:pt>
              </c:numCache>
            </c:numRef>
          </c:xVal>
          <c:yVal>
            <c:numRef>
              <c:f>'Nuovi positivi'!$C$4:$C$110</c:f>
              <c:numCache>
                <c:formatCode>General</c:formatCode>
                <c:ptCount val="107"/>
                <c:pt idx="0">
                  <c:v>238</c:v>
                </c:pt>
                <c:pt idx="1">
                  <c:v>159</c:v>
                </c:pt>
                <c:pt idx="2">
                  <c:v>190</c:v>
                </c:pt>
                <c:pt idx="3">
                  <c:v>384</c:v>
                </c:pt>
                <c:pt idx="4">
                  <c:v>401</c:v>
                </c:pt>
                <c:pt idx="5">
                  <c:v>552</c:v>
                </c:pt>
                <c:pt idx="6">
                  <c:v>347</c:v>
                </c:pt>
                <c:pt idx="7">
                  <c:v>463</c:v>
                </c:pt>
                <c:pt idx="8">
                  <c:v>259</c:v>
                </c:pt>
                <c:pt idx="9">
                  <c:v>412</c:v>
                </c:pt>
                <c:pt idx="10">
                  <c:v>476</c:v>
                </c:pt>
                <c:pt idx="11">
                  <c:v>522</c:v>
                </c:pt>
                <c:pt idx="12">
                  <c:v>574</c:v>
                </c:pt>
                <c:pt idx="13">
                  <c:v>629</c:v>
                </c:pt>
                <c:pt idx="14">
                  <c:v>477</c:v>
                </c:pt>
                <c:pt idx="15">
                  <c:v>320</c:v>
                </c:pt>
                <c:pt idx="16">
                  <c:v>401</c:v>
                </c:pt>
                <c:pt idx="17">
                  <c:v>642</c:v>
                </c:pt>
                <c:pt idx="18">
                  <c:v>840</c:v>
                </c:pt>
                <c:pt idx="19">
                  <c:v>947</c:v>
                </c:pt>
                <c:pt idx="20">
                  <c:v>1071</c:v>
                </c:pt>
                <c:pt idx="21">
                  <c:v>1209</c:v>
                </c:pt>
                <c:pt idx="22">
                  <c:v>953</c:v>
                </c:pt>
                <c:pt idx="23">
                  <c:v>876</c:v>
                </c:pt>
                <c:pt idx="24">
                  <c:v>1366</c:v>
                </c:pt>
                <c:pt idx="25">
                  <c:v>1409</c:v>
                </c:pt>
                <c:pt idx="26">
                  <c:v>1460</c:v>
                </c:pt>
                <c:pt idx="27">
                  <c:v>1444</c:v>
                </c:pt>
                <c:pt idx="28">
                  <c:v>1365</c:v>
                </c:pt>
                <c:pt idx="29">
                  <c:v>996</c:v>
                </c:pt>
                <c:pt idx="30">
                  <c:v>975</c:v>
                </c:pt>
                <c:pt idx="31">
                  <c:v>1326</c:v>
                </c:pt>
                <c:pt idx="32">
                  <c:v>1397</c:v>
                </c:pt>
                <c:pt idx="33">
                  <c:v>1732</c:v>
                </c:pt>
                <c:pt idx="34">
                  <c:v>1693</c:v>
                </c:pt>
                <c:pt idx="35">
                  <c:v>1297</c:v>
                </c:pt>
                <c:pt idx="36">
                  <c:v>1150</c:v>
                </c:pt>
                <c:pt idx="37">
                  <c:v>1369</c:v>
                </c:pt>
                <c:pt idx="38">
                  <c:v>1430</c:v>
                </c:pt>
                <c:pt idx="39">
                  <c:v>1597</c:v>
                </c:pt>
                <c:pt idx="40">
                  <c:v>1616</c:v>
                </c:pt>
                <c:pt idx="41">
                  <c:v>1501</c:v>
                </c:pt>
                <c:pt idx="42">
                  <c:v>1456</c:v>
                </c:pt>
                <c:pt idx="43">
                  <c:v>1008</c:v>
                </c:pt>
                <c:pt idx="44">
                  <c:v>1229</c:v>
                </c:pt>
                <c:pt idx="45">
                  <c:v>1452</c:v>
                </c:pt>
                <c:pt idx="46">
                  <c:v>1583</c:v>
                </c:pt>
                <c:pt idx="47">
                  <c:v>1907</c:v>
                </c:pt>
                <c:pt idx="48">
                  <c:v>1637</c:v>
                </c:pt>
                <c:pt idx="49">
                  <c:v>1587</c:v>
                </c:pt>
                <c:pt idx="50">
                  <c:v>1350</c:v>
                </c:pt>
                <c:pt idx="51">
                  <c:v>1391</c:v>
                </c:pt>
                <c:pt idx="52">
                  <c:v>1640</c:v>
                </c:pt>
                <c:pt idx="53">
                  <c:v>1786</c:v>
                </c:pt>
                <c:pt idx="54">
                  <c:v>1912</c:v>
                </c:pt>
                <c:pt idx="55">
                  <c:v>1869</c:v>
                </c:pt>
                <c:pt idx="56">
                  <c:v>1766</c:v>
                </c:pt>
                <c:pt idx="57">
                  <c:v>1494</c:v>
                </c:pt>
                <c:pt idx="58">
                  <c:v>1647</c:v>
                </c:pt>
                <c:pt idx="59">
                  <c:v>1850</c:v>
                </c:pt>
                <c:pt idx="60">
                  <c:v>2548</c:v>
                </c:pt>
                <c:pt idx="61">
                  <c:v>2499</c:v>
                </c:pt>
                <c:pt idx="62">
                  <c:v>2843</c:v>
                </c:pt>
                <c:pt idx="63">
                  <c:v>2578</c:v>
                </c:pt>
                <c:pt idx="64">
                  <c:v>2257</c:v>
                </c:pt>
                <c:pt idx="65">
                  <c:v>2677</c:v>
                </c:pt>
                <c:pt idx="66">
                  <c:v>3677</c:v>
                </c:pt>
                <c:pt idx="67">
                  <c:v>4458</c:v>
                </c:pt>
                <c:pt idx="68">
                  <c:v>5372</c:v>
                </c:pt>
                <c:pt idx="69">
                  <c:v>5724</c:v>
                </c:pt>
                <c:pt idx="70">
                  <c:v>5456</c:v>
                </c:pt>
                <c:pt idx="71">
                  <c:v>4619</c:v>
                </c:pt>
                <c:pt idx="72">
                  <c:v>5898</c:v>
                </c:pt>
                <c:pt idx="73">
                  <c:v>7332</c:v>
                </c:pt>
                <c:pt idx="74">
                  <c:v>8803</c:v>
                </c:pt>
                <c:pt idx="75">
                  <c:v>10009</c:v>
                </c:pt>
                <c:pt idx="76">
                  <c:v>10925</c:v>
                </c:pt>
                <c:pt idx="77">
                  <c:v>11705</c:v>
                </c:pt>
                <c:pt idx="78">
                  <c:v>9337</c:v>
                </c:pt>
                <c:pt idx="79">
                  <c:v>10871</c:v>
                </c:pt>
                <c:pt idx="80">
                  <c:v>15199</c:v>
                </c:pt>
                <c:pt idx="81">
                  <c:v>16078</c:v>
                </c:pt>
                <c:pt idx="82">
                  <c:v>19143</c:v>
                </c:pt>
                <c:pt idx="83">
                  <c:v>19640</c:v>
                </c:pt>
                <c:pt idx="84">
                  <c:v>21273</c:v>
                </c:pt>
                <c:pt idx="85">
                  <c:v>17007</c:v>
                </c:pt>
                <c:pt idx="86">
                  <c:v>21989</c:v>
                </c:pt>
                <c:pt idx="87">
                  <c:v>24988</c:v>
                </c:pt>
                <c:pt idx="88">
                  <c:v>26829</c:v>
                </c:pt>
                <c:pt idx="89">
                  <c:v>31079</c:v>
                </c:pt>
                <c:pt idx="90">
                  <c:v>31756</c:v>
                </c:pt>
                <c:pt idx="91">
                  <c:v>29905</c:v>
                </c:pt>
                <c:pt idx="92">
                  <c:v>22253</c:v>
                </c:pt>
                <c:pt idx="93">
                  <c:v>28241</c:v>
                </c:pt>
                <c:pt idx="94">
                  <c:v>30531</c:v>
                </c:pt>
                <c:pt idx="95">
                  <c:v>34519</c:v>
                </c:pt>
                <c:pt idx="96">
                  <c:v>37802</c:v>
                </c:pt>
                <c:pt idx="97">
                  <c:v>39809</c:v>
                </c:pt>
                <c:pt idx="98">
                  <c:v>32614</c:v>
                </c:pt>
                <c:pt idx="99">
                  <c:v>25269</c:v>
                </c:pt>
                <c:pt idx="100">
                  <c:v>35090</c:v>
                </c:pt>
                <c:pt idx="101">
                  <c:v>32961</c:v>
                </c:pt>
                <c:pt idx="102">
                  <c:v>37977</c:v>
                </c:pt>
                <c:pt idx="103">
                  <c:v>40902</c:v>
                </c:pt>
                <c:pt idx="104">
                  <c:v>37249</c:v>
                </c:pt>
                <c:pt idx="105">
                  <c:v>33977</c:v>
                </c:pt>
                <c:pt idx="106">
                  <c:v>27352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15-44CA-83FB-595AF2DB08F9}"/>
            </c:ext>
          </c:extLst>
        </c:ser>
        <c:ser>
          <c:idx val="1"/>
          <c:order val="1"/>
          <c:tx>
            <c:strRef>
              <c:f>'Nuovi positivi'!$E$1</c:f>
              <c:strCache>
                <c:ptCount val="1"/>
                <c:pt idx="0">
                  <c:v>d1 media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'Nuovi positivi'!$A$3:$A$110</c:f>
              <c:numCache>
                <c:formatCode>d/m;@</c:formatCode>
                <c:ptCount val="108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  <c:pt idx="104">
                  <c:v>44148</c:v>
                </c:pt>
                <c:pt idx="105">
                  <c:v>44149</c:v>
                </c:pt>
                <c:pt idx="106">
                  <c:v>44150</c:v>
                </c:pt>
                <c:pt idx="107">
                  <c:v>44151</c:v>
                </c:pt>
              </c:numCache>
            </c:numRef>
          </c:xVal>
          <c:yVal>
            <c:numRef>
              <c:f>'Nuovi positivi'!$E$3:$E$110</c:f>
              <c:numCache>
                <c:formatCode>General</c:formatCode>
                <c:ptCount val="108"/>
                <c:pt idx="9" formatCode="0">
                  <c:v>370.85714285714283</c:v>
                </c:pt>
                <c:pt idx="10" formatCode="0">
                  <c:v>402.57142857142856</c:v>
                </c:pt>
                <c:pt idx="11" formatCode="0">
                  <c:v>415.71428571428572</c:v>
                </c:pt>
                <c:pt idx="12" formatCode="0">
                  <c:v>433</c:v>
                </c:pt>
                <c:pt idx="13" formatCode="0">
                  <c:v>436.14285714285717</c:v>
                </c:pt>
                <c:pt idx="14" formatCode="0">
                  <c:v>476.42857142857144</c:v>
                </c:pt>
                <c:pt idx="15" formatCode="0">
                  <c:v>478.42857142857144</c:v>
                </c:pt>
                <c:pt idx="16" formatCode="0">
                  <c:v>487.14285714285717</c:v>
                </c:pt>
                <c:pt idx="17" formatCode="0">
                  <c:v>485.57142857142856</c:v>
                </c:pt>
                <c:pt idx="18" formatCode="0">
                  <c:v>509.28571428571428</c:v>
                </c:pt>
                <c:pt idx="19" formatCode="0">
                  <c:v>554.71428571428567</c:v>
                </c:pt>
                <c:pt idx="20" formatCode="0">
                  <c:v>608</c:v>
                </c:pt>
                <c:pt idx="21" formatCode="0">
                  <c:v>671.14285714285711</c:v>
                </c:pt>
                <c:pt idx="22" formatCode="0">
                  <c:v>775.71428571428567</c:v>
                </c:pt>
                <c:pt idx="23" formatCode="0">
                  <c:v>866.14285714285711</c:v>
                </c:pt>
                <c:pt idx="24" formatCode="0">
                  <c:v>934</c:v>
                </c:pt>
                <c:pt idx="25" formatCode="0">
                  <c:v>1037.4285714285713</c:v>
                </c:pt>
                <c:pt idx="26" formatCode="0">
                  <c:v>1118.7142857142858</c:v>
                </c:pt>
                <c:pt idx="27" formatCode="0">
                  <c:v>1192</c:v>
                </c:pt>
                <c:pt idx="28" formatCode="0">
                  <c:v>1245.2857142857142</c:v>
                </c:pt>
                <c:pt idx="29" formatCode="0">
                  <c:v>1267.5714285714287</c:v>
                </c:pt>
                <c:pt idx="30" formatCode="0">
                  <c:v>1273.7142857142858</c:v>
                </c:pt>
                <c:pt idx="31" formatCode="0">
                  <c:v>1287.8571428571429</c:v>
                </c:pt>
                <c:pt idx="32" formatCode="0">
                  <c:v>1282.1428571428571</c:v>
                </c:pt>
                <c:pt idx="33" formatCode="0">
                  <c:v>1280.4285714285713</c:v>
                </c:pt>
                <c:pt idx="34" formatCode="0">
                  <c:v>1319.2857142857142</c:v>
                </c:pt>
                <c:pt idx="35" formatCode="0">
                  <c:v>1354.8571428571429</c:v>
                </c:pt>
                <c:pt idx="36" formatCode="0">
                  <c:v>1345.1428571428571</c:v>
                </c:pt>
                <c:pt idx="37" formatCode="0">
                  <c:v>1367.1428571428571</c:v>
                </c:pt>
                <c:pt idx="38" formatCode="0">
                  <c:v>1423.4285714285713</c:v>
                </c:pt>
                <c:pt idx="39" formatCode="0">
                  <c:v>1438.2857142857142</c:v>
                </c:pt>
                <c:pt idx="40" formatCode="0">
                  <c:v>1466.8571428571429</c:v>
                </c:pt>
                <c:pt idx="41" formatCode="0">
                  <c:v>1450.2857142857142</c:v>
                </c:pt>
                <c:pt idx="42" formatCode="0">
                  <c:v>1422.8571428571429</c:v>
                </c:pt>
                <c:pt idx="43" formatCode="0">
                  <c:v>1445.5714285714287</c:v>
                </c:pt>
                <c:pt idx="44" formatCode="0">
                  <c:v>1425.2857142857142</c:v>
                </c:pt>
                <c:pt idx="45" formatCode="0">
                  <c:v>1405.2857142857142</c:v>
                </c:pt>
                <c:pt idx="46" formatCode="0">
                  <c:v>1408.4285714285713</c:v>
                </c:pt>
                <c:pt idx="47" formatCode="0">
                  <c:v>1406.4285714285713</c:v>
                </c:pt>
                <c:pt idx="48" formatCode="0">
                  <c:v>1448</c:v>
                </c:pt>
                <c:pt idx="49" formatCode="0">
                  <c:v>1467.4285714285713</c:v>
                </c:pt>
                <c:pt idx="50" formatCode="0">
                  <c:v>1486.1428571428571</c:v>
                </c:pt>
                <c:pt idx="51" formatCode="0">
                  <c:v>1535</c:v>
                </c:pt>
                <c:pt idx="52" formatCode="0">
                  <c:v>1558.1428571428571</c:v>
                </c:pt>
                <c:pt idx="53" formatCode="0">
                  <c:v>1585</c:v>
                </c:pt>
                <c:pt idx="54" formatCode="0">
                  <c:v>1614</c:v>
                </c:pt>
                <c:pt idx="55" formatCode="0">
                  <c:v>1614.7142857142858</c:v>
                </c:pt>
                <c:pt idx="56" formatCode="0">
                  <c:v>1647.8571428571429</c:v>
                </c:pt>
                <c:pt idx="57" formatCode="0">
                  <c:v>1673.4285714285713</c:v>
                </c:pt>
                <c:pt idx="58" formatCode="0">
                  <c:v>1694</c:v>
                </c:pt>
                <c:pt idx="59" formatCode="0">
                  <c:v>1730.5714285714287</c:v>
                </c:pt>
                <c:pt idx="60" formatCode="0">
                  <c:v>1760.5714285714287</c:v>
                </c:pt>
                <c:pt idx="61" formatCode="0">
                  <c:v>1869.4285714285713</c:v>
                </c:pt>
                <c:pt idx="62" formatCode="0">
                  <c:v>1953.2857142857142</c:v>
                </c:pt>
                <c:pt idx="63" formatCode="0">
                  <c:v>2092.4285714285716</c:v>
                </c:pt>
                <c:pt idx="64" formatCode="0">
                  <c:v>2208.4285714285716</c:v>
                </c:pt>
                <c:pt idx="65" formatCode="0">
                  <c:v>2317.4285714285716</c:v>
                </c:pt>
                <c:pt idx="66" formatCode="0">
                  <c:v>2464.5714285714284</c:v>
                </c:pt>
                <c:pt idx="67" formatCode="0">
                  <c:v>2725.5714285714284</c:v>
                </c:pt>
                <c:pt idx="68" formatCode="0">
                  <c:v>2998.4285714285716</c:v>
                </c:pt>
                <c:pt idx="69" formatCode="0">
                  <c:v>3408.8571428571427</c:v>
                </c:pt>
                <c:pt idx="70" formatCode="0">
                  <c:v>3820.4285714285716</c:v>
                </c:pt>
                <c:pt idx="71" formatCode="0">
                  <c:v>4231.5714285714284</c:v>
                </c:pt>
                <c:pt idx="72" formatCode="0">
                  <c:v>4569</c:v>
                </c:pt>
                <c:pt idx="73" formatCode="0">
                  <c:v>5029.1428571428569</c:v>
                </c:pt>
                <c:pt idx="74" formatCode="0">
                  <c:v>5551.2857142857147</c:v>
                </c:pt>
                <c:pt idx="75" formatCode="0">
                  <c:v>6172</c:v>
                </c:pt>
                <c:pt idx="76" formatCode="0">
                  <c:v>6834.4285714285716</c:v>
                </c:pt>
                <c:pt idx="77" formatCode="0">
                  <c:v>7577.4285714285716</c:v>
                </c:pt>
                <c:pt idx="78" formatCode="0">
                  <c:v>8470.1428571428569</c:v>
                </c:pt>
                <c:pt idx="79" formatCode="0">
                  <c:v>9144.1428571428569</c:v>
                </c:pt>
                <c:pt idx="80" formatCode="0">
                  <c:v>9854.5714285714294</c:v>
                </c:pt>
                <c:pt idx="81" formatCode="0">
                  <c:v>10978.428571428571</c:v>
                </c:pt>
                <c:pt idx="82" formatCode="0">
                  <c:v>12017.714285714286</c:v>
                </c:pt>
                <c:pt idx="83" formatCode="0">
                  <c:v>13322.571428571429</c:v>
                </c:pt>
                <c:pt idx="84" formatCode="0">
                  <c:v>14567.571428571429</c:v>
                </c:pt>
                <c:pt idx="85" formatCode="0">
                  <c:v>15934.428571428571</c:v>
                </c:pt>
                <c:pt idx="86" formatCode="0">
                  <c:v>17030.142857142859</c:v>
                </c:pt>
                <c:pt idx="87" formatCode="0">
                  <c:v>18618.428571428572</c:v>
                </c:pt>
                <c:pt idx="88" formatCode="0">
                  <c:v>20016.857142857141</c:v>
                </c:pt>
                <c:pt idx="89" formatCode="0">
                  <c:v>21552.714285714286</c:v>
                </c:pt>
                <c:pt idx="90" formatCode="0">
                  <c:v>23257.857142857141</c:v>
                </c:pt>
                <c:pt idx="91" formatCode="0">
                  <c:v>24988.714285714286</c:v>
                </c:pt>
                <c:pt idx="92" formatCode="0">
                  <c:v>26221.857142857141</c:v>
                </c:pt>
                <c:pt idx="93" formatCode="0">
                  <c:v>26971.285714285714</c:v>
                </c:pt>
                <c:pt idx="94" formatCode="0">
                  <c:v>27864.428571428572</c:v>
                </c:pt>
                <c:pt idx="95" formatCode="0">
                  <c:v>28656.285714285714</c:v>
                </c:pt>
                <c:pt idx="96" formatCode="0">
                  <c:v>29754.857142857141</c:v>
                </c:pt>
                <c:pt idx="97" formatCode="0">
                  <c:v>30715.285714285714</c:v>
                </c:pt>
                <c:pt idx="98" formatCode="0">
                  <c:v>31865.714285714286</c:v>
                </c:pt>
                <c:pt idx="99" formatCode="0">
                  <c:v>32252.714285714286</c:v>
                </c:pt>
                <c:pt idx="100" formatCode="0">
                  <c:v>32683.571428571428</c:v>
                </c:pt>
                <c:pt idx="101" formatCode="0">
                  <c:v>33662</c:v>
                </c:pt>
                <c:pt idx="102" formatCode="0">
                  <c:v>34009.142857142855</c:v>
                </c:pt>
                <c:pt idx="103" formatCode="0">
                  <c:v>34503.142857142855</c:v>
                </c:pt>
                <c:pt idx="104" formatCode="0">
                  <c:v>34946</c:v>
                </c:pt>
                <c:pt idx="105" formatCode="0">
                  <c:v>34580.285714285717</c:v>
                </c:pt>
                <c:pt idx="106" formatCode="0">
                  <c:v>34775</c:v>
                </c:pt>
                <c:pt idx="107" formatCode="0">
                  <c:v>35072.571428571428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7C-410D-8A2A-399765AC4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419400"/>
        <c:axId val="674418744"/>
      </c:scatterChart>
      <c:valAx>
        <c:axId val="674419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4418744"/>
        <c:crosses val="autoZero"/>
        <c:crossBetween val="midCat"/>
      </c:valAx>
      <c:valAx>
        <c:axId val="67441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4419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Benford Nuovi positivi/giorno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9358705161854772E-2"/>
          <c:y val="0.17171296296296298"/>
          <c:w val="0.69092127612235932"/>
          <c:h val="0.72088764946048411"/>
        </c:manualLayout>
      </c:layout>
      <c:barChart>
        <c:barDir val="col"/>
        <c:grouping val="clustered"/>
        <c:varyColors val="0"/>
        <c:ser>
          <c:idx val="1"/>
          <c:order val="1"/>
          <c:tx>
            <c:v>Benford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'Nuovi positivi'!$T$1:$AB$1</c:f>
              <c:numCache>
                <c:formatCode>General</c:formatCode>
                <c:ptCount val="9"/>
                <c:pt idx="0">
                  <c:v>30.102999566398118</c:v>
                </c:pt>
                <c:pt idx="1">
                  <c:v>17.609125905568124</c:v>
                </c:pt>
                <c:pt idx="2">
                  <c:v>12.493873660829994</c:v>
                </c:pt>
                <c:pt idx="3">
                  <c:v>9.6910013008056417</c:v>
                </c:pt>
                <c:pt idx="4">
                  <c:v>7.9181246047624816</c:v>
                </c:pt>
                <c:pt idx="5">
                  <c:v>6.6946789630613219</c:v>
                </c:pt>
                <c:pt idx="6">
                  <c:v>5.799194697768673</c:v>
                </c:pt>
                <c:pt idx="7">
                  <c:v>5.1152522447381292</c:v>
                </c:pt>
                <c:pt idx="8">
                  <c:v>4.5757490560675143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9-4EA9-8B57-53B4A6513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1478848"/>
        <c:axId val="681479176"/>
      </c:barChart>
      <c:scatterChart>
        <c:scatterStyle val="lineMarker"/>
        <c:varyColors val="0"/>
        <c:ser>
          <c:idx val="0"/>
          <c:order val="0"/>
          <c:tx>
            <c:v>NuoviPos/day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'Nuovi positivi'!$T$2:$AB$2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'Nuovi positivi'!$T$116:$AB$116</c:f>
              <c:numCache>
                <c:formatCode>General</c:formatCode>
                <c:ptCount val="9"/>
                <c:pt idx="0">
                  <c:v>47</c:v>
                </c:pt>
                <c:pt idx="1">
                  <c:v>17</c:v>
                </c:pt>
                <c:pt idx="2">
                  <c:v>16</c:v>
                </c:pt>
                <c:pt idx="3">
                  <c:v>9</c:v>
                </c:pt>
                <c:pt idx="4">
                  <c:v>7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19-4EA9-8B57-53B4A6513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478848"/>
        <c:axId val="681479176"/>
      </c:scatterChart>
      <c:catAx>
        <c:axId val="68147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1479176"/>
        <c:crosses val="autoZero"/>
        <c:auto val="1"/>
        <c:lblAlgn val="ctr"/>
        <c:lblOffset val="100"/>
        <c:noMultiLvlLbl val="0"/>
      </c:catAx>
      <c:valAx>
        <c:axId val="68147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147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tamponi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Tamponi!$C$1</c:f>
              <c:strCache>
                <c:ptCount val="1"/>
                <c:pt idx="0">
                  <c:v>tamponi</c:v>
                </c:pt>
              </c:strCache>
            </c:strRef>
          </c:tx>
          <c:spPr>
            <a:ln w="19046" cap="rnd">
              <a:solidFill>
                <a:srgbClr val="4472C4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Tamponi!$A$3:$A$105</c:f>
              <c:numCache>
                <c:formatCode>d/m;@</c:formatCode>
                <c:ptCount val="103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</c:numCache>
            </c:numRef>
          </c:xVal>
          <c:yVal>
            <c:numRef>
              <c:f>Tamponi!$C$3:$C$105</c:f>
              <c:numCache>
                <c:formatCode>General</c:formatCode>
                <c:ptCount val="103"/>
                <c:pt idx="0">
                  <c:v>6873496</c:v>
                </c:pt>
                <c:pt idx="1">
                  <c:v>6916765</c:v>
                </c:pt>
                <c:pt idx="2">
                  <c:v>6940801</c:v>
                </c:pt>
                <c:pt idx="3">
                  <c:v>6984589</c:v>
                </c:pt>
                <c:pt idx="4">
                  <c:v>7041040</c:v>
                </c:pt>
                <c:pt idx="5">
                  <c:v>7099713</c:v>
                </c:pt>
                <c:pt idx="6">
                  <c:v>7158909</c:v>
                </c:pt>
                <c:pt idx="7">
                  <c:v>7212207</c:v>
                </c:pt>
                <c:pt idx="8">
                  <c:v>7249844</c:v>
                </c:pt>
                <c:pt idx="9">
                  <c:v>7276276</c:v>
                </c:pt>
                <c:pt idx="10">
                  <c:v>7316918</c:v>
                </c:pt>
                <c:pt idx="11">
                  <c:v>7369576</c:v>
                </c:pt>
                <c:pt idx="12">
                  <c:v>7420764</c:v>
                </c:pt>
                <c:pt idx="13">
                  <c:v>7467487</c:v>
                </c:pt>
                <c:pt idx="14">
                  <c:v>7520610</c:v>
                </c:pt>
                <c:pt idx="15">
                  <c:v>7557417</c:v>
                </c:pt>
                <c:pt idx="16">
                  <c:v>7588083</c:v>
                </c:pt>
                <c:pt idx="17">
                  <c:v>7642059</c:v>
                </c:pt>
                <c:pt idx="18">
                  <c:v>7713154</c:v>
                </c:pt>
                <c:pt idx="19">
                  <c:v>7790596</c:v>
                </c:pt>
                <c:pt idx="20">
                  <c:v>7862592</c:v>
                </c:pt>
                <c:pt idx="21">
                  <c:v>7940266</c:v>
                </c:pt>
                <c:pt idx="22">
                  <c:v>8007637</c:v>
                </c:pt>
                <c:pt idx="23">
                  <c:v>8053551</c:v>
                </c:pt>
                <c:pt idx="24">
                  <c:v>8125892</c:v>
                </c:pt>
                <c:pt idx="25">
                  <c:v>8219421</c:v>
                </c:pt>
                <c:pt idx="26">
                  <c:v>8313445</c:v>
                </c:pt>
                <c:pt idx="27">
                  <c:v>8410510</c:v>
                </c:pt>
                <c:pt idx="28">
                  <c:v>8509618</c:v>
                </c:pt>
                <c:pt idx="29">
                  <c:v>8586341</c:v>
                </c:pt>
                <c:pt idx="30">
                  <c:v>8644859</c:v>
                </c:pt>
                <c:pt idx="31">
                  <c:v>8725909</c:v>
                </c:pt>
                <c:pt idx="32">
                  <c:v>8828868</c:v>
                </c:pt>
                <c:pt idx="33">
                  <c:v>8921658</c:v>
                </c:pt>
                <c:pt idx="34">
                  <c:v>9034743</c:v>
                </c:pt>
                <c:pt idx="35">
                  <c:v>9142401</c:v>
                </c:pt>
                <c:pt idx="36">
                  <c:v>9219257</c:v>
                </c:pt>
                <c:pt idx="37">
                  <c:v>9271810</c:v>
                </c:pt>
                <c:pt idx="38">
                  <c:v>9364213</c:v>
                </c:pt>
                <c:pt idx="39">
                  <c:v>9460203</c:v>
                </c:pt>
                <c:pt idx="40">
                  <c:v>9554389</c:v>
                </c:pt>
                <c:pt idx="41">
                  <c:v>9653269</c:v>
                </c:pt>
                <c:pt idx="42">
                  <c:v>9745975</c:v>
                </c:pt>
                <c:pt idx="43">
                  <c:v>9818118</c:v>
                </c:pt>
                <c:pt idx="44">
                  <c:v>9863427</c:v>
                </c:pt>
                <c:pt idx="45">
                  <c:v>9943944</c:v>
                </c:pt>
                <c:pt idx="46">
                  <c:v>10044551</c:v>
                </c:pt>
                <c:pt idx="47">
                  <c:v>10146324</c:v>
                </c:pt>
                <c:pt idx="48">
                  <c:v>10246163</c:v>
                </c:pt>
                <c:pt idx="49">
                  <c:v>10349386</c:v>
                </c:pt>
                <c:pt idx="50">
                  <c:v>10432814</c:v>
                </c:pt>
                <c:pt idx="51">
                  <c:v>10488676</c:v>
                </c:pt>
                <c:pt idx="52">
                  <c:v>10575979</c:v>
                </c:pt>
                <c:pt idx="53">
                  <c:v>10679675</c:v>
                </c:pt>
                <c:pt idx="54">
                  <c:v>10787694</c:v>
                </c:pt>
                <c:pt idx="55">
                  <c:v>10894963</c:v>
                </c:pt>
                <c:pt idx="56">
                  <c:v>10999350</c:v>
                </c:pt>
                <c:pt idx="57">
                  <c:v>11087064</c:v>
                </c:pt>
                <c:pt idx="58">
                  <c:v>11138173</c:v>
                </c:pt>
                <c:pt idx="59">
                  <c:v>11228358</c:v>
                </c:pt>
                <c:pt idx="60">
                  <c:v>11333922</c:v>
                </c:pt>
                <c:pt idx="61">
                  <c:v>11452158</c:v>
                </c:pt>
                <c:pt idx="62">
                  <c:v>11572459</c:v>
                </c:pt>
                <c:pt idx="63">
                  <c:v>11691391</c:v>
                </c:pt>
                <c:pt idx="64">
                  <c:v>11784105</c:v>
                </c:pt>
                <c:pt idx="65">
                  <c:v>11844346</c:v>
                </c:pt>
                <c:pt idx="66">
                  <c:v>11944088</c:v>
                </c:pt>
                <c:pt idx="67">
                  <c:v>12069402</c:v>
                </c:pt>
                <c:pt idx="68">
                  <c:v>12197500</c:v>
                </c:pt>
                <c:pt idx="69">
                  <c:v>12326971</c:v>
                </c:pt>
                <c:pt idx="70">
                  <c:v>12460055</c:v>
                </c:pt>
                <c:pt idx="71">
                  <c:v>12564713</c:v>
                </c:pt>
                <c:pt idx="72">
                  <c:v>12650155</c:v>
                </c:pt>
                <c:pt idx="73">
                  <c:v>12762699</c:v>
                </c:pt>
                <c:pt idx="74">
                  <c:v>12914895</c:v>
                </c:pt>
                <c:pt idx="75">
                  <c:v>13077827</c:v>
                </c:pt>
                <c:pt idx="76">
                  <c:v>13228204</c:v>
                </c:pt>
                <c:pt idx="77">
                  <c:v>13394041</c:v>
                </c:pt>
                <c:pt idx="78">
                  <c:v>13540582</c:v>
                </c:pt>
                <c:pt idx="79">
                  <c:v>13639444</c:v>
                </c:pt>
                <c:pt idx="80">
                  <c:v>13784181</c:v>
                </c:pt>
                <c:pt idx="81">
                  <c:v>13962029</c:v>
                </c:pt>
                <c:pt idx="82">
                  <c:v>14132421</c:v>
                </c:pt>
                <c:pt idx="83">
                  <c:v>14314453</c:v>
                </c:pt>
                <c:pt idx="84">
                  <c:v>14492122</c:v>
                </c:pt>
                <c:pt idx="85">
                  <c:v>14654002</c:v>
                </c:pt>
                <c:pt idx="86">
                  <c:v>14778688</c:v>
                </c:pt>
                <c:pt idx="87">
                  <c:v>14953086</c:v>
                </c:pt>
                <c:pt idx="88">
                  <c:v>15152038</c:v>
                </c:pt>
                <c:pt idx="89">
                  <c:v>15353490</c:v>
                </c:pt>
                <c:pt idx="90">
                  <c:v>15568575</c:v>
                </c:pt>
                <c:pt idx="91">
                  <c:v>15784461</c:v>
                </c:pt>
                <c:pt idx="92">
                  <c:v>15967918</c:v>
                </c:pt>
                <c:pt idx="93">
                  <c:v>16103649</c:v>
                </c:pt>
                <c:pt idx="94">
                  <c:v>16285936</c:v>
                </c:pt>
                <c:pt idx="95">
                  <c:v>16497767</c:v>
                </c:pt>
                <c:pt idx="96">
                  <c:v>16717651</c:v>
                </c:pt>
                <c:pt idx="97">
                  <c:v>16951896</c:v>
                </c:pt>
                <c:pt idx="98">
                  <c:v>17183569</c:v>
                </c:pt>
                <c:pt idx="99">
                  <c:v>17374713</c:v>
                </c:pt>
                <c:pt idx="100">
                  <c:v>17522438</c:v>
                </c:pt>
                <c:pt idx="101">
                  <c:v>17740196</c:v>
                </c:pt>
                <c:pt idx="102">
                  <c:v>17965836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5A-4D63-B961-D53B46C5C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673208"/>
        <c:axId val="450673536"/>
      </c:scatterChart>
      <c:valAx>
        <c:axId val="450673536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3208"/>
        <c:crosses val="autoZero"/>
        <c:crossBetween val="midCat"/>
      </c:valAx>
      <c:valAx>
        <c:axId val="450673208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353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tamponi giornalieri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 w="19046" cap="rnd">
              <a:solidFill>
                <a:srgbClr val="4472C4"/>
              </a:solidFill>
              <a:prstDash val="solid"/>
              <a:round/>
            </a:ln>
          </c:spPr>
          <c:invertIfNegative val="0"/>
          <c:cat>
            <c:numRef>
              <c:f>Tamponi!$A$3:$A$105</c:f>
              <c:numCache>
                <c:formatCode>d/m;@</c:formatCode>
                <c:ptCount val="103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</c:numCache>
            </c:numRef>
          </c:cat>
          <c:val>
            <c:numRef>
              <c:f>Tamponi!$D$3:$D$105</c:f>
              <c:numCache>
                <c:formatCode>General</c:formatCode>
                <c:ptCount val="103"/>
                <c:pt idx="1">
                  <c:v>43269</c:v>
                </c:pt>
                <c:pt idx="2">
                  <c:v>24036</c:v>
                </c:pt>
                <c:pt idx="3">
                  <c:v>43788</c:v>
                </c:pt>
                <c:pt idx="4">
                  <c:v>56451</c:v>
                </c:pt>
                <c:pt idx="5">
                  <c:v>58673</c:v>
                </c:pt>
                <c:pt idx="6">
                  <c:v>59196</c:v>
                </c:pt>
                <c:pt idx="7">
                  <c:v>53298</c:v>
                </c:pt>
                <c:pt idx="8">
                  <c:v>37637</c:v>
                </c:pt>
                <c:pt idx="9">
                  <c:v>26432</c:v>
                </c:pt>
                <c:pt idx="10">
                  <c:v>40642</c:v>
                </c:pt>
                <c:pt idx="11">
                  <c:v>52658</c:v>
                </c:pt>
                <c:pt idx="12">
                  <c:v>51188</c:v>
                </c:pt>
                <c:pt idx="13">
                  <c:v>46723</c:v>
                </c:pt>
                <c:pt idx="14">
                  <c:v>53123</c:v>
                </c:pt>
                <c:pt idx="15">
                  <c:v>36807</c:v>
                </c:pt>
                <c:pt idx="16">
                  <c:v>30666</c:v>
                </c:pt>
                <c:pt idx="17">
                  <c:v>53976</c:v>
                </c:pt>
                <c:pt idx="18">
                  <c:v>71095</c:v>
                </c:pt>
                <c:pt idx="19">
                  <c:v>77442</c:v>
                </c:pt>
                <c:pt idx="20">
                  <c:v>71996</c:v>
                </c:pt>
                <c:pt idx="21">
                  <c:v>77674</c:v>
                </c:pt>
                <c:pt idx="22">
                  <c:v>67371</c:v>
                </c:pt>
                <c:pt idx="23">
                  <c:v>45914</c:v>
                </c:pt>
                <c:pt idx="24">
                  <c:v>72341</c:v>
                </c:pt>
                <c:pt idx="25">
                  <c:v>93529</c:v>
                </c:pt>
                <c:pt idx="26">
                  <c:v>94024</c:v>
                </c:pt>
                <c:pt idx="27">
                  <c:v>97065</c:v>
                </c:pt>
                <c:pt idx="28">
                  <c:v>99108</c:v>
                </c:pt>
                <c:pt idx="29">
                  <c:v>76723</c:v>
                </c:pt>
                <c:pt idx="30">
                  <c:v>58518</c:v>
                </c:pt>
                <c:pt idx="31">
                  <c:v>81050</c:v>
                </c:pt>
                <c:pt idx="32">
                  <c:v>102959</c:v>
                </c:pt>
                <c:pt idx="33">
                  <c:v>92790</c:v>
                </c:pt>
                <c:pt idx="34">
                  <c:v>113085</c:v>
                </c:pt>
                <c:pt idx="35">
                  <c:v>107658</c:v>
                </c:pt>
                <c:pt idx="36">
                  <c:v>76856</c:v>
                </c:pt>
                <c:pt idx="37">
                  <c:v>52553</c:v>
                </c:pt>
                <c:pt idx="38">
                  <c:v>92403</c:v>
                </c:pt>
                <c:pt idx="39">
                  <c:v>95990</c:v>
                </c:pt>
                <c:pt idx="40">
                  <c:v>94186</c:v>
                </c:pt>
                <c:pt idx="41">
                  <c:v>98880</c:v>
                </c:pt>
                <c:pt idx="42">
                  <c:v>92706</c:v>
                </c:pt>
                <c:pt idx="43">
                  <c:v>72143</c:v>
                </c:pt>
                <c:pt idx="44">
                  <c:v>45309</c:v>
                </c:pt>
                <c:pt idx="45">
                  <c:v>80517</c:v>
                </c:pt>
                <c:pt idx="46">
                  <c:v>100607</c:v>
                </c:pt>
                <c:pt idx="47">
                  <c:v>101773</c:v>
                </c:pt>
                <c:pt idx="48">
                  <c:v>99839</c:v>
                </c:pt>
                <c:pt idx="49">
                  <c:v>103223</c:v>
                </c:pt>
                <c:pt idx="50">
                  <c:v>83428</c:v>
                </c:pt>
                <c:pt idx="51">
                  <c:v>55862</c:v>
                </c:pt>
                <c:pt idx="52">
                  <c:v>87303</c:v>
                </c:pt>
                <c:pt idx="53">
                  <c:v>103696</c:v>
                </c:pt>
                <c:pt idx="54">
                  <c:v>108019</c:v>
                </c:pt>
                <c:pt idx="55">
                  <c:v>107269</c:v>
                </c:pt>
                <c:pt idx="56">
                  <c:v>104387</c:v>
                </c:pt>
                <c:pt idx="57">
                  <c:v>87714</c:v>
                </c:pt>
                <c:pt idx="58">
                  <c:v>51109</c:v>
                </c:pt>
                <c:pt idx="59">
                  <c:v>90185</c:v>
                </c:pt>
                <c:pt idx="60">
                  <c:v>105564</c:v>
                </c:pt>
                <c:pt idx="61">
                  <c:v>118236</c:v>
                </c:pt>
                <c:pt idx="62">
                  <c:v>120301</c:v>
                </c:pt>
                <c:pt idx="63">
                  <c:v>118932</c:v>
                </c:pt>
                <c:pt idx="64">
                  <c:v>92714</c:v>
                </c:pt>
                <c:pt idx="65">
                  <c:v>60241</c:v>
                </c:pt>
                <c:pt idx="66">
                  <c:v>99742</c:v>
                </c:pt>
                <c:pt idx="67">
                  <c:v>125314</c:v>
                </c:pt>
                <c:pt idx="68">
                  <c:v>128098</c:v>
                </c:pt>
                <c:pt idx="69">
                  <c:v>129471</c:v>
                </c:pt>
                <c:pt idx="70">
                  <c:v>133084</c:v>
                </c:pt>
                <c:pt idx="71">
                  <c:v>104658</c:v>
                </c:pt>
                <c:pt idx="72">
                  <c:v>85442</c:v>
                </c:pt>
                <c:pt idx="73">
                  <c:v>112544</c:v>
                </c:pt>
                <c:pt idx="74">
                  <c:v>152196</c:v>
                </c:pt>
                <c:pt idx="75">
                  <c:v>162932</c:v>
                </c:pt>
                <c:pt idx="76">
                  <c:v>150377</c:v>
                </c:pt>
                <c:pt idx="77">
                  <c:v>165837</c:v>
                </c:pt>
                <c:pt idx="78">
                  <c:v>146541</c:v>
                </c:pt>
                <c:pt idx="79">
                  <c:v>98862</c:v>
                </c:pt>
                <c:pt idx="80">
                  <c:v>144737</c:v>
                </c:pt>
                <c:pt idx="81">
                  <c:v>177848</c:v>
                </c:pt>
                <c:pt idx="82">
                  <c:v>170392</c:v>
                </c:pt>
                <c:pt idx="83">
                  <c:v>182032</c:v>
                </c:pt>
                <c:pt idx="84">
                  <c:v>177669</c:v>
                </c:pt>
                <c:pt idx="85">
                  <c:v>161880</c:v>
                </c:pt>
                <c:pt idx="86">
                  <c:v>124686</c:v>
                </c:pt>
                <c:pt idx="87">
                  <c:v>174398</c:v>
                </c:pt>
                <c:pt idx="88">
                  <c:v>198952</c:v>
                </c:pt>
                <c:pt idx="89">
                  <c:v>201452</c:v>
                </c:pt>
                <c:pt idx="90">
                  <c:v>215085</c:v>
                </c:pt>
                <c:pt idx="91">
                  <c:v>215886</c:v>
                </c:pt>
                <c:pt idx="92">
                  <c:v>183457</c:v>
                </c:pt>
                <c:pt idx="93">
                  <c:v>135731</c:v>
                </c:pt>
                <c:pt idx="94">
                  <c:v>182287</c:v>
                </c:pt>
                <c:pt idx="95">
                  <c:v>211831</c:v>
                </c:pt>
                <c:pt idx="96">
                  <c:v>219884</c:v>
                </c:pt>
                <c:pt idx="97">
                  <c:v>234245</c:v>
                </c:pt>
                <c:pt idx="98">
                  <c:v>231673</c:v>
                </c:pt>
                <c:pt idx="99">
                  <c:v>191144</c:v>
                </c:pt>
                <c:pt idx="100">
                  <c:v>147725</c:v>
                </c:pt>
                <c:pt idx="101">
                  <c:v>217758</c:v>
                </c:pt>
                <c:pt idx="102">
                  <c:v>225640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D-439F-8C81-34DEBAB25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0676160"/>
        <c:axId val="450674192"/>
      </c:barChart>
      <c:valAx>
        <c:axId val="450674192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6160"/>
        <c:crosses val="autoZero"/>
        <c:crossBetween val="between"/>
      </c:valAx>
      <c:dateAx>
        <c:axId val="450676160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4192"/>
        <c:crosses val="autoZero"/>
        <c:auto val="1"/>
        <c:lblOffset val="100"/>
        <c:baseTimeUnit val="days"/>
      </c:date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casi/ tamponi %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Tamponi!$I$1</c:f>
              <c:strCache>
                <c:ptCount val="1"/>
                <c:pt idx="0">
                  <c:v>casi tot/tamp %</c:v>
                </c:pt>
              </c:strCache>
            </c:strRef>
          </c:tx>
          <c:spPr>
            <a:ln w="19046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xVal>
            <c:numRef>
              <c:f>Tamponi!$A$3:$A$108</c:f>
              <c:numCache>
                <c:formatCode>d/m;@</c:formatCode>
                <c:ptCount val="106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  <c:pt idx="104">
                  <c:v>44148</c:v>
                </c:pt>
                <c:pt idx="105">
                  <c:v>44149</c:v>
                </c:pt>
              </c:numCache>
            </c:numRef>
          </c:xVal>
          <c:yVal>
            <c:numRef>
              <c:f>Tamponi!$I$3:$I$108</c:f>
              <c:numCache>
                <c:formatCode>0.0</c:formatCode>
                <c:ptCount val="106"/>
                <c:pt idx="0">
                  <c:v>3.6056178689854481</c:v>
                </c:pt>
                <c:pt idx="1">
                  <c:v>3.5865032280263969</c:v>
                </c:pt>
                <c:pt idx="2">
                  <c:v>3.5763739660595371</c:v>
                </c:pt>
                <c:pt idx="3">
                  <c:v>3.5566731270802046</c:v>
                </c:pt>
                <c:pt idx="4">
                  <c:v>3.5336115119357365</c:v>
                </c:pt>
                <c:pt idx="5">
                  <c:v>3.5100573783757176</c:v>
                </c:pt>
                <c:pt idx="6">
                  <c:v>3.48874388541606</c:v>
                </c:pt>
                <c:pt idx="7">
                  <c:v>3.4677734568627883</c:v>
                </c:pt>
                <c:pt idx="8">
                  <c:v>3.4561571255878056</c:v>
                </c:pt>
                <c:pt idx="9">
                  <c:v>3.4471617074448524</c:v>
                </c:pt>
                <c:pt idx="10">
                  <c:v>3.4336451495014706</c:v>
                </c:pt>
                <c:pt idx="11">
                  <c:v>3.4155696338568191</c:v>
                </c:pt>
                <c:pt idx="12">
                  <c:v>3.3990435486157486</c:v>
                </c:pt>
                <c:pt idx="13">
                  <c:v>3.3854628739226462</c:v>
                </c:pt>
                <c:pt idx="14">
                  <c:v>3.3699128129234199</c:v>
                </c:pt>
                <c:pt idx="15">
                  <c:v>3.3598119569159675</c:v>
                </c:pt>
                <c:pt idx="16">
                  <c:v>3.3504509637018995</c:v>
                </c:pt>
                <c:pt idx="17">
                  <c:v>3.3320339453019141</c:v>
                </c:pt>
                <c:pt idx="18">
                  <c:v>3.3096447964088362</c:v>
                </c:pt>
                <c:pt idx="19">
                  <c:v>3.2875276808090166</c:v>
                </c:pt>
                <c:pt idx="20">
                  <c:v>3.2694688977884137</c:v>
                </c:pt>
                <c:pt idx="21">
                  <c:v>3.250974211695175</c:v>
                </c:pt>
                <c:pt idx="22">
                  <c:v>3.2387207362171888</c:v>
                </c:pt>
                <c:pt idx="23">
                  <c:v>3.2320897949240033</c:v>
                </c:pt>
                <c:pt idx="24">
                  <c:v>3.2140963724351739</c:v>
                </c:pt>
                <c:pt idx="25">
                  <c:v>3.1941422637920605</c:v>
                </c:pt>
                <c:pt idx="26">
                  <c:v>3.174965372357669</c:v>
                </c:pt>
                <c:pt idx="27">
                  <c:v>3.1556825923754919</c:v>
                </c:pt>
                <c:pt idx="28">
                  <c:v>3.1358986972153158</c:v>
                </c:pt>
                <c:pt idx="29">
                  <c:v>3.1237753077824419</c:v>
                </c:pt>
                <c:pt idx="30">
                  <c:v>3.1141514280337019</c:v>
                </c:pt>
                <c:pt idx="31">
                  <c:v>3.0963994696712978</c:v>
                </c:pt>
                <c:pt idx="32">
                  <c:v>3.075309314852142</c:v>
                </c:pt>
                <c:pt idx="33">
                  <c:v>3.0589829827594825</c:v>
                </c:pt>
                <c:pt idx="34">
                  <c:v>3.0398651073970782</c:v>
                </c:pt>
                <c:pt idx="35">
                  <c:v>3.0225867362413879</c:v>
                </c:pt>
                <c:pt idx="36">
                  <c:v>3.0114574308970883</c:v>
                </c:pt>
                <c:pt idx="37">
                  <c:v>3.0067915541841348</c:v>
                </c:pt>
                <c:pt idx="38">
                  <c:v>2.9917410037554677</c:v>
                </c:pt>
                <c:pt idx="39">
                  <c:v>2.9765006099763398</c:v>
                </c:pt>
                <c:pt idx="40">
                  <c:v>2.9638734617148201</c:v>
                </c:pt>
                <c:pt idx="41">
                  <c:v>2.9502544682013943</c:v>
                </c:pt>
                <c:pt idx="42">
                  <c:v>2.9375921854919596</c:v>
                </c:pt>
                <c:pt idx="43">
                  <c:v>2.9308366430307724</c:v>
                </c:pt>
                <c:pt idx="44">
                  <c:v>2.9275930160987653</c:v>
                </c:pt>
                <c:pt idx="45">
                  <c:v>2.9162473159543136</c:v>
                </c:pt>
                <c:pt idx="46">
                  <c:v>2.9014935560584041</c:v>
                </c:pt>
                <c:pt idx="47">
                  <c:v>2.8879917495242613</c:v>
                </c:pt>
                <c:pt idx="48">
                  <c:v>2.8784628938657333</c:v>
                </c:pt>
                <c:pt idx="49">
                  <c:v>2.865570962374</c:v>
                </c:pt>
                <c:pt idx="50">
                  <c:v>2.8578674938516104</c:v>
                </c:pt>
                <c:pt idx="51">
                  <c:v>2.8555177030923637</c:v>
                </c:pt>
                <c:pt idx="52">
                  <c:v>2.8450983119387816</c:v>
                </c:pt>
                <c:pt idx="53">
                  <c:v>2.8328296507150266</c:v>
                </c:pt>
                <c:pt idx="54">
                  <c:v>2.8210199510664649</c:v>
                </c:pt>
                <c:pt idx="55">
                  <c:v>2.8107943092601597</c:v>
                </c:pt>
                <c:pt idx="56">
                  <c:v>2.8011109747394163</c:v>
                </c:pt>
                <c:pt idx="57">
                  <c:v>2.7948787884691564</c:v>
                </c:pt>
                <c:pt idx="58">
                  <c:v>2.7954674433589783</c:v>
                </c:pt>
                <c:pt idx="59">
                  <c:v>2.7876827582447943</c:v>
                </c:pt>
                <c:pt idx="60">
                  <c:v>2.7780409993998547</c:v>
                </c:pt>
                <c:pt idx="61">
                  <c:v>2.7716086348092648</c:v>
                </c:pt>
                <c:pt idx="62">
                  <c:v>2.7643908697365012</c:v>
                </c:pt>
                <c:pt idx="63">
                  <c:v>2.7605868283765376</c:v>
                </c:pt>
                <c:pt idx="64">
                  <c:v>2.7607442398043802</c:v>
                </c:pt>
                <c:pt idx="65">
                  <c:v>2.7657584471105454</c:v>
                </c:pt>
                <c:pt idx="66">
                  <c:v>2.7650750731240428</c:v>
                </c:pt>
                <c:pt idx="67">
                  <c:v>2.7668313641388362</c:v>
                </c:pt>
                <c:pt idx="68">
                  <c:v>2.7743226070916172</c:v>
                </c:pt>
                <c:pt idx="69">
                  <c:v>2.7887629491462258</c:v>
                </c:pt>
                <c:pt idx="70">
                  <c:v>2.8049153876126551</c:v>
                </c:pt>
                <c:pt idx="71">
                  <c:v>2.8249749914701594</c:v>
                </c:pt>
                <c:pt idx="72">
                  <c:v>2.8424078598246423</c:v>
                </c:pt>
                <c:pt idx="73">
                  <c:v>2.8635557416186028</c:v>
                </c:pt>
                <c:pt idx="74">
                  <c:v>2.8865817337268327</c:v>
                </c:pt>
                <c:pt idx="75">
                  <c:v>2.9179312434703411</c:v>
                </c:pt>
                <c:pt idx="76">
                  <c:v>2.9604245595244829</c:v>
                </c:pt>
                <c:pt idx="77">
                  <c:v>3.0053364776171732</c:v>
                </c:pt>
                <c:pt idx="78">
                  <c:v>3.0592555031977211</c:v>
                </c:pt>
                <c:pt idx="79">
                  <c:v>3.1055371465288468</c:v>
                </c:pt>
                <c:pt idx="80">
                  <c:v>3.1517940746715385</c:v>
                </c:pt>
                <c:pt idx="81">
                  <c:v>3.2205061313079928</c:v>
                </c:pt>
                <c:pt idx="82">
                  <c:v>3.2954438591944011</c:v>
                </c:pt>
                <c:pt idx="83">
                  <c:v>3.3872687974874065</c:v>
                </c:pt>
                <c:pt idx="84">
                  <c:v>3.4812638204398225</c:v>
                </c:pt>
                <c:pt idx="85">
                  <c:v>3.5879754895625102</c:v>
                </c:pt>
                <c:pt idx="86">
                  <c:v>3.6727820493943715</c:v>
                </c:pt>
                <c:pt idx="87">
                  <c:v>3.7769996106489323</c:v>
                </c:pt>
                <c:pt idx="88">
                  <c:v>3.8923212837771395</c:v>
                </c:pt>
                <c:pt idx="89">
                  <c:v>4.0159924551356081</c:v>
                </c:pt>
                <c:pt idx="90">
                  <c:v>4.1601366855990349</c:v>
                </c:pt>
                <c:pt idx="91">
                  <c:v>4.3044231918973983</c:v>
                </c:pt>
                <c:pt idx="92">
                  <c:v>4.4422510185736179</c:v>
                </c:pt>
                <c:pt idx="93">
                  <c:v>4.5429951932012429</c:v>
                </c:pt>
                <c:pt idx="94">
                  <c:v>4.6655531496623839</c:v>
                </c:pt>
                <c:pt idx="95">
                  <c:v>4.7908119929200117</c:v>
                </c:pt>
                <c:pt idx="96">
                  <c:v>4.9341800471848583</c:v>
                </c:pt>
                <c:pt idx="97">
                  <c:v>5.0889941750468495</c:v>
                </c:pt>
                <c:pt idx="98">
                  <c:v>5.2520521202551116</c:v>
                </c:pt>
                <c:pt idx="99">
                  <c:v>5.3819824246881085</c:v>
                </c:pt>
                <c:pt idx="100">
                  <c:v>5.4808183655721878</c:v>
                </c:pt>
                <c:pt idx="101">
                  <c:v>5.6113416108818637</c:v>
                </c:pt>
                <c:pt idx="102">
                  <c:v>5.7243314477545049</c:v>
                </c:pt>
                <c:pt idx="103">
                  <c:v>5.8591826118260002</c:v>
                </c:pt>
                <c:pt idx="104">
                  <c:v>5.999881010539128</c:v>
                </c:pt>
                <c:pt idx="105">
                  <c:v>6.1261317775182089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11-4DD8-A2C5-0BDA2C67FDE4}"/>
            </c:ext>
          </c:extLst>
        </c:ser>
        <c:ser>
          <c:idx val="1"/>
          <c:order val="1"/>
          <c:tx>
            <c:strRef>
              <c:f>Tamponi!$J$1</c:f>
              <c:strCache>
                <c:ptCount val="1"/>
                <c:pt idx="0">
                  <c:v>positivi/ tamp %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xVal>
            <c:numRef>
              <c:f>Tamponi!$A$2:$A$102</c:f>
              <c:numCache>
                <c:formatCode>d/m;@</c:formatCode>
                <c:ptCount val="101"/>
                <c:pt idx="1">
                  <c:v>44044</c:v>
                </c:pt>
                <c:pt idx="2">
                  <c:v>44045</c:v>
                </c:pt>
                <c:pt idx="3">
                  <c:v>44046</c:v>
                </c:pt>
                <c:pt idx="4">
                  <c:v>44047</c:v>
                </c:pt>
                <c:pt idx="5">
                  <c:v>44048</c:v>
                </c:pt>
                <c:pt idx="6">
                  <c:v>44049</c:v>
                </c:pt>
                <c:pt idx="7">
                  <c:v>44050</c:v>
                </c:pt>
                <c:pt idx="8">
                  <c:v>44051</c:v>
                </c:pt>
                <c:pt idx="9">
                  <c:v>44052</c:v>
                </c:pt>
                <c:pt idx="10">
                  <c:v>44053</c:v>
                </c:pt>
                <c:pt idx="11">
                  <c:v>44054</c:v>
                </c:pt>
                <c:pt idx="12">
                  <c:v>44055</c:v>
                </c:pt>
                <c:pt idx="13">
                  <c:v>44056</c:v>
                </c:pt>
                <c:pt idx="14">
                  <c:v>44057</c:v>
                </c:pt>
                <c:pt idx="15">
                  <c:v>44058</c:v>
                </c:pt>
                <c:pt idx="16">
                  <c:v>44059</c:v>
                </c:pt>
                <c:pt idx="17">
                  <c:v>44060</c:v>
                </c:pt>
                <c:pt idx="18">
                  <c:v>44061</c:v>
                </c:pt>
                <c:pt idx="19">
                  <c:v>44062</c:v>
                </c:pt>
                <c:pt idx="20">
                  <c:v>44063</c:v>
                </c:pt>
                <c:pt idx="21">
                  <c:v>44064</c:v>
                </c:pt>
                <c:pt idx="22">
                  <c:v>44065</c:v>
                </c:pt>
                <c:pt idx="23">
                  <c:v>44066</c:v>
                </c:pt>
                <c:pt idx="24">
                  <c:v>44067</c:v>
                </c:pt>
                <c:pt idx="25">
                  <c:v>44068</c:v>
                </c:pt>
                <c:pt idx="26">
                  <c:v>44069</c:v>
                </c:pt>
                <c:pt idx="27">
                  <c:v>44070</c:v>
                </c:pt>
                <c:pt idx="28">
                  <c:v>44071</c:v>
                </c:pt>
                <c:pt idx="29">
                  <c:v>44072</c:v>
                </c:pt>
                <c:pt idx="30">
                  <c:v>44073</c:v>
                </c:pt>
                <c:pt idx="31">
                  <c:v>44074</c:v>
                </c:pt>
                <c:pt idx="32">
                  <c:v>44075</c:v>
                </c:pt>
                <c:pt idx="33">
                  <c:v>44076</c:v>
                </c:pt>
                <c:pt idx="34">
                  <c:v>44077</c:v>
                </c:pt>
                <c:pt idx="35">
                  <c:v>44078</c:v>
                </c:pt>
                <c:pt idx="36">
                  <c:v>44079</c:v>
                </c:pt>
                <c:pt idx="37">
                  <c:v>44080</c:v>
                </c:pt>
                <c:pt idx="38">
                  <c:v>44081</c:v>
                </c:pt>
                <c:pt idx="39">
                  <c:v>44082</c:v>
                </c:pt>
                <c:pt idx="40">
                  <c:v>44083</c:v>
                </c:pt>
                <c:pt idx="41">
                  <c:v>44084</c:v>
                </c:pt>
                <c:pt idx="42">
                  <c:v>44085</c:v>
                </c:pt>
                <c:pt idx="43">
                  <c:v>44086</c:v>
                </c:pt>
                <c:pt idx="44">
                  <c:v>44087</c:v>
                </c:pt>
                <c:pt idx="45">
                  <c:v>44088</c:v>
                </c:pt>
                <c:pt idx="46">
                  <c:v>44089</c:v>
                </c:pt>
                <c:pt idx="47">
                  <c:v>44090</c:v>
                </c:pt>
                <c:pt idx="48">
                  <c:v>44091</c:v>
                </c:pt>
                <c:pt idx="49">
                  <c:v>44092</c:v>
                </c:pt>
                <c:pt idx="50">
                  <c:v>44093</c:v>
                </c:pt>
                <c:pt idx="51">
                  <c:v>44094</c:v>
                </c:pt>
                <c:pt idx="52">
                  <c:v>44095</c:v>
                </c:pt>
                <c:pt idx="53">
                  <c:v>44096</c:v>
                </c:pt>
                <c:pt idx="54">
                  <c:v>44097</c:v>
                </c:pt>
                <c:pt idx="55">
                  <c:v>44098</c:v>
                </c:pt>
                <c:pt idx="56">
                  <c:v>44099</c:v>
                </c:pt>
                <c:pt idx="57">
                  <c:v>44100</c:v>
                </c:pt>
                <c:pt idx="58">
                  <c:v>44101</c:v>
                </c:pt>
                <c:pt idx="59">
                  <c:v>44102</c:v>
                </c:pt>
                <c:pt idx="60">
                  <c:v>44103</c:v>
                </c:pt>
                <c:pt idx="61">
                  <c:v>44104</c:v>
                </c:pt>
                <c:pt idx="62">
                  <c:v>44105</c:v>
                </c:pt>
                <c:pt idx="63">
                  <c:v>44106</c:v>
                </c:pt>
                <c:pt idx="64">
                  <c:v>44107</c:v>
                </c:pt>
                <c:pt idx="65">
                  <c:v>44108</c:v>
                </c:pt>
                <c:pt idx="66">
                  <c:v>44109</c:v>
                </c:pt>
                <c:pt idx="67">
                  <c:v>44110</c:v>
                </c:pt>
                <c:pt idx="68">
                  <c:v>44111</c:v>
                </c:pt>
                <c:pt idx="69">
                  <c:v>44112</c:v>
                </c:pt>
                <c:pt idx="70">
                  <c:v>44113</c:v>
                </c:pt>
                <c:pt idx="71">
                  <c:v>44114</c:v>
                </c:pt>
                <c:pt idx="72">
                  <c:v>44115</c:v>
                </c:pt>
                <c:pt idx="73">
                  <c:v>44116</c:v>
                </c:pt>
                <c:pt idx="74">
                  <c:v>44117</c:v>
                </c:pt>
                <c:pt idx="75">
                  <c:v>44118</c:v>
                </c:pt>
                <c:pt idx="76">
                  <c:v>44119</c:v>
                </c:pt>
                <c:pt idx="77">
                  <c:v>44120</c:v>
                </c:pt>
                <c:pt idx="78">
                  <c:v>44121</c:v>
                </c:pt>
                <c:pt idx="79">
                  <c:v>44122</c:v>
                </c:pt>
                <c:pt idx="80">
                  <c:v>44123</c:v>
                </c:pt>
                <c:pt idx="81">
                  <c:v>44124</c:v>
                </c:pt>
                <c:pt idx="82">
                  <c:v>44125</c:v>
                </c:pt>
                <c:pt idx="83">
                  <c:v>44126</c:v>
                </c:pt>
                <c:pt idx="84">
                  <c:v>44127</c:v>
                </c:pt>
                <c:pt idx="85">
                  <c:v>44128</c:v>
                </c:pt>
                <c:pt idx="86">
                  <c:v>44129</c:v>
                </c:pt>
                <c:pt idx="87">
                  <c:v>44130</c:v>
                </c:pt>
                <c:pt idx="88">
                  <c:v>44131</c:v>
                </c:pt>
                <c:pt idx="89">
                  <c:v>44132</c:v>
                </c:pt>
                <c:pt idx="90">
                  <c:v>44133</c:v>
                </c:pt>
                <c:pt idx="91">
                  <c:v>44134</c:v>
                </c:pt>
                <c:pt idx="92">
                  <c:v>44135</c:v>
                </c:pt>
                <c:pt idx="93">
                  <c:v>44136</c:v>
                </c:pt>
                <c:pt idx="94">
                  <c:v>44137</c:v>
                </c:pt>
                <c:pt idx="95">
                  <c:v>44138</c:v>
                </c:pt>
                <c:pt idx="96">
                  <c:v>44139</c:v>
                </c:pt>
                <c:pt idx="97">
                  <c:v>44140</c:v>
                </c:pt>
                <c:pt idx="98">
                  <c:v>44141</c:v>
                </c:pt>
                <c:pt idx="99">
                  <c:v>44142</c:v>
                </c:pt>
                <c:pt idx="100">
                  <c:v>44143</c:v>
                </c:pt>
              </c:numCache>
            </c:numRef>
          </c:xVal>
          <c:yVal>
            <c:numRef>
              <c:f>Tamponi!$J$2:$J$102</c:f>
              <c:numCache>
                <c:formatCode>0.0</c:formatCode>
                <c:ptCount val="101"/>
                <c:pt idx="1">
                  <c:v>0.18123237432596165</c:v>
                </c:pt>
                <c:pt idx="2">
                  <c:v>0.18008418675493529</c:v>
                </c:pt>
                <c:pt idx="3">
                  <c:v>0.17971989111919504</c:v>
                </c:pt>
                <c:pt idx="4">
                  <c:v>0.17870772353247985</c:v>
                </c:pt>
                <c:pt idx="5">
                  <c:v>0.17960414938702238</c:v>
                </c:pt>
                <c:pt idx="6">
                  <c:v>0.17879595978034607</c:v>
                </c:pt>
                <c:pt idx="7">
                  <c:v>0.18053030147470797</c:v>
                </c:pt>
                <c:pt idx="8">
                  <c:v>0.17959828385402693</c:v>
                </c:pt>
                <c:pt idx="9">
                  <c:v>0.18294186743880281</c:v>
                </c:pt>
                <c:pt idx="10">
                  <c:v>0.18372035365343481</c:v>
                </c:pt>
                <c:pt idx="11">
                  <c:v>0.1853375970593083</c:v>
                </c:pt>
                <c:pt idx="12">
                  <c:v>0.18713423947320718</c:v>
                </c:pt>
                <c:pt idx="13">
                  <c:v>0.18975135174760979</c:v>
                </c:pt>
                <c:pt idx="14">
                  <c:v>0.19081385745967819</c:v>
                </c:pt>
                <c:pt idx="15">
                  <c:v>0.19155361067785726</c:v>
                </c:pt>
                <c:pt idx="16">
                  <c:v>0.19494755946376918</c:v>
                </c:pt>
                <c:pt idx="17">
                  <c:v>0.19592563760833928</c:v>
                </c:pt>
                <c:pt idx="18">
                  <c:v>0.19744678757387243</c:v>
                </c:pt>
                <c:pt idx="19">
                  <c:v>0.19914032573445312</c:v>
                </c:pt>
                <c:pt idx="20">
                  <c:v>0.20555551847381126</c:v>
                </c:pt>
                <c:pt idx="21">
                  <c:v>0.21211834468836741</c:v>
                </c:pt>
                <c:pt idx="22">
                  <c:v>0.22043342124810428</c:v>
                </c:pt>
                <c:pt idx="23">
                  <c:v>0.23025519263672914</c:v>
                </c:pt>
                <c:pt idx="24">
                  <c:v>0.23834206798963589</c:v>
                </c:pt>
                <c:pt idx="25">
                  <c:v>0.24260721161442952</c:v>
                </c:pt>
                <c:pt idx="26">
                  <c:v>0.25248737106908137</c:v>
                </c:pt>
                <c:pt idx="27">
                  <c:v>0.26381361757971572</c:v>
                </c:pt>
                <c:pt idx="28">
                  <c:v>0.27388351003684674</c:v>
                </c:pt>
                <c:pt idx="29">
                  <c:v>0.28386703139905928</c:v>
                </c:pt>
                <c:pt idx="30">
                  <c:v>0.29354762406943774</c:v>
                </c:pt>
                <c:pt idx="31">
                  <c:v>0.30165905539928412</c:v>
                </c:pt>
                <c:pt idx="32">
                  <c:v>0.30660416009380798</c:v>
                </c:pt>
                <c:pt idx="33">
                  <c:v>0.31506870416456556</c:v>
                </c:pt>
                <c:pt idx="34">
                  <c:v>0.32409895111424358</c:v>
                </c:pt>
                <c:pt idx="35">
                  <c:v>0.33314727380734571</c:v>
                </c:pt>
                <c:pt idx="36">
                  <c:v>0.34120139775098468</c:v>
                </c:pt>
                <c:pt idx="37">
                  <c:v>0.34794560993364215</c:v>
                </c:pt>
                <c:pt idx="38">
                  <c:v>0.35584206320017348</c:v>
                </c:pt>
                <c:pt idx="39">
                  <c:v>0.3608311771635267</c:v>
                </c:pt>
                <c:pt idx="40">
                  <c:v>0.36715914024255081</c:v>
                </c:pt>
                <c:pt idx="41">
                  <c:v>0.37373399806099583</c:v>
                </c:pt>
                <c:pt idx="42">
                  <c:v>0.38087615708212419</c:v>
                </c:pt>
                <c:pt idx="43">
                  <c:v>0.38480500924740724</c:v>
                </c:pt>
                <c:pt idx="44">
                  <c:v>0.39222384575129371</c:v>
                </c:pt>
                <c:pt idx="45">
                  <c:v>0.39729599053148568</c:v>
                </c:pt>
                <c:pt idx="46">
                  <c:v>0.39935864481939964</c:v>
                </c:pt>
                <c:pt idx="47">
                  <c:v>0.4035222679440823</c:v>
                </c:pt>
                <c:pt idx="48">
                  <c:v>0.40815767365599603</c:v>
                </c:pt>
                <c:pt idx="49">
                  <c:v>0.41436974992492315</c:v>
                </c:pt>
                <c:pt idx="50">
                  <c:v>0.4170392330520864</c:v>
                </c:pt>
                <c:pt idx="51">
                  <c:v>0.42268557648971788</c:v>
                </c:pt>
                <c:pt idx="52">
                  <c:v>0.42978732492070493</c:v>
                </c:pt>
                <c:pt idx="53">
                  <c:v>0.43011620957265517</c:v>
                </c:pt>
                <c:pt idx="54">
                  <c:v>0.4317921659601065</c:v>
                </c:pt>
                <c:pt idx="55">
                  <c:v>0.43364225941151097</c:v>
                </c:pt>
                <c:pt idx="56">
                  <c:v>0.43798221251416825</c:v>
                </c:pt>
                <c:pt idx="57">
                  <c:v>0.44178065067481259</c:v>
                </c:pt>
                <c:pt idx="58">
                  <c:v>0.44753056354685067</c:v>
                </c:pt>
                <c:pt idx="59">
                  <c:v>0.45180659341527551</c:v>
                </c:pt>
                <c:pt idx="60">
                  <c:v>0.45091187865581062</c:v>
                </c:pt>
                <c:pt idx="61">
                  <c:v>0.45229709539204521</c:v>
                </c:pt>
                <c:pt idx="62">
                  <c:v>0.45971248388295027</c:v>
                </c:pt>
                <c:pt idx="63">
                  <c:v>0.46659919037086239</c:v>
                </c:pt>
                <c:pt idx="64">
                  <c:v>0.47527278832775327</c:v>
                </c:pt>
                <c:pt idx="65">
                  <c:v>0.48734290809526898</c:v>
                </c:pt>
                <c:pt idx="66">
                  <c:v>0.4973090114051042</c:v>
                </c:pt>
                <c:pt idx="67">
                  <c:v>0.50346246611712842</c:v>
                </c:pt>
                <c:pt idx="68">
                  <c:v>0.51846810637345575</c:v>
                </c:pt>
                <c:pt idx="69">
                  <c:v>0.54070096331215411</c:v>
                </c:pt>
                <c:pt idx="70">
                  <c:v>0.56875285907624828</c:v>
                </c:pt>
                <c:pt idx="71">
                  <c:v>0.60055112116278775</c:v>
                </c:pt>
                <c:pt idx="72">
                  <c:v>0.62934187195521307</c:v>
                </c:pt>
                <c:pt idx="73">
                  <c:v>0.65425285302828307</c:v>
                </c:pt>
                <c:pt idx="74">
                  <c:v>0.68318621319832118</c:v>
                </c:pt>
                <c:pt idx="75">
                  <c:v>0.71580140605092024</c:v>
                </c:pt>
                <c:pt idx="76">
                  <c:v>0.75904047361996752</c:v>
                </c:pt>
                <c:pt idx="77">
                  <c:v>0.81123635529055949</c:v>
                </c:pt>
                <c:pt idx="78">
                  <c:v>0.8730374948083256</c:v>
                </c:pt>
                <c:pt idx="79">
                  <c:v>0.93228636701140322</c:v>
                </c:pt>
                <c:pt idx="80">
                  <c:v>0.98246673398123852</c:v>
                </c:pt>
                <c:pt idx="81">
                  <c:v>1.0355276095112216</c:v>
                </c:pt>
                <c:pt idx="82">
                  <c:v>1.1133195612185021</c:v>
                </c:pt>
                <c:pt idx="83">
                  <c:v>1.1979688405829403</c:v>
                </c:pt>
                <c:pt idx="84">
                  <c:v>1.2993999840580706</c:v>
                </c:pt>
                <c:pt idx="85">
                  <c:v>1.4020169027006535</c:v>
                </c:pt>
                <c:pt idx="86">
                  <c:v>1.5165891201598036</c:v>
                </c:pt>
                <c:pt idx="87">
                  <c:v>1.6015224084844337</c:v>
                </c:pt>
                <c:pt idx="88">
                  <c:v>1.7059354838191929</c:v>
                </c:pt>
                <c:pt idx="89">
                  <c:v>1.8245532383168521</c:v>
                </c:pt>
                <c:pt idx="90">
                  <c:v>1.9486839799941251</c:v>
                </c:pt>
                <c:pt idx="91">
                  <c:v>2.0925871507186753</c:v>
                </c:pt>
                <c:pt idx="92">
                  <c:v>2.2261514029525622</c:v>
                </c:pt>
                <c:pt idx="93">
                  <c:v>2.3680544952698277</c:v>
                </c:pt>
                <c:pt idx="94">
                  <c:v>2.462249394531637</c:v>
                </c:pt>
                <c:pt idx="95">
                  <c:v>2.5675036424065523</c:v>
                </c:pt>
                <c:pt idx="96">
                  <c:v>2.6866363187211943</c:v>
                </c:pt>
                <c:pt idx="97">
                  <c:v>2.8254447948458785</c:v>
                </c:pt>
                <c:pt idx="98">
                  <c:v>2.9443196206489235</c:v>
                </c:pt>
                <c:pt idx="99">
                  <c:v>3.0991000763578276</c:v>
                </c:pt>
                <c:pt idx="100">
                  <c:v>3.2152243320508376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11-4DD8-A2C5-0BDA2C67FDE4}"/>
            </c:ext>
          </c:extLst>
        </c:ser>
        <c:ser>
          <c:idx val="2"/>
          <c:order val="2"/>
          <c:marker>
            <c:symbol val="none"/>
          </c:marker>
          <c:xVal>
            <c:numRef>
              <c:f>Tamponi!$A$4:$A$112</c:f>
              <c:numCache>
                <c:formatCode>d/m;@</c:formatCode>
                <c:ptCount val="109"/>
                <c:pt idx="0">
                  <c:v>44045</c:v>
                </c:pt>
                <c:pt idx="1">
                  <c:v>44046</c:v>
                </c:pt>
                <c:pt idx="2">
                  <c:v>44047</c:v>
                </c:pt>
                <c:pt idx="3">
                  <c:v>44048</c:v>
                </c:pt>
                <c:pt idx="4">
                  <c:v>44049</c:v>
                </c:pt>
                <c:pt idx="5">
                  <c:v>44050</c:v>
                </c:pt>
                <c:pt idx="6">
                  <c:v>44051</c:v>
                </c:pt>
                <c:pt idx="7">
                  <c:v>44052</c:v>
                </c:pt>
                <c:pt idx="8">
                  <c:v>44053</c:v>
                </c:pt>
                <c:pt idx="9">
                  <c:v>44054</c:v>
                </c:pt>
                <c:pt idx="10">
                  <c:v>44055</c:v>
                </c:pt>
                <c:pt idx="11">
                  <c:v>44056</c:v>
                </c:pt>
                <c:pt idx="12">
                  <c:v>44057</c:v>
                </c:pt>
                <c:pt idx="13">
                  <c:v>44058</c:v>
                </c:pt>
                <c:pt idx="14">
                  <c:v>44059</c:v>
                </c:pt>
                <c:pt idx="15">
                  <c:v>44060</c:v>
                </c:pt>
                <c:pt idx="16">
                  <c:v>44061</c:v>
                </c:pt>
                <c:pt idx="17">
                  <c:v>44062</c:v>
                </c:pt>
                <c:pt idx="18">
                  <c:v>44063</c:v>
                </c:pt>
                <c:pt idx="19">
                  <c:v>44064</c:v>
                </c:pt>
                <c:pt idx="20">
                  <c:v>44065</c:v>
                </c:pt>
                <c:pt idx="21">
                  <c:v>44066</c:v>
                </c:pt>
                <c:pt idx="22">
                  <c:v>44067</c:v>
                </c:pt>
                <c:pt idx="23">
                  <c:v>44068</c:v>
                </c:pt>
                <c:pt idx="24">
                  <c:v>44069</c:v>
                </c:pt>
                <c:pt idx="25">
                  <c:v>44070</c:v>
                </c:pt>
                <c:pt idx="26">
                  <c:v>44071</c:v>
                </c:pt>
                <c:pt idx="27">
                  <c:v>44072</c:v>
                </c:pt>
                <c:pt idx="28">
                  <c:v>44073</c:v>
                </c:pt>
                <c:pt idx="29">
                  <c:v>44074</c:v>
                </c:pt>
                <c:pt idx="30">
                  <c:v>44075</c:v>
                </c:pt>
                <c:pt idx="31">
                  <c:v>44076</c:v>
                </c:pt>
                <c:pt idx="32">
                  <c:v>44077</c:v>
                </c:pt>
                <c:pt idx="33">
                  <c:v>44078</c:v>
                </c:pt>
                <c:pt idx="34">
                  <c:v>44079</c:v>
                </c:pt>
                <c:pt idx="35">
                  <c:v>44080</c:v>
                </c:pt>
                <c:pt idx="36">
                  <c:v>44081</c:v>
                </c:pt>
                <c:pt idx="37">
                  <c:v>44082</c:v>
                </c:pt>
                <c:pt idx="38">
                  <c:v>44083</c:v>
                </c:pt>
                <c:pt idx="39">
                  <c:v>44084</c:v>
                </c:pt>
                <c:pt idx="40">
                  <c:v>44085</c:v>
                </c:pt>
                <c:pt idx="41">
                  <c:v>44086</c:v>
                </c:pt>
                <c:pt idx="42">
                  <c:v>44087</c:v>
                </c:pt>
                <c:pt idx="43">
                  <c:v>44088</c:v>
                </c:pt>
                <c:pt idx="44">
                  <c:v>44089</c:v>
                </c:pt>
                <c:pt idx="45">
                  <c:v>44090</c:v>
                </c:pt>
                <c:pt idx="46">
                  <c:v>44091</c:v>
                </c:pt>
                <c:pt idx="47">
                  <c:v>44092</c:v>
                </c:pt>
                <c:pt idx="48">
                  <c:v>44093</c:v>
                </c:pt>
                <c:pt idx="49">
                  <c:v>44094</c:v>
                </c:pt>
                <c:pt idx="50">
                  <c:v>44095</c:v>
                </c:pt>
                <c:pt idx="51">
                  <c:v>44096</c:v>
                </c:pt>
                <c:pt idx="52">
                  <c:v>44097</c:v>
                </c:pt>
                <c:pt idx="53">
                  <c:v>44098</c:v>
                </c:pt>
                <c:pt idx="54">
                  <c:v>44099</c:v>
                </c:pt>
                <c:pt idx="55">
                  <c:v>44100</c:v>
                </c:pt>
                <c:pt idx="56">
                  <c:v>44101</c:v>
                </c:pt>
                <c:pt idx="57">
                  <c:v>44102</c:v>
                </c:pt>
                <c:pt idx="58">
                  <c:v>44103</c:v>
                </c:pt>
                <c:pt idx="59">
                  <c:v>44104</c:v>
                </c:pt>
                <c:pt idx="60">
                  <c:v>44105</c:v>
                </c:pt>
                <c:pt idx="61">
                  <c:v>44106</c:v>
                </c:pt>
                <c:pt idx="62">
                  <c:v>44107</c:v>
                </c:pt>
                <c:pt idx="63">
                  <c:v>44108</c:v>
                </c:pt>
                <c:pt idx="64">
                  <c:v>44109</c:v>
                </c:pt>
                <c:pt idx="65">
                  <c:v>44110</c:v>
                </c:pt>
                <c:pt idx="66">
                  <c:v>44111</c:v>
                </c:pt>
                <c:pt idx="67">
                  <c:v>44112</c:v>
                </c:pt>
                <c:pt idx="68">
                  <c:v>44113</c:v>
                </c:pt>
                <c:pt idx="69">
                  <c:v>44114</c:v>
                </c:pt>
                <c:pt idx="70">
                  <c:v>44115</c:v>
                </c:pt>
                <c:pt idx="71">
                  <c:v>44116</c:v>
                </c:pt>
                <c:pt idx="72">
                  <c:v>44117</c:v>
                </c:pt>
                <c:pt idx="73">
                  <c:v>44118</c:v>
                </c:pt>
                <c:pt idx="74">
                  <c:v>44119</c:v>
                </c:pt>
                <c:pt idx="75">
                  <c:v>44120</c:v>
                </c:pt>
                <c:pt idx="76">
                  <c:v>44121</c:v>
                </c:pt>
                <c:pt idx="77">
                  <c:v>44122</c:v>
                </c:pt>
                <c:pt idx="78">
                  <c:v>44123</c:v>
                </c:pt>
                <c:pt idx="79">
                  <c:v>44124</c:v>
                </c:pt>
                <c:pt idx="80">
                  <c:v>44125</c:v>
                </c:pt>
                <c:pt idx="81">
                  <c:v>44126</c:v>
                </c:pt>
                <c:pt idx="82">
                  <c:v>44127</c:v>
                </c:pt>
                <c:pt idx="83">
                  <c:v>44128</c:v>
                </c:pt>
                <c:pt idx="84">
                  <c:v>44129</c:v>
                </c:pt>
                <c:pt idx="85">
                  <c:v>44130</c:v>
                </c:pt>
                <c:pt idx="86">
                  <c:v>44131</c:v>
                </c:pt>
                <c:pt idx="87">
                  <c:v>44132</c:v>
                </c:pt>
                <c:pt idx="88">
                  <c:v>44133</c:v>
                </c:pt>
                <c:pt idx="89">
                  <c:v>44134</c:v>
                </c:pt>
                <c:pt idx="90">
                  <c:v>44135</c:v>
                </c:pt>
                <c:pt idx="91">
                  <c:v>44136</c:v>
                </c:pt>
                <c:pt idx="92">
                  <c:v>44137</c:v>
                </c:pt>
                <c:pt idx="93">
                  <c:v>44138</c:v>
                </c:pt>
                <c:pt idx="94">
                  <c:v>44139</c:v>
                </c:pt>
                <c:pt idx="95">
                  <c:v>44140</c:v>
                </c:pt>
                <c:pt idx="96">
                  <c:v>44141</c:v>
                </c:pt>
                <c:pt idx="97">
                  <c:v>44142</c:v>
                </c:pt>
                <c:pt idx="98">
                  <c:v>44143</c:v>
                </c:pt>
                <c:pt idx="99">
                  <c:v>44144</c:v>
                </c:pt>
                <c:pt idx="100">
                  <c:v>44145</c:v>
                </c:pt>
                <c:pt idx="101">
                  <c:v>44146</c:v>
                </c:pt>
                <c:pt idx="102">
                  <c:v>44147</c:v>
                </c:pt>
                <c:pt idx="103">
                  <c:v>44148</c:v>
                </c:pt>
                <c:pt idx="104">
                  <c:v>44149</c:v>
                </c:pt>
                <c:pt idx="105">
                  <c:v>44150</c:v>
                </c:pt>
                <c:pt idx="106">
                  <c:v>44151</c:v>
                </c:pt>
              </c:numCache>
            </c:numRef>
          </c:xVal>
          <c:yVal>
            <c:numRef>
              <c:f>Tamponi!$K$4:$K$112</c:f>
              <c:numCache>
                <c:formatCode>0.00</c:formatCode>
                <c:ptCount val="109"/>
                <c:pt idx="0">
                  <c:v>0.55004737803046067</c:v>
                </c:pt>
                <c:pt idx="1">
                  <c:v>0.66150773839241139</c:v>
                </c:pt>
                <c:pt idx="2">
                  <c:v>0.43390883347035719</c:v>
                </c:pt>
                <c:pt idx="3">
                  <c:v>0.68023595684753146</c:v>
                </c:pt>
                <c:pt idx="4">
                  <c:v>0.68344894585243632</c:v>
                </c:pt>
                <c:pt idx="5">
                  <c:v>0.9324954388810055</c:v>
                </c:pt>
                <c:pt idx="6">
                  <c:v>0.65105632481519005</c:v>
                </c:pt>
                <c:pt idx="7">
                  <c:v>1.2301724366979303</c:v>
                </c:pt>
                <c:pt idx="8">
                  <c:v>0.9798728813559322</c:v>
                </c:pt>
                <c:pt idx="9">
                  <c:v>1.0137296392894051</c:v>
                </c:pt>
                <c:pt idx="10">
                  <c:v>0.90394621899806304</c:v>
                </c:pt>
                <c:pt idx="11">
                  <c:v>1.0197702586543722</c:v>
                </c:pt>
                <c:pt idx="12">
                  <c:v>1.2285170044731717</c:v>
                </c:pt>
                <c:pt idx="13">
                  <c:v>1.1840445757957947</c:v>
                </c:pt>
                <c:pt idx="14">
                  <c:v>1.2959491401092185</c:v>
                </c:pt>
                <c:pt idx="15">
                  <c:v>1.043500945672732</c:v>
                </c:pt>
                <c:pt idx="16">
                  <c:v>0.74292278049503491</c:v>
                </c:pt>
                <c:pt idx="17">
                  <c:v>0.90301708980940998</c:v>
                </c:pt>
                <c:pt idx="18">
                  <c:v>1.0846827303013868</c:v>
                </c:pt>
                <c:pt idx="19">
                  <c:v>1.315350852825157</c:v>
                </c:pt>
                <c:pt idx="20">
                  <c:v>1.3788397662023328</c:v>
                </c:pt>
                <c:pt idx="21">
                  <c:v>1.7945406777396804</c:v>
                </c:pt>
                <c:pt idx="22">
                  <c:v>2.0756196367121138</c:v>
                </c:pt>
                <c:pt idx="23">
                  <c:v>1.2109315602493744</c:v>
                </c:pt>
                <c:pt idx="24">
                  <c:v>1.4605095745704539</c:v>
                </c:pt>
                <c:pt idx="25">
                  <c:v>1.498553560792989</c:v>
                </c:pt>
                <c:pt idx="26">
                  <c:v>1.5041467058156905</c:v>
                </c:pt>
                <c:pt idx="27">
                  <c:v>1.4569964079589941</c:v>
                </c:pt>
                <c:pt idx="28">
                  <c:v>1.779127510655214</c:v>
                </c:pt>
                <c:pt idx="29">
                  <c:v>1.7020403978263099</c:v>
                </c:pt>
                <c:pt idx="30">
                  <c:v>1.202961135101789</c:v>
                </c:pt>
                <c:pt idx="31">
                  <c:v>1.287891296535514</c:v>
                </c:pt>
                <c:pt idx="32">
                  <c:v>1.5055501670438625</c:v>
                </c:pt>
                <c:pt idx="33">
                  <c:v>1.5315912808949019</c:v>
                </c:pt>
                <c:pt idx="34">
                  <c:v>1.5725724052090879</c:v>
                </c:pt>
                <c:pt idx="35">
                  <c:v>1.6875715624024148</c:v>
                </c:pt>
                <c:pt idx="36">
                  <c:v>2.1882670827545523</c:v>
                </c:pt>
                <c:pt idx="37">
                  <c:v>1.4815536292111728</c:v>
                </c:pt>
                <c:pt idx="38">
                  <c:v>1.4897385144285864</c:v>
                </c:pt>
                <c:pt idx="39">
                  <c:v>1.6955810842375723</c:v>
                </c:pt>
                <c:pt idx="40">
                  <c:v>1.6343042071197411</c:v>
                </c:pt>
                <c:pt idx="41">
                  <c:v>1.619096930080038</c:v>
                </c:pt>
                <c:pt idx="42">
                  <c:v>2.0182138253191577</c:v>
                </c:pt>
                <c:pt idx="43">
                  <c:v>2.2247235648546648</c:v>
                </c:pt>
                <c:pt idx="44">
                  <c:v>1.5263857322056211</c:v>
                </c:pt>
                <c:pt idx="45">
                  <c:v>1.4432395360163806</c:v>
                </c:pt>
                <c:pt idx="46">
                  <c:v>1.555422361530072</c:v>
                </c:pt>
                <c:pt idx="47">
                  <c:v>1.9100752211059806</c:v>
                </c:pt>
                <c:pt idx="48">
                  <c:v>1.5858868662991774</c:v>
                </c:pt>
                <c:pt idx="49">
                  <c:v>1.9022390564318932</c:v>
                </c:pt>
                <c:pt idx="50">
                  <c:v>2.4166696502094447</c:v>
                </c:pt>
                <c:pt idx="51">
                  <c:v>1.5933014902122493</c:v>
                </c:pt>
                <c:pt idx="52">
                  <c:v>1.5815460577071438</c:v>
                </c:pt>
                <c:pt idx="53">
                  <c:v>1.6534128255214362</c:v>
                </c:pt>
                <c:pt idx="54">
                  <c:v>1.7824348134130086</c:v>
                </c:pt>
                <c:pt idx="55">
                  <c:v>1.7904528341651738</c:v>
                </c:pt>
                <c:pt idx="56">
                  <c:v>2.0133616070410651</c:v>
                </c:pt>
                <c:pt idx="57">
                  <c:v>2.9231642176524684</c:v>
                </c:pt>
                <c:pt idx="58">
                  <c:v>1.82624604978655</c:v>
                </c:pt>
                <c:pt idx="59">
                  <c:v>1.7524913796369974</c:v>
                </c:pt>
                <c:pt idx="60">
                  <c:v>2.1550120098785479</c:v>
                </c:pt>
                <c:pt idx="61">
                  <c:v>2.0772894655904772</c:v>
                </c:pt>
                <c:pt idx="62">
                  <c:v>2.3904415968788886</c:v>
                </c:pt>
                <c:pt idx="63">
                  <c:v>2.7805940850357014</c:v>
                </c:pt>
                <c:pt idx="64">
                  <c:v>3.7466177520293487</c:v>
                </c:pt>
                <c:pt idx="65">
                  <c:v>2.6839245252752102</c:v>
                </c:pt>
                <c:pt idx="66">
                  <c:v>2.9342292162088834</c:v>
                </c:pt>
                <c:pt idx="67">
                  <c:v>3.4801480116785584</c:v>
                </c:pt>
                <c:pt idx="68">
                  <c:v>4.1491917108850629</c:v>
                </c:pt>
                <c:pt idx="69">
                  <c:v>4.3010429503170933</c:v>
                </c:pt>
                <c:pt idx="70">
                  <c:v>5.2131705173039808</c:v>
                </c:pt>
                <c:pt idx="71">
                  <c:v>5.4060064137075443</c:v>
                </c:pt>
                <c:pt idx="72">
                  <c:v>5.2406170031276655</c:v>
                </c:pt>
                <c:pt idx="73">
                  <c:v>4.8174722068911144</c:v>
                </c:pt>
                <c:pt idx="74">
                  <c:v>5.4028674539071515</c:v>
                </c:pt>
                <c:pt idx="75">
                  <c:v>6.6559380756365663</c:v>
                </c:pt>
                <c:pt idx="76">
                  <c:v>6.5877940387247715</c:v>
                </c:pt>
                <c:pt idx="77">
                  <c:v>7.9875256754082464</c:v>
                </c:pt>
                <c:pt idx="78">
                  <c:v>9.4444781614776154</c:v>
                </c:pt>
                <c:pt idx="79">
                  <c:v>7.5108645336023265</c:v>
                </c:pt>
                <c:pt idx="80">
                  <c:v>8.5460618055867936</c:v>
                </c:pt>
                <c:pt idx="81">
                  <c:v>9.4358890088736569</c:v>
                </c:pt>
                <c:pt idx="82">
                  <c:v>10.516282851366793</c:v>
                </c:pt>
                <c:pt idx="83">
                  <c:v>11.054263827679561</c:v>
                </c:pt>
                <c:pt idx="84">
                  <c:v>13.1412157153447</c:v>
                </c:pt>
                <c:pt idx="85">
                  <c:v>13.639863336701797</c:v>
                </c:pt>
                <c:pt idx="86">
                  <c:v>12.608516152708175</c:v>
                </c:pt>
                <c:pt idx="87">
                  <c:v>12.559813422333024</c:v>
                </c:pt>
                <c:pt idx="88">
                  <c:v>13.317812679943607</c:v>
                </c:pt>
                <c:pt idx="89">
                  <c:v>14.449636190343353</c:v>
                </c:pt>
                <c:pt idx="90">
                  <c:v>14.709615259905693</c:v>
                </c:pt>
                <c:pt idx="91">
                  <c:v>16.30082253607112</c:v>
                </c:pt>
                <c:pt idx="92">
                  <c:v>16.394928203579138</c:v>
                </c:pt>
                <c:pt idx="93">
                  <c:v>15.492602324905233</c:v>
                </c:pt>
                <c:pt idx="94">
                  <c:v>14.412904626801554</c:v>
                </c:pt>
                <c:pt idx="95">
                  <c:v>15.69873205872187</c:v>
                </c:pt>
                <c:pt idx="96">
                  <c:v>16.137804435526906</c:v>
                </c:pt>
                <c:pt idx="97">
                  <c:v>17.183271248699675</c:v>
                </c:pt>
                <c:pt idx="98">
                  <c:v>17.062528774117943</c:v>
                </c:pt>
                <c:pt idx="99">
                  <c:v>17.105432391267559</c:v>
                </c:pt>
                <c:pt idx="100">
                  <c:v>16.114218536173183</c:v>
                </c:pt>
                <c:pt idx="101">
                  <c:v>14.607782308101399</c:v>
                </c:pt>
                <c:pt idx="102">
                  <c:v>16.18301288607077</c:v>
                </c:pt>
                <c:pt idx="103">
                  <c:v>16.045789068997443</c:v>
                </c:pt>
                <c:pt idx="104">
                  <c:v>16.359164672039348</c:v>
                </c:pt>
                <c:pt idx="105">
                  <c:v>17.399564716425552</c:v>
                </c:pt>
                <c:pt idx="106">
                  <c:v>17.916587516294062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3B-4961-828F-6B5CFD56A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671896"/>
        <c:axId val="450673864"/>
      </c:scatterChart>
      <c:valAx>
        <c:axId val="450673864"/>
        <c:scaling>
          <c:orientation val="minMax"/>
          <c:max val="200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1896"/>
        <c:crosses val="autoZero"/>
        <c:crossBetween val="midCat"/>
      </c:valAx>
      <c:valAx>
        <c:axId val="450671896"/>
        <c:scaling>
          <c:orientation val="minMax"/>
          <c:min val="44050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3864"/>
        <c:crosses val="autoZero"/>
        <c:crossBetween val="midCat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8.799978127734033E-2"/>
          <c:y val="0.89409667541557303"/>
          <c:w val="0.86011132983377081"/>
          <c:h val="7.8125546806649168E-2"/>
        </c:manualLayout>
      </c:layout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Rapporto</a:t>
            </a:r>
            <a:r>
              <a:rPr lang="it-IT" baseline="0"/>
              <a:t> casi/tamponi e numero giornaliero tamponi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Tamponi!$D$1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Tamponi!$A$4:$A$103</c:f>
              <c:numCache>
                <c:formatCode>d/m;@</c:formatCode>
                <c:ptCount val="100"/>
                <c:pt idx="0">
                  <c:v>44045</c:v>
                </c:pt>
                <c:pt idx="1">
                  <c:v>44046</c:v>
                </c:pt>
                <c:pt idx="2">
                  <c:v>44047</c:v>
                </c:pt>
                <c:pt idx="3">
                  <c:v>44048</c:v>
                </c:pt>
                <c:pt idx="4">
                  <c:v>44049</c:v>
                </c:pt>
                <c:pt idx="5">
                  <c:v>44050</c:v>
                </c:pt>
                <c:pt idx="6">
                  <c:v>44051</c:v>
                </c:pt>
                <c:pt idx="7">
                  <c:v>44052</c:v>
                </c:pt>
                <c:pt idx="8">
                  <c:v>44053</c:v>
                </c:pt>
                <c:pt idx="9">
                  <c:v>44054</c:v>
                </c:pt>
                <c:pt idx="10">
                  <c:v>44055</c:v>
                </c:pt>
                <c:pt idx="11">
                  <c:v>44056</c:v>
                </c:pt>
                <c:pt idx="12">
                  <c:v>44057</c:v>
                </c:pt>
                <c:pt idx="13">
                  <c:v>44058</c:v>
                </c:pt>
                <c:pt idx="14">
                  <c:v>44059</c:v>
                </c:pt>
                <c:pt idx="15">
                  <c:v>44060</c:v>
                </c:pt>
                <c:pt idx="16">
                  <c:v>44061</c:v>
                </c:pt>
                <c:pt idx="17">
                  <c:v>44062</c:v>
                </c:pt>
                <c:pt idx="18">
                  <c:v>44063</c:v>
                </c:pt>
                <c:pt idx="19">
                  <c:v>44064</c:v>
                </c:pt>
                <c:pt idx="20">
                  <c:v>44065</c:v>
                </c:pt>
                <c:pt idx="21">
                  <c:v>44066</c:v>
                </c:pt>
                <c:pt idx="22">
                  <c:v>44067</c:v>
                </c:pt>
                <c:pt idx="23">
                  <c:v>44068</c:v>
                </c:pt>
                <c:pt idx="24">
                  <c:v>44069</c:v>
                </c:pt>
                <c:pt idx="25">
                  <c:v>44070</c:v>
                </c:pt>
                <c:pt idx="26">
                  <c:v>44071</c:v>
                </c:pt>
                <c:pt idx="27">
                  <c:v>44072</c:v>
                </c:pt>
                <c:pt idx="28">
                  <c:v>44073</c:v>
                </c:pt>
                <c:pt idx="29">
                  <c:v>44074</c:v>
                </c:pt>
                <c:pt idx="30">
                  <c:v>44075</c:v>
                </c:pt>
                <c:pt idx="31">
                  <c:v>44076</c:v>
                </c:pt>
                <c:pt idx="32">
                  <c:v>44077</c:v>
                </c:pt>
                <c:pt idx="33">
                  <c:v>44078</c:v>
                </c:pt>
                <c:pt idx="34">
                  <c:v>44079</c:v>
                </c:pt>
                <c:pt idx="35">
                  <c:v>44080</c:v>
                </c:pt>
                <c:pt idx="36">
                  <c:v>44081</c:v>
                </c:pt>
                <c:pt idx="37">
                  <c:v>44082</c:v>
                </c:pt>
                <c:pt idx="38">
                  <c:v>44083</c:v>
                </c:pt>
                <c:pt idx="39">
                  <c:v>44084</c:v>
                </c:pt>
                <c:pt idx="40">
                  <c:v>44085</c:v>
                </c:pt>
                <c:pt idx="41">
                  <c:v>44086</c:v>
                </c:pt>
                <c:pt idx="42">
                  <c:v>44087</c:v>
                </c:pt>
                <c:pt idx="43">
                  <c:v>44088</c:v>
                </c:pt>
                <c:pt idx="44">
                  <c:v>44089</c:v>
                </c:pt>
                <c:pt idx="45">
                  <c:v>44090</c:v>
                </c:pt>
                <c:pt idx="46">
                  <c:v>44091</c:v>
                </c:pt>
                <c:pt idx="47">
                  <c:v>44092</c:v>
                </c:pt>
                <c:pt idx="48">
                  <c:v>44093</c:v>
                </c:pt>
                <c:pt idx="49">
                  <c:v>44094</c:v>
                </c:pt>
                <c:pt idx="50">
                  <c:v>44095</c:v>
                </c:pt>
                <c:pt idx="51">
                  <c:v>44096</c:v>
                </c:pt>
                <c:pt idx="52">
                  <c:v>44097</c:v>
                </c:pt>
                <c:pt idx="53">
                  <c:v>44098</c:v>
                </c:pt>
                <c:pt idx="54">
                  <c:v>44099</c:v>
                </c:pt>
                <c:pt idx="55">
                  <c:v>44100</c:v>
                </c:pt>
                <c:pt idx="56">
                  <c:v>44101</c:v>
                </c:pt>
                <c:pt idx="57">
                  <c:v>44102</c:v>
                </c:pt>
                <c:pt idx="58">
                  <c:v>44103</c:v>
                </c:pt>
                <c:pt idx="59">
                  <c:v>44104</c:v>
                </c:pt>
                <c:pt idx="60">
                  <c:v>44105</c:v>
                </c:pt>
                <c:pt idx="61">
                  <c:v>44106</c:v>
                </c:pt>
                <c:pt idx="62">
                  <c:v>44107</c:v>
                </c:pt>
                <c:pt idx="63">
                  <c:v>44108</c:v>
                </c:pt>
                <c:pt idx="64">
                  <c:v>44109</c:v>
                </c:pt>
                <c:pt idx="65">
                  <c:v>44110</c:v>
                </c:pt>
                <c:pt idx="66">
                  <c:v>44111</c:v>
                </c:pt>
                <c:pt idx="67">
                  <c:v>44112</c:v>
                </c:pt>
                <c:pt idx="68">
                  <c:v>44113</c:v>
                </c:pt>
                <c:pt idx="69">
                  <c:v>44114</c:v>
                </c:pt>
                <c:pt idx="70">
                  <c:v>44115</c:v>
                </c:pt>
                <c:pt idx="71">
                  <c:v>44116</c:v>
                </c:pt>
                <c:pt idx="72">
                  <c:v>44117</c:v>
                </c:pt>
                <c:pt idx="73">
                  <c:v>44118</c:v>
                </c:pt>
                <c:pt idx="74">
                  <c:v>44119</c:v>
                </c:pt>
                <c:pt idx="75">
                  <c:v>44120</c:v>
                </c:pt>
                <c:pt idx="76">
                  <c:v>44121</c:v>
                </c:pt>
                <c:pt idx="77">
                  <c:v>44122</c:v>
                </c:pt>
                <c:pt idx="78">
                  <c:v>44123</c:v>
                </c:pt>
                <c:pt idx="79">
                  <c:v>44124</c:v>
                </c:pt>
                <c:pt idx="80">
                  <c:v>44125</c:v>
                </c:pt>
                <c:pt idx="81">
                  <c:v>44126</c:v>
                </c:pt>
                <c:pt idx="82">
                  <c:v>44127</c:v>
                </c:pt>
                <c:pt idx="83">
                  <c:v>44128</c:v>
                </c:pt>
                <c:pt idx="84">
                  <c:v>44129</c:v>
                </c:pt>
                <c:pt idx="85">
                  <c:v>44130</c:v>
                </c:pt>
                <c:pt idx="86">
                  <c:v>44131</c:v>
                </c:pt>
                <c:pt idx="87">
                  <c:v>44132</c:v>
                </c:pt>
                <c:pt idx="88">
                  <c:v>44133</c:v>
                </c:pt>
                <c:pt idx="89">
                  <c:v>44134</c:v>
                </c:pt>
                <c:pt idx="90">
                  <c:v>44135</c:v>
                </c:pt>
                <c:pt idx="91">
                  <c:v>44136</c:v>
                </c:pt>
                <c:pt idx="92">
                  <c:v>44137</c:v>
                </c:pt>
                <c:pt idx="93">
                  <c:v>44138</c:v>
                </c:pt>
                <c:pt idx="94">
                  <c:v>44139</c:v>
                </c:pt>
                <c:pt idx="95">
                  <c:v>44140</c:v>
                </c:pt>
                <c:pt idx="96">
                  <c:v>44141</c:v>
                </c:pt>
                <c:pt idx="97">
                  <c:v>44142</c:v>
                </c:pt>
                <c:pt idx="98">
                  <c:v>44143</c:v>
                </c:pt>
                <c:pt idx="99">
                  <c:v>44144</c:v>
                </c:pt>
              </c:numCache>
            </c:numRef>
          </c:cat>
          <c:val>
            <c:numRef>
              <c:f>Tamponi!$D$4:$D$103</c:f>
              <c:numCache>
                <c:formatCode>General</c:formatCode>
                <c:ptCount val="100"/>
                <c:pt idx="0">
                  <c:v>43269</c:v>
                </c:pt>
                <c:pt idx="1">
                  <c:v>24036</c:v>
                </c:pt>
                <c:pt idx="2">
                  <c:v>43788</c:v>
                </c:pt>
                <c:pt idx="3">
                  <c:v>56451</c:v>
                </c:pt>
                <c:pt idx="4">
                  <c:v>58673</c:v>
                </c:pt>
                <c:pt idx="5">
                  <c:v>59196</c:v>
                </c:pt>
                <c:pt idx="6">
                  <c:v>53298</c:v>
                </c:pt>
                <c:pt idx="7">
                  <c:v>37637</c:v>
                </c:pt>
                <c:pt idx="8">
                  <c:v>26432</c:v>
                </c:pt>
                <c:pt idx="9">
                  <c:v>40642</c:v>
                </c:pt>
                <c:pt idx="10">
                  <c:v>52658</c:v>
                </c:pt>
                <c:pt idx="11">
                  <c:v>51188</c:v>
                </c:pt>
                <c:pt idx="12">
                  <c:v>46723</c:v>
                </c:pt>
                <c:pt idx="13">
                  <c:v>53123</c:v>
                </c:pt>
                <c:pt idx="14">
                  <c:v>36807</c:v>
                </c:pt>
                <c:pt idx="15">
                  <c:v>30666</c:v>
                </c:pt>
                <c:pt idx="16">
                  <c:v>53976</c:v>
                </c:pt>
                <c:pt idx="17">
                  <c:v>71095</c:v>
                </c:pt>
                <c:pt idx="18">
                  <c:v>77442</c:v>
                </c:pt>
                <c:pt idx="19">
                  <c:v>71996</c:v>
                </c:pt>
                <c:pt idx="20">
                  <c:v>77674</c:v>
                </c:pt>
                <c:pt idx="21">
                  <c:v>67371</c:v>
                </c:pt>
                <c:pt idx="22">
                  <c:v>45914</c:v>
                </c:pt>
                <c:pt idx="23">
                  <c:v>72341</c:v>
                </c:pt>
                <c:pt idx="24">
                  <c:v>93529</c:v>
                </c:pt>
                <c:pt idx="25">
                  <c:v>94024</c:v>
                </c:pt>
                <c:pt idx="26">
                  <c:v>97065</c:v>
                </c:pt>
                <c:pt idx="27">
                  <c:v>99108</c:v>
                </c:pt>
                <c:pt idx="28">
                  <c:v>76723</c:v>
                </c:pt>
                <c:pt idx="29">
                  <c:v>58518</c:v>
                </c:pt>
                <c:pt idx="30">
                  <c:v>81050</c:v>
                </c:pt>
                <c:pt idx="31">
                  <c:v>102959</c:v>
                </c:pt>
                <c:pt idx="32">
                  <c:v>92790</c:v>
                </c:pt>
                <c:pt idx="33">
                  <c:v>113085</c:v>
                </c:pt>
                <c:pt idx="34">
                  <c:v>107658</c:v>
                </c:pt>
                <c:pt idx="35">
                  <c:v>76856</c:v>
                </c:pt>
                <c:pt idx="36">
                  <c:v>52553</c:v>
                </c:pt>
                <c:pt idx="37">
                  <c:v>92403</c:v>
                </c:pt>
                <c:pt idx="38">
                  <c:v>95990</c:v>
                </c:pt>
                <c:pt idx="39">
                  <c:v>94186</c:v>
                </c:pt>
                <c:pt idx="40">
                  <c:v>98880</c:v>
                </c:pt>
                <c:pt idx="41">
                  <c:v>92706</c:v>
                </c:pt>
                <c:pt idx="42">
                  <c:v>72143</c:v>
                </c:pt>
                <c:pt idx="43">
                  <c:v>45309</c:v>
                </c:pt>
                <c:pt idx="44">
                  <c:v>80517</c:v>
                </c:pt>
                <c:pt idx="45">
                  <c:v>100607</c:v>
                </c:pt>
                <c:pt idx="46">
                  <c:v>101773</c:v>
                </c:pt>
                <c:pt idx="47">
                  <c:v>99839</c:v>
                </c:pt>
                <c:pt idx="48">
                  <c:v>103223</c:v>
                </c:pt>
                <c:pt idx="49">
                  <c:v>83428</c:v>
                </c:pt>
                <c:pt idx="50">
                  <c:v>55862</c:v>
                </c:pt>
                <c:pt idx="51">
                  <c:v>87303</c:v>
                </c:pt>
                <c:pt idx="52">
                  <c:v>103696</c:v>
                </c:pt>
                <c:pt idx="53">
                  <c:v>108019</c:v>
                </c:pt>
                <c:pt idx="54">
                  <c:v>107269</c:v>
                </c:pt>
                <c:pt idx="55">
                  <c:v>104387</c:v>
                </c:pt>
                <c:pt idx="56">
                  <c:v>87714</c:v>
                </c:pt>
                <c:pt idx="57">
                  <c:v>51109</c:v>
                </c:pt>
                <c:pt idx="58">
                  <c:v>90185</c:v>
                </c:pt>
                <c:pt idx="59">
                  <c:v>105564</c:v>
                </c:pt>
                <c:pt idx="60">
                  <c:v>118236</c:v>
                </c:pt>
                <c:pt idx="61">
                  <c:v>120301</c:v>
                </c:pt>
                <c:pt idx="62">
                  <c:v>118932</c:v>
                </c:pt>
                <c:pt idx="63">
                  <c:v>92714</c:v>
                </c:pt>
                <c:pt idx="64">
                  <c:v>60241</c:v>
                </c:pt>
                <c:pt idx="65">
                  <c:v>99742</c:v>
                </c:pt>
                <c:pt idx="66">
                  <c:v>125314</c:v>
                </c:pt>
                <c:pt idx="67">
                  <c:v>128098</c:v>
                </c:pt>
                <c:pt idx="68">
                  <c:v>129471</c:v>
                </c:pt>
                <c:pt idx="69">
                  <c:v>133084</c:v>
                </c:pt>
                <c:pt idx="70">
                  <c:v>104658</c:v>
                </c:pt>
                <c:pt idx="71">
                  <c:v>85442</c:v>
                </c:pt>
                <c:pt idx="72">
                  <c:v>112544</c:v>
                </c:pt>
                <c:pt idx="73">
                  <c:v>152196</c:v>
                </c:pt>
                <c:pt idx="74">
                  <c:v>162932</c:v>
                </c:pt>
                <c:pt idx="75">
                  <c:v>150377</c:v>
                </c:pt>
                <c:pt idx="76">
                  <c:v>165837</c:v>
                </c:pt>
                <c:pt idx="77">
                  <c:v>146541</c:v>
                </c:pt>
                <c:pt idx="78">
                  <c:v>98862</c:v>
                </c:pt>
                <c:pt idx="79">
                  <c:v>144737</c:v>
                </c:pt>
                <c:pt idx="80">
                  <c:v>177848</c:v>
                </c:pt>
                <c:pt idx="81">
                  <c:v>170392</c:v>
                </c:pt>
                <c:pt idx="82">
                  <c:v>182032</c:v>
                </c:pt>
                <c:pt idx="83">
                  <c:v>177669</c:v>
                </c:pt>
                <c:pt idx="84">
                  <c:v>161880</c:v>
                </c:pt>
                <c:pt idx="85">
                  <c:v>124686</c:v>
                </c:pt>
                <c:pt idx="86">
                  <c:v>174398</c:v>
                </c:pt>
                <c:pt idx="87">
                  <c:v>198952</c:v>
                </c:pt>
                <c:pt idx="88">
                  <c:v>201452</c:v>
                </c:pt>
                <c:pt idx="89">
                  <c:v>215085</c:v>
                </c:pt>
                <c:pt idx="90">
                  <c:v>215886</c:v>
                </c:pt>
                <c:pt idx="91">
                  <c:v>183457</c:v>
                </c:pt>
                <c:pt idx="92">
                  <c:v>135731</c:v>
                </c:pt>
                <c:pt idx="93">
                  <c:v>182287</c:v>
                </c:pt>
                <c:pt idx="94">
                  <c:v>211831</c:v>
                </c:pt>
                <c:pt idx="95">
                  <c:v>219884</c:v>
                </c:pt>
                <c:pt idx="96">
                  <c:v>234245</c:v>
                </c:pt>
                <c:pt idx="97">
                  <c:v>231673</c:v>
                </c:pt>
                <c:pt idx="98">
                  <c:v>191144</c:v>
                </c:pt>
                <c:pt idx="99">
                  <c:v>147725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A-486A-951A-74576815E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8254120"/>
        <c:axId val="688269208"/>
      </c:barChart>
      <c:scatterChart>
        <c:scatterStyle val="smoothMarker"/>
        <c:varyColors val="0"/>
        <c:ser>
          <c:idx val="1"/>
          <c:order val="1"/>
          <c:tx>
            <c:strRef>
              <c:f>Tamponi!$K$1</c:f>
              <c:strCache>
                <c:ptCount val="1"/>
                <c:pt idx="0">
                  <c:v>dPos/dTamp%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Tamponi!$A$4:$A$110</c:f>
              <c:numCache>
                <c:formatCode>d/m;@</c:formatCode>
                <c:ptCount val="107"/>
                <c:pt idx="0">
                  <c:v>44045</c:v>
                </c:pt>
                <c:pt idx="1">
                  <c:v>44046</c:v>
                </c:pt>
                <c:pt idx="2">
                  <c:v>44047</c:v>
                </c:pt>
                <c:pt idx="3">
                  <c:v>44048</c:v>
                </c:pt>
                <c:pt idx="4">
                  <c:v>44049</c:v>
                </c:pt>
                <c:pt idx="5">
                  <c:v>44050</c:v>
                </c:pt>
                <c:pt idx="6">
                  <c:v>44051</c:v>
                </c:pt>
                <c:pt idx="7">
                  <c:v>44052</c:v>
                </c:pt>
                <c:pt idx="8">
                  <c:v>44053</c:v>
                </c:pt>
                <c:pt idx="9">
                  <c:v>44054</c:v>
                </c:pt>
                <c:pt idx="10">
                  <c:v>44055</c:v>
                </c:pt>
                <c:pt idx="11">
                  <c:v>44056</c:v>
                </c:pt>
                <c:pt idx="12">
                  <c:v>44057</c:v>
                </c:pt>
                <c:pt idx="13">
                  <c:v>44058</c:v>
                </c:pt>
                <c:pt idx="14">
                  <c:v>44059</c:v>
                </c:pt>
                <c:pt idx="15">
                  <c:v>44060</c:v>
                </c:pt>
                <c:pt idx="16">
                  <c:v>44061</c:v>
                </c:pt>
                <c:pt idx="17">
                  <c:v>44062</c:v>
                </c:pt>
                <c:pt idx="18">
                  <c:v>44063</c:v>
                </c:pt>
                <c:pt idx="19">
                  <c:v>44064</c:v>
                </c:pt>
                <c:pt idx="20">
                  <c:v>44065</c:v>
                </c:pt>
                <c:pt idx="21">
                  <c:v>44066</c:v>
                </c:pt>
                <c:pt idx="22">
                  <c:v>44067</c:v>
                </c:pt>
                <c:pt idx="23">
                  <c:v>44068</c:v>
                </c:pt>
                <c:pt idx="24">
                  <c:v>44069</c:v>
                </c:pt>
                <c:pt idx="25">
                  <c:v>44070</c:v>
                </c:pt>
                <c:pt idx="26">
                  <c:v>44071</c:v>
                </c:pt>
                <c:pt idx="27">
                  <c:v>44072</c:v>
                </c:pt>
                <c:pt idx="28">
                  <c:v>44073</c:v>
                </c:pt>
                <c:pt idx="29">
                  <c:v>44074</c:v>
                </c:pt>
                <c:pt idx="30">
                  <c:v>44075</c:v>
                </c:pt>
                <c:pt idx="31">
                  <c:v>44076</c:v>
                </c:pt>
                <c:pt idx="32">
                  <c:v>44077</c:v>
                </c:pt>
                <c:pt idx="33">
                  <c:v>44078</c:v>
                </c:pt>
                <c:pt idx="34">
                  <c:v>44079</c:v>
                </c:pt>
                <c:pt idx="35">
                  <c:v>44080</c:v>
                </c:pt>
                <c:pt idx="36">
                  <c:v>44081</c:v>
                </c:pt>
                <c:pt idx="37">
                  <c:v>44082</c:v>
                </c:pt>
                <c:pt idx="38">
                  <c:v>44083</c:v>
                </c:pt>
                <c:pt idx="39">
                  <c:v>44084</c:v>
                </c:pt>
                <c:pt idx="40">
                  <c:v>44085</c:v>
                </c:pt>
                <c:pt idx="41">
                  <c:v>44086</c:v>
                </c:pt>
                <c:pt idx="42">
                  <c:v>44087</c:v>
                </c:pt>
                <c:pt idx="43">
                  <c:v>44088</c:v>
                </c:pt>
                <c:pt idx="44">
                  <c:v>44089</c:v>
                </c:pt>
                <c:pt idx="45">
                  <c:v>44090</c:v>
                </c:pt>
                <c:pt idx="46">
                  <c:v>44091</c:v>
                </c:pt>
                <c:pt idx="47">
                  <c:v>44092</c:v>
                </c:pt>
                <c:pt idx="48">
                  <c:v>44093</c:v>
                </c:pt>
                <c:pt idx="49">
                  <c:v>44094</c:v>
                </c:pt>
                <c:pt idx="50">
                  <c:v>44095</c:v>
                </c:pt>
                <c:pt idx="51">
                  <c:v>44096</c:v>
                </c:pt>
                <c:pt idx="52">
                  <c:v>44097</c:v>
                </c:pt>
                <c:pt idx="53">
                  <c:v>44098</c:v>
                </c:pt>
                <c:pt idx="54">
                  <c:v>44099</c:v>
                </c:pt>
                <c:pt idx="55">
                  <c:v>44100</c:v>
                </c:pt>
                <c:pt idx="56">
                  <c:v>44101</c:v>
                </c:pt>
                <c:pt idx="57">
                  <c:v>44102</c:v>
                </c:pt>
                <c:pt idx="58">
                  <c:v>44103</c:v>
                </c:pt>
                <c:pt idx="59">
                  <c:v>44104</c:v>
                </c:pt>
                <c:pt idx="60">
                  <c:v>44105</c:v>
                </c:pt>
                <c:pt idx="61">
                  <c:v>44106</c:v>
                </c:pt>
                <c:pt idx="62">
                  <c:v>44107</c:v>
                </c:pt>
                <c:pt idx="63">
                  <c:v>44108</c:v>
                </c:pt>
                <c:pt idx="64">
                  <c:v>44109</c:v>
                </c:pt>
                <c:pt idx="65">
                  <c:v>44110</c:v>
                </c:pt>
                <c:pt idx="66">
                  <c:v>44111</c:v>
                </c:pt>
                <c:pt idx="67">
                  <c:v>44112</c:v>
                </c:pt>
                <c:pt idx="68">
                  <c:v>44113</c:v>
                </c:pt>
                <c:pt idx="69">
                  <c:v>44114</c:v>
                </c:pt>
                <c:pt idx="70">
                  <c:v>44115</c:v>
                </c:pt>
                <c:pt idx="71">
                  <c:v>44116</c:v>
                </c:pt>
                <c:pt idx="72">
                  <c:v>44117</c:v>
                </c:pt>
                <c:pt idx="73">
                  <c:v>44118</c:v>
                </c:pt>
                <c:pt idx="74">
                  <c:v>44119</c:v>
                </c:pt>
                <c:pt idx="75">
                  <c:v>44120</c:v>
                </c:pt>
                <c:pt idx="76">
                  <c:v>44121</c:v>
                </c:pt>
                <c:pt idx="77">
                  <c:v>44122</c:v>
                </c:pt>
                <c:pt idx="78">
                  <c:v>44123</c:v>
                </c:pt>
                <c:pt idx="79">
                  <c:v>44124</c:v>
                </c:pt>
                <c:pt idx="80">
                  <c:v>44125</c:v>
                </c:pt>
                <c:pt idx="81">
                  <c:v>44126</c:v>
                </c:pt>
                <c:pt idx="82">
                  <c:v>44127</c:v>
                </c:pt>
                <c:pt idx="83">
                  <c:v>44128</c:v>
                </c:pt>
                <c:pt idx="84">
                  <c:v>44129</c:v>
                </c:pt>
                <c:pt idx="85">
                  <c:v>44130</c:v>
                </c:pt>
                <c:pt idx="86">
                  <c:v>44131</c:v>
                </c:pt>
                <c:pt idx="87">
                  <c:v>44132</c:v>
                </c:pt>
                <c:pt idx="88">
                  <c:v>44133</c:v>
                </c:pt>
                <c:pt idx="89">
                  <c:v>44134</c:v>
                </c:pt>
                <c:pt idx="90">
                  <c:v>44135</c:v>
                </c:pt>
                <c:pt idx="91">
                  <c:v>44136</c:v>
                </c:pt>
                <c:pt idx="92">
                  <c:v>44137</c:v>
                </c:pt>
                <c:pt idx="93">
                  <c:v>44138</c:v>
                </c:pt>
                <c:pt idx="94">
                  <c:v>44139</c:v>
                </c:pt>
                <c:pt idx="95">
                  <c:v>44140</c:v>
                </c:pt>
                <c:pt idx="96">
                  <c:v>44141</c:v>
                </c:pt>
                <c:pt idx="97">
                  <c:v>44142</c:v>
                </c:pt>
                <c:pt idx="98">
                  <c:v>44143</c:v>
                </c:pt>
                <c:pt idx="99">
                  <c:v>44144</c:v>
                </c:pt>
                <c:pt idx="100">
                  <c:v>44145</c:v>
                </c:pt>
                <c:pt idx="101">
                  <c:v>44146</c:v>
                </c:pt>
                <c:pt idx="102">
                  <c:v>44147</c:v>
                </c:pt>
                <c:pt idx="103">
                  <c:v>44148</c:v>
                </c:pt>
                <c:pt idx="104">
                  <c:v>44149</c:v>
                </c:pt>
                <c:pt idx="105">
                  <c:v>44150</c:v>
                </c:pt>
                <c:pt idx="106">
                  <c:v>44151</c:v>
                </c:pt>
              </c:numCache>
            </c:numRef>
          </c:xVal>
          <c:yVal>
            <c:numRef>
              <c:f>Tamponi!$K$4:$K$110</c:f>
              <c:numCache>
                <c:formatCode>0.00</c:formatCode>
                <c:ptCount val="107"/>
                <c:pt idx="0">
                  <c:v>0.55004737803046067</c:v>
                </c:pt>
                <c:pt idx="1">
                  <c:v>0.66150773839241139</c:v>
                </c:pt>
                <c:pt idx="2">
                  <c:v>0.43390883347035719</c:v>
                </c:pt>
                <c:pt idx="3">
                  <c:v>0.68023595684753146</c:v>
                </c:pt>
                <c:pt idx="4">
                  <c:v>0.68344894585243632</c:v>
                </c:pt>
                <c:pt idx="5">
                  <c:v>0.9324954388810055</c:v>
                </c:pt>
                <c:pt idx="6">
                  <c:v>0.65105632481519005</c:v>
                </c:pt>
                <c:pt idx="7">
                  <c:v>1.2301724366979303</c:v>
                </c:pt>
                <c:pt idx="8">
                  <c:v>0.9798728813559322</c:v>
                </c:pt>
                <c:pt idx="9">
                  <c:v>1.0137296392894051</c:v>
                </c:pt>
                <c:pt idx="10">
                  <c:v>0.90394621899806304</c:v>
                </c:pt>
                <c:pt idx="11">
                  <c:v>1.0197702586543722</c:v>
                </c:pt>
                <c:pt idx="12">
                  <c:v>1.2285170044731717</c:v>
                </c:pt>
                <c:pt idx="13">
                  <c:v>1.1840445757957947</c:v>
                </c:pt>
                <c:pt idx="14">
                  <c:v>1.2959491401092185</c:v>
                </c:pt>
                <c:pt idx="15">
                  <c:v>1.043500945672732</c:v>
                </c:pt>
                <c:pt idx="16">
                  <c:v>0.74292278049503491</c:v>
                </c:pt>
                <c:pt idx="17">
                  <c:v>0.90301708980940998</c:v>
                </c:pt>
                <c:pt idx="18">
                  <c:v>1.0846827303013868</c:v>
                </c:pt>
                <c:pt idx="19">
                  <c:v>1.315350852825157</c:v>
                </c:pt>
                <c:pt idx="20">
                  <c:v>1.3788397662023328</c:v>
                </c:pt>
                <c:pt idx="21">
                  <c:v>1.7945406777396804</c:v>
                </c:pt>
                <c:pt idx="22">
                  <c:v>2.0756196367121138</c:v>
                </c:pt>
                <c:pt idx="23">
                  <c:v>1.2109315602493744</c:v>
                </c:pt>
                <c:pt idx="24">
                  <c:v>1.4605095745704539</c:v>
                </c:pt>
                <c:pt idx="25">
                  <c:v>1.498553560792989</c:v>
                </c:pt>
                <c:pt idx="26">
                  <c:v>1.5041467058156905</c:v>
                </c:pt>
                <c:pt idx="27">
                  <c:v>1.4569964079589941</c:v>
                </c:pt>
                <c:pt idx="28">
                  <c:v>1.779127510655214</c:v>
                </c:pt>
                <c:pt idx="29">
                  <c:v>1.7020403978263099</c:v>
                </c:pt>
                <c:pt idx="30">
                  <c:v>1.202961135101789</c:v>
                </c:pt>
                <c:pt idx="31">
                  <c:v>1.287891296535514</c:v>
                </c:pt>
                <c:pt idx="32">
                  <c:v>1.5055501670438625</c:v>
                </c:pt>
                <c:pt idx="33">
                  <c:v>1.5315912808949019</c:v>
                </c:pt>
                <c:pt idx="34">
                  <c:v>1.5725724052090879</c:v>
                </c:pt>
                <c:pt idx="35">
                  <c:v>1.6875715624024148</c:v>
                </c:pt>
                <c:pt idx="36">
                  <c:v>2.1882670827545523</c:v>
                </c:pt>
                <c:pt idx="37">
                  <c:v>1.4815536292111728</c:v>
                </c:pt>
                <c:pt idx="38">
                  <c:v>1.4897385144285864</c:v>
                </c:pt>
                <c:pt idx="39">
                  <c:v>1.6955810842375723</c:v>
                </c:pt>
                <c:pt idx="40">
                  <c:v>1.6343042071197411</c:v>
                </c:pt>
                <c:pt idx="41">
                  <c:v>1.619096930080038</c:v>
                </c:pt>
                <c:pt idx="42">
                  <c:v>2.0182138253191577</c:v>
                </c:pt>
                <c:pt idx="43">
                  <c:v>2.2247235648546648</c:v>
                </c:pt>
                <c:pt idx="44">
                  <c:v>1.5263857322056211</c:v>
                </c:pt>
                <c:pt idx="45">
                  <c:v>1.4432395360163806</c:v>
                </c:pt>
                <c:pt idx="46">
                  <c:v>1.555422361530072</c:v>
                </c:pt>
                <c:pt idx="47">
                  <c:v>1.9100752211059806</c:v>
                </c:pt>
                <c:pt idx="48">
                  <c:v>1.5858868662991774</c:v>
                </c:pt>
                <c:pt idx="49">
                  <c:v>1.9022390564318932</c:v>
                </c:pt>
                <c:pt idx="50">
                  <c:v>2.4166696502094447</c:v>
                </c:pt>
                <c:pt idx="51">
                  <c:v>1.5933014902122493</c:v>
                </c:pt>
                <c:pt idx="52">
                  <c:v>1.5815460577071438</c:v>
                </c:pt>
                <c:pt idx="53">
                  <c:v>1.6534128255214362</c:v>
                </c:pt>
                <c:pt idx="54">
                  <c:v>1.7824348134130086</c:v>
                </c:pt>
                <c:pt idx="55">
                  <c:v>1.7904528341651738</c:v>
                </c:pt>
                <c:pt idx="56">
                  <c:v>2.0133616070410651</c:v>
                </c:pt>
                <c:pt idx="57">
                  <c:v>2.9231642176524684</c:v>
                </c:pt>
                <c:pt idx="58">
                  <c:v>1.82624604978655</c:v>
                </c:pt>
                <c:pt idx="59">
                  <c:v>1.7524913796369974</c:v>
                </c:pt>
                <c:pt idx="60">
                  <c:v>2.1550120098785479</c:v>
                </c:pt>
                <c:pt idx="61">
                  <c:v>2.0772894655904772</c:v>
                </c:pt>
                <c:pt idx="62">
                  <c:v>2.3904415968788886</c:v>
                </c:pt>
                <c:pt idx="63">
                  <c:v>2.7805940850357014</c:v>
                </c:pt>
                <c:pt idx="64">
                  <c:v>3.7466177520293487</c:v>
                </c:pt>
                <c:pt idx="65">
                  <c:v>2.6839245252752102</c:v>
                </c:pt>
                <c:pt idx="66">
                  <c:v>2.9342292162088834</c:v>
                </c:pt>
                <c:pt idx="67">
                  <c:v>3.4801480116785584</c:v>
                </c:pt>
                <c:pt idx="68">
                  <c:v>4.1491917108850629</c:v>
                </c:pt>
                <c:pt idx="69">
                  <c:v>4.3010429503170933</c:v>
                </c:pt>
                <c:pt idx="70">
                  <c:v>5.2131705173039808</c:v>
                </c:pt>
                <c:pt idx="71">
                  <c:v>5.4060064137075443</c:v>
                </c:pt>
                <c:pt idx="72">
                  <c:v>5.2406170031276655</c:v>
                </c:pt>
                <c:pt idx="73">
                  <c:v>4.8174722068911144</c:v>
                </c:pt>
                <c:pt idx="74">
                  <c:v>5.4028674539071515</c:v>
                </c:pt>
                <c:pt idx="75">
                  <c:v>6.6559380756365663</c:v>
                </c:pt>
                <c:pt idx="76">
                  <c:v>6.5877940387247715</c:v>
                </c:pt>
                <c:pt idx="77">
                  <c:v>7.9875256754082464</c:v>
                </c:pt>
                <c:pt idx="78">
                  <c:v>9.4444781614776154</c:v>
                </c:pt>
                <c:pt idx="79">
                  <c:v>7.5108645336023265</c:v>
                </c:pt>
                <c:pt idx="80">
                  <c:v>8.5460618055867936</c:v>
                </c:pt>
                <c:pt idx="81">
                  <c:v>9.4358890088736569</c:v>
                </c:pt>
                <c:pt idx="82">
                  <c:v>10.516282851366793</c:v>
                </c:pt>
                <c:pt idx="83">
                  <c:v>11.054263827679561</c:v>
                </c:pt>
                <c:pt idx="84">
                  <c:v>13.1412157153447</c:v>
                </c:pt>
                <c:pt idx="85">
                  <c:v>13.639863336701797</c:v>
                </c:pt>
                <c:pt idx="86">
                  <c:v>12.608516152708175</c:v>
                </c:pt>
                <c:pt idx="87">
                  <c:v>12.559813422333024</c:v>
                </c:pt>
                <c:pt idx="88">
                  <c:v>13.317812679943607</c:v>
                </c:pt>
                <c:pt idx="89">
                  <c:v>14.449636190343353</c:v>
                </c:pt>
                <c:pt idx="90">
                  <c:v>14.709615259905693</c:v>
                </c:pt>
                <c:pt idx="91">
                  <c:v>16.30082253607112</c:v>
                </c:pt>
                <c:pt idx="92">
                  <c:v>16.394928203579138</c:v>
                </c:pt>
                <c:pt idx="93">
                  <c:v>15.492602324905233</c:v>
                </c:pt>
                <c:pt idx="94">
                  <c:v>14.412904626801554</c:v>
                </c:pt>
                <c:pt idx="95">
                  <c:v>15.69873205872187</c:v>
                </c:pt>
                <c:pt idx="96">
                  <c:v>16.137804435526906</c:v>
                </c:pt>
                <c:pt idx="97">
                  <c:v>17.183271248699675</c:v>
                </c:pt>
                <c:pt idx="98">
                  <c:v>17.062528774117943</c:v>
                </c:pt>
                <c:pt idx="99">
                  <c:v>17.105432391267559</c:v>
                </c:pt>
                <c:pt idx="100">
                  <c:v>16.114218536173183</c:v>
                </c:pt>
                <c:pt idx="101">
                  <c:v>14.607782308101399</c:v>
                </c:pt>
                <c:pt idx="102">
                  <c:v>16.18301288607077</c:v>
                </c:pt>
                <c:pt idx="103">
                  <c:v>16.045789068997443</c:v>
                </c:pt>
                <c:pt idx="104">
                  <c:v>16.359164672039348</c:v>
                </c:pt>
                <c:pt idx="105">
                  <c:v>17.399564716425552</c:v>
                </c:pt>
                <c:pt idx="106">
                  <c:v>17.916587516294062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3A-486A-951A-74576815E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80360"/>
        <c:axId val="688275112"/>
      </c:scatterChart>
      <c:dateAx>
        <c:axId val="688254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269208"/>
        <c:crosses val="autoZero"/>
        <c:auto val="1"/>
        <c:lblOffset val="100"/>
        <c:baseTimeUnit val="days"/>
      </c:dateAx>
      <c:valAx>
        <c:axId val="68826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254120"/>
        <c:crosses val="autoZero"/>
        <c:crossBetween val="between"/>
      </c:valAx>
      <c:valAx>
        <c:axId val="68827511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280360"/>
        <c:crosses val="max"/>
        <c:crossBetween val="midCat"/>
      </c:valAx>
      <c:valAx>
        <c:axId val="688280360"/>
        <c:scaling>
          <c:orientation val="minMax"/>
          <c:max val="43983"/>
          <c:min val="43886"/>
        </c:scaling>
        <c:delete val="0"/>
        <c:axPos val="t"/>
        <c:numFmt formatCode="d/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827511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Nuovi positivi e stima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829248984219503"/>
          <c:y val="0.13362887258911454"/>
          <c:w val="0.66674179314542203"/>
          <c:h val="0.74861535395135137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'Analisi-nuovi-pos (2)'!$C$1</c:f>
              <c:strCache>
                <c:ptCount val="1"/>
                <c:pt idx="0">
                  <c:v>nuovi positivi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'Analisi-nuovi-pos (2)'!$B$3:$B$105</c:f>
              <c:numCache>
                <c:formatCode>0</c:formatCode>
                <c:ptCount val="1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</c:numCache>
            </c:numRef>
          </c:xVal>
          <c:yVal>
            <c:numRef>
              <c:f>'Analisi-nuovi-pos (2)'!$C$3:$C$105</c:f>
              <c:numCache>
                <c:formatCode>0</c:formatCode>
                <c:ptCount val="103"/>
                <c:pt idx="0">
                  <c:v>247832</c:v>
                </c:pt>
                <c:pt idx="1">
                  <c:v>248070</c:v>
                </c:pt>
                <c:pt idx="2">
                  <c:v>248229</c:v>
                </c:pt>
                <c:pt idx="3">
                  <c:v>248419</c:v>
                </c:pt>
                <c:pt idx="4">
                  <c:v>248803</c:v>
                </c:pt>
                <c:pt idx="5">
                  <c:v>249204</c:v>
                </c:pt>
                <c:pt idx="6">
                  <c:v>249756</c:v>
                </c:pt>
                <c:pt idx="7">
                  <c:v>250103</c:v>
                </c:pt>
                <c:pt idx="8">
                  <c:v>250566</c:v>
                </c:pt>
                <c:pt idx="9">
                  <c:v>250825</c:v>
                </c:pt>
                <c:pt idx="10">
                  <c:v>251237</c:v>
                </c:pt>
                <c:pt idx="11">
                  <c:v>251713</c:v>
                </c:pt>
                <c:pt idx="12">
                  <c:v>252235</c:v>
                </c:pt>
                <c:pt idx="13">
                  <c:v>252809</c:v>
                </c:pt>
                <c:pt idx="14">
                  <c:v>253438</c:v>
                </c:pt>
                <c:pt idx="15">
                  <c:v>253915</c:v>
                </c:pt>
                <c:pt idx="16">
                  <c:v>254235</c:v>
                </c:pt>
                <c:pt idx="17">
                  <c:v>254636</c:v>
                </c:pt>
                <c:pt idx="18">
                  <c:v>255278</c:v>
                </c:pt>
                <c:pt idx="19">
                  <c:v>256118</c:v>
                </c:pt>
                <c:pt idx="20">
                  <c:v>257065</c:v>
                </c:pt>
                <c:pt idx="21">
                  <c:v>258136</c:v>
                </c:pt>
                <c:pt idx="22">
                  <c:v>259345</c:v>
                </c:pt>
                <c:pt idx="23">
                  <c:v>260298</c:v>
                </c:pt>
                <c:pt idx="24">
                  <c:v>261174</c:v>
                </c:pt>
                <c:pt idx="25">
                  <c:v>262540</c:v>
                </c:pt>
                <c:pt idx="26">
                  <c:v>263949</c:v>
                </c:pt>
                <c:pt idx="27">
                  <c:v>265409</c:v>
                </c:pt>
                <c:pt idx="28">
                  <c:v>266853</c:v>
                </c:pt>
                <c:pt idx="29">
                  <c:v>268218</c:v>
                </c:pt>
                <c:pt idx="30">
                  <c:v>269214</c:v>
                </c:pt>
                <c:pt idx="31">
                  <c:v>270189</c:v>
                </c:pt>
                <c:pt idx="32">
                  <c:v>271515</c:v>
                </c:pt>
                <c:pt idx="33">
                  <c:v>272912</c:v>
                </c:pt>
                <c:pt idx="34">
                  <c:v>274644</c:v>
                </c:pt>
                <c:pt idx="35">
                  <c:v>276337</c:v>
                </c:pt>
                <c:pt idx="36">
                  <c:v>277634</c:v>
                </c:pt>
                <c:pt idx="37">
                  <c:v>278784</c:v>
                </c:pt>
                <c:pt idx="38">
                  <c:v>280153</c:v>
                </c:pt>
                <c:pt idx="39">
                  <c:v>281583</c:v>
                </c:pt>
                <c:pt idx="40">
                  <c:v>283180</c:v>
                </c:pt>
                <c:pt idx="41">
                  <c:v>284796</c:v>
                </c:pt>
                <c:pt idx="42">
                  <c:v>286297</c:v>
                </c:pt>
                <c:pt idx="43">
                  <c:v>287753</c:v>
                </c:pt>
                <c:pt idx="44">
                  <c:v>288761</c:v>
                </c:pt>
                <c:pt idx="45">
                  <c:v>289990</c:v>
                </c:pt>
                <c:pt idx="46">
                  <c:v>291442</c:v>
                </c:pt>
                <c:pt idx="47">
                  <c:v>293025</c:v>
                </c:pt>
                <c:pt idx="48">
                  <c:v>294932</c:v>
                </c:pt>
                <c:pt idx="49">
                  <c:v>296569</c:v>
                </c:pt>
                <c:pt idx="50">
                  <c:v>298156</c:v>
                </c:pt>
                <c:pt idx="51">
                  <c:v>299506</c:v>
                </c:pt>
                <c:pt idx="52">
                  <c:v>300897</c:v>
                </c:pt>
                <c:pt idx="53">
                  <c:v>302537</c:v>
                </c:pt>
                <c:pt idx="54">
                  <c:v>304323</c:v>
                </c:pt>
                <c:pt idx="55">
                  <c:v>306235</c:v>
                </c:pt>
                <c:pt idx="56">
                  <c:v>308104</c:v>
                </c:pt>
                <c:pt idx="57">
                  <c:v>309870</c:v>
                </c:pt>
                <c:pt idx="58">
                  <c:v>311364</c:v>
                </c:pt>
                <c:pt idx="59">
                  <c:v>313011</c:v>
                </c:pt>
                <c:pt idx="60">
                  <c:v>314861</c:v>
                </c:pt>
                <c:pt idx="61">
                  <c:v>317409</c:v>
                </c:pt>
                <c:pt idx="62">
                  <c:v>319908</c:v>
                </c:pt>
                <c:pt idx="63">
                  <c:v>322751</c:v>
                </c:pt>
                <c:pt idx="64">
                  <c:v>325329</c:v>
                </c:pt>
                <c:pt idx="65">
                  <c:v>327586</c:v>
                </c:pt>
                <c:pt idx="66">
                  <c:v>330263</c:v>
                </c:pt>
                <c:pt idx="67">
                  <c:v>333940</c:v>
                </c:pt>
                <c:pt idx="68">
                  <c:v>338398</c:v>
                </c:pt>
                <c:pt idx="69">
                  <c:v>343770</c:v>
                </c:pt>
                <c:pt idx="70">
                  <c:v>349494</c:v>
                </c:pt>
                <c:pt idx="71">
                  <c:v>354950</c:v>
                </c:pt>
                <c:pt idx="72">
                  <c:v>359569</c:v>
                </c:pt>
                <c:pt idx="73">
                  <c:v>365467</c:v>
                </c:pt>
                <c:pt idx="74">
                  <c:v>372799</c:v>
                </c:pt>
                <c:pt idx="75">
                  <c:v>381602</c:v>
                </c:pt>
                <c:pt idx="76">
                  <c:v>391611</c:v>
                </c:pt>
                <c:pt idx="77">
                  <c:v>402536</c:v>
                </c:pt>
                <c:pt idx="78">
                  <c:v>414241</c:v>
                </c:pt>
                <c:pt idx="79">
                  <c:v>423578</c:v>
                </c:pt>
                <c:pt idx="80">
                  <c:v>434449</c:v>
                </c:pt>
                <c:pt idx="81">
                  <c:v>449648</c:v>
                </c:pt>
                <c:pt idx="82">
                  <c:v>465726</c:v>
                </c:pt>
                <c:pt idx="83">
                  <c:v>484869</c:v>
                </c:pt>
                <c:pt idx="84">
                  <c:v>504509</c:v>
                </c:pt>
                <c:pt idx="85">
                  <c:v>525782</c:v>
                </c:pt>
                <c:pt idx="86">
                  <c:v>542789</c:v>
                </c:pt>
                <c:pt idx="87">
                  <c:v>564778</c:v>
                </c:pt>
                <c:pt idx="88">
                  <c:v>589766</c:v>
                </c:pt>
                <c:pt idx="89">
                  <c:v>616595</c:v>
                </c:pt>
                <c:pt idx="90">
                  <c:v>647674</c:v>
                </c:pt>
                <c:pt idx="91">
                  <c:v>679430</c:v>
                </c:pt>
                <c:pt idx="92">
                  <c:v>709335</c:v>
                </c:pt>
                <c:pt idx="93">
                  <c:v>731588</c:v>
                </c:pt>
                <c:pt idx="94">
                  <c:v>759829</c:v>
                </c:pt>
                <c:pt idx="95">
                  <c:v>790360</c:v>
                </c:pt>
                <c:pt idx="96">
                  <c:v>824879</c:v>
                </c:pt>
                <c:pt idx="97">
                  <c:v>862681</c:v>
                </c:pt>
                <c:pt idx="98">
                  <c:v>902490</c:v>
                </c:pt>
                <c:pt idx="99">
                  <c:v>935104</c:v>
                </c:pt>
                <c:pt idx="100">
                  <c:v>960373</c:v>
                </c:pt>
                <c:pt idx="101">
                  <c:v>995463</c:v>
                </c:pt>
                <c:pt idx="102">
                  <c:v>1028424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D1-41CA-8EC0-ABCB44C9C1F4}"/>
            </c:ext>
          </c:extLst>
        </c:ser>
        <c:ser>
          <c:idx val="1"/>
          <c:order val="1"/>
          <c:tx>
            <c:strRef>
              <c:f>'Analisi-nuovi-pos (2)'!$E$1</c:f>
              <c:strCache>
                <c:ptCount val="1"/>
                <c:pt idx="0">
                  <c:v>stima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xVal>
            <c:numRef>
              <c:f>'Analisi-nuovi-pos (2)'!$B$3:$B$115</c:f>
              <c:numCache>
                <c:formatCode>0</c:formatCode>
                <c:ptCount val="1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</c:numCache>
            </c:numRef>
          </c:xVal>
          <c:yVal>
            <c:numRef>
              <c:f>'Analisi-nuovi-pos (2)'!$E$4:$E$115</c:f>
              <c:numCache>
                <c:formatCode>0</c:formatCode>
                <c:ptCount val="112"/>
                <c:pt idx="0">
                  <c:v>247832.00000022759</c:v>
                </c:pt>
                <c:pt idx="1">
                  <c:v>247832.00000572717</c:v>
                </c:pt>
                <c:pt idx="2">
                  <c:v>247832.00005752279</c:v>
                </c:pt>
                <c:pt idx="3">
                  <c:v>247832.00034861217</c:v>
                </c:pt>
                <c:pt idx="4">
                  <c:v>247832.00152874147</c:v>
                </c:pt>
                <c:pt idx="5">
                  <c:v>247832.00534780763</c:v>
                </c:pt>
                <c:pt idx="6">
                  <c:v>247832.01582743938</c:v>
                </c:pt>
                <c:pt idx="7">
                  <c:v>247832.04117986208</c:v>
                </c:pt>
                <c:pt idx="8">
                  <c:v>247832.09671049938</c:v>
                </c:pt>
                <c:pt idx="9">
                  <c:v>247832.20894526519</c:v>
                </c:pt>
                <c:pt idx="10">
                  <c:v>247832.42121552801</c:v>
                </c:pt>
                <c:pt idx="11">
                  <c:v>247832.80091437075</c:v>
                </c:pt>
                <c:pt idx="12">
                  <c:v>247833.44860856803</c:v>
                </c:pt>
                <c:pt idx="13">
                  <c:v>247834.50915346594</c:v>
                </c:pt>
                <c:pt idx="14">
                  <c:v>247836.18491459987</c:v>
                </c:pt>
                <c:pt idx="15">
                  <c:v>247838.75115234902</c:v>
                </c:pt>
                <c:pt idx="16">
                  <c:v>247842.57357604499</c:v>
                </c:pt>
                <c:pt idx="17">
                  <c:v>247848.12802343036</c:v>
                </c:pt>
                <c:pt idx="18">
                  <c:v>247856.02217172852</c:v>
                </c:pt>
                <c:pt idx="19">
                  <c:v>247867.01913916497</c:v>
                </c:pt>
                <c:pt idx="20">
                  <c:v>247882.06279168648</c:v>
                </c:pt>
                <c:pt idx="21">
                  <c:v>247902.30452976175</c:v>
                </c:pt>
                <c:pt idx="22">
                  <c:v>247929.13129521167</c:v>
                </c:pt>
                <c:pt idx="23">
                  <c:v>247964.19450851018</c:v>
                </c:pt>
                <c:pt idx="24">
                  <c:v>248009.43962323881</c:v>
                </c:pt>
                <c:pt idx="25">
                  <c:v>248067.13596652812</c:v>
                </c:pt>
                <c:pt idx="26">
                  <c:v>248139.90652238874</c:v>
                </c:pt>
                <c:pt idx="27">
                  <c:v>248230.75730871363</c:v>
                </c:pt>
                <c:pt idx="28">
                  <c:v>248343.1059981997</c:v>
                </c:pt>
                <c:pt idx="29">
                  <c:v>248480.80943818632</c:v>
                </c:pt>
                <c:pt idx="30">
                  <c:v>248648.18973405921</c:v>
                </c:pt>
                <c:pt idx="31">
                  <c:v>248850.05857499139</c:v>
                </c:pt>
                <c:pt idx="32">
                  <c:v>249091.73949891271</c:v>
                </c:pt>
                <c:pt idx="33">
                  <c:v>249379.08781522003</c:v>
                </c:pt>
                <c:pt idx="34">
                  <c:v>249718.50792834733</c:v>
                </c:pt>
                <c:pt idx="35">
                  <c:v>250116.96783239476</c:v>
                </c:pt>
                <c:pt idx="36">
                  <c:v>250582.01057605725</c:v>
                </c:pt>
                <c:pt idx="37">
                  <c:v>251121.76252760086</c:v>
                </c:pt>
                <c:pt idx="38">
                  <c:v>251744.93830113311</c:v>
                </c:pt>
                <c:pt idx="39">
                  <c:v>252460.84223745103</c:v>
                </c:pt>
                <c:pt idx="40">
                  <c:v>253279.3663649073</c:v>
                </c:pt>
                <c:pt idx="41">
                  <c:v>254210.98479762106</c:v>
                </c:pt>
                <c:pt idx="42">
                  <c:v>255266.74455962476</c:v>
                </c:pt>
                <c:pt idx="43">
                  <c:v>256458.2528538614</c:v>
                </c:pt>
                <c:pt idx="44">
                  <c:v>257797.66082405075</c:v>
                </c:pt>
                <c:pt idx="45">
                  <c:v>259297.64388508262</c:v>
                </c:pt>
                <c:pt idx="46">
                  <c:v>260971.37872356497</c:v>
                </c:pt>
                <c:pt idx="47">
                  <c:v>262832.51709428197</c:v>
                </c:pt>
                <c:pt idx="48">
                  <c:v>264895.15656046558</c:v>
                </c:pt>
                <c:pt idx="49">
                  <c:v>267173.80834584875</c:v>
                </c:pt>
                <c:pt idx="50">
                  <c:v>269683.36248437373</c:v>
                </c:pt>
                <c:pt idx="51">
                  <c:v>272439.05046913231</c:v>
                </c:pt>
                <c:pt idx="52">
                  <c:v>275456.40561559296</c:v>
                </c:pt>
                <c:pt idx="53">
                  <c:v>278751.22136543092</c:v>
                </c:pt>
                <c:pt idx="54">
                  <c:v>282339.50776634668</c:v>
                </c:pt>
                <c:pt idx="55">
                  <c:v>286237.44637018023</c:v>
                </c:pt>
                <c:pt idx="56">
                  <c:v>290461.34379647073</c:v>
                </c:pt>
                <c:pt idx="57">
                  <c:v>295027.58421144594</c:v>
                </c:pt>
                <c:pt idx="58">
                  <c:v>299952.58097334974</c:v>
                </c:pt>
                <c:pt idx="59">
                  <c:v>305252.72769412631</c:v>
                </c:pt>
                <c:pt idx="60">
                  <c:v>310944.34896488971</c:v>
                </c:pt>
                <c:pt idx="61">
                  <c:v>317043.65098843275</c:v>
                </c:pt>
                <c:pt idx="62">
                  <c:v>323566.67235639325</c:v>
                </c:pt>
                <c:pt idx="63">
                  <c:v>330529.23520172277</c:v>
                </c:pt>
                <c:pt idx="64">
                  <c:v>337946.89694892417</c:v>
                </c:pt>
                <c:pt idx="65">
                  <c:v>345834.90287526447</c:v>
                </c:pt>
                <c:pt idx="66">
                  <c:v>354208.13968595956</c:v>
                </c:pt>
                <c:pt idx="67">
                  <c:v>363081.09029529284</c:v>
                </c:pt>
                <c:pt idx="68">
                  <c:v>372467.78999389533</c:v>
                </c:pt>
                <c:pt idx="69">
                  <c:v>382381.78417009918</c:v>
                </c:pt>
                <c:pt idx="70">
                  <c:v>392836.08774049877</c:v>
                </c:pt>
                <c:pt idx="71">
                  <c:v>403843.1464317239</c:v>
                </c:pt>
                <c:pt idx="72">
                  <c:v>415414.80004205281</c:v>
                </c:pt>
                <c:pt idx="73">
                  <c:v>427562.24779797439</c:v>
                </c:pt>
                <c:pt idx="74">
                  <c:v>440296.0159072369</c:v>
                </c:pt>
                <c:pt idx="75">
                  <c:v>453625.92739638971</c:v>
                </c:pt>
                <c:pt idx="76">
                  <c:v>467561.07430741203</c:v>
                </c:pt>
                <c:pt idx="77">
                  <c:v>482109.79231480649</c:v>
                </c:pt>
                <c:pt idx="78">
                  <c:v>497279.63781158393</c:v>
                </c:pt>
                <c:pt idx="79">
                  <c:v>513077.36749993934</c:v>
                </c:pt>
                <c:pt idx="80">
                  <c:v>529508.9205101775</c:v>
                </c:pt>
                <c:pt idx="81">
                  <c:v>546579.40305963426</c:v>
                </c:pt>
                <c:pt idx="82">
                  <c:v>564293.07565200515</c:v>
                </c:pt>
                <c:pt idx="83">
                  <c:v>582653.34280666686</c:v>
                </c:pt>
                <c:pt idx="84">
                  <c:v>601662.74529730005</c:v>
                </c:pt>
                <c:pt idx="85">
                  <c:v>621322.95486940816</c:v>
                </c:pt>
                <c:pt idx="86">
                  <c:v>641634.77139721042</c:v>
                </c:pt>
                <c:pt idx="87">
                  <c:v>662598.12243186845</c:v>
                </c:pt>
                <c:pt idx="88">
                  <c:v>684212.06508511293</c:v>
                </c:pt>
                <c:pt idx="89">
                  <c:v>706474.79018505733</c:v>
                </c:pt>
                <c:pt idx="90">
                  <c:v>729383.62863434188</c:v>
                </c:pt>
                <c:pt idx="91">
                  <c:v>752935.0598947223</c:v>
                </c:pt>
                <c:pt idx="92">
                  <c:v>777124.72251681471</c:v>
                </c:pt>
                <c:pt idx="93">
                  <c:v>801947.42662891408</c:v>
                </c:pt>
                <c:pt idx="94">
                  <c:v>827397.16829460987</c:v>
                </c:pt>
                <c:pt idx="95">
                  <c:v>853467.14564531471</c:v>
                </c:pt>
                <c:pt idx="96">
                  <c:v>880149.77669078787</c:v>
                </c:pt>
                <c:pt idx="97">
                  <c:v>907436.71870825114</c:v>
                </c:pt>
                <c:pt idx="98">
                  <c:v>935318.88910874538</c:v>
                </c:pt>
                <c:pt idx="99">
                  <c:v>963786.48767793854</c:v>
                </c:pt>
                <c:pt idx="100">
                  <c:v>992829.02008764783</c:v>
                </c:pt>
                <c:pt idx="101">
                  <c:v>1022435.3225738571</c:v>
                </c:pt>
                <c:pt idx="102">
                  <c:v>1052593.5876769701</c:v>
                </c:pt>
                <c:pt idx="103">
                  <c:v>1083291.3909404154</c:v>
                </c:pt>
                <c:pt idx="104">
                  <c:v>1114515.7184644896</c:v>
                </c:pt>
                <c:pt idx="105">
                  <c:v>1146252.9952134511</c:v>
                </c:pt>
                <c:pt idx="106">
                  <c:v>1178489.1139753605</c:v>
                </c:pt>
                <c:pt idx="107">
                  <c:v>1211209.4648759358</c:v>
                </c:pt>
                <c:pt idx="108">
                  <c:v>1244398.9653497757</c:v>
                </c:pt>
                <c:pt idx="109">
                  <c:v>1278042.0904746368</c:v>
                </c:pt>
                <c:pt idx="110">
                  <c:v>1312122.9035770218</c:v>
                </c:pt>
                <c:pt idx="111">
                  <c:v>1346625.0870201311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D1-41CA-8EC0-ABCB44C9C1F4}"/>
            </c:ext>
          </c:extLst>
        </c:ser>
        <c:ser>
          <c:idx val="2"/>
          <c:order val="2"/>
          <c:tx>
            <c:strRef>
              <c:f>'Analisi-nuovi-pos (2)'!$F$1</c:f>
              <c:strCache>
                <c:ptCount val="1"/>
                <c:pt idx="0">
                  <c:v>10xstima'</c:v>
                </c:pt>
              </c:strCache>
            </c:strRef>
          </c:tx>
          <c:spPr>
            <a:ln w="19046" cap="rnd">
              <a:solidFill>
                <a:srgbClr val="A5A5A5"/>
              </a:solidFill>
              <a:prstDash val="solid"/>
              <a:round/>
            </a:ln>
          </c:spPr>
          <c:xVal>
            <c:numRef>
              <c:f>'Analisi-nuovi-pos (2)'!$B$3:$B$177</c:f>
              <c:numCache>
                <c:formatCode>0</c:formatCode>
                <c:ptCount val="17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</c:numCache>
            </c:numRef>
          </c:xVal>
          <c:yVal>
            <c:numRef>
              <c:f>'Analisi-nuovi-pos (2)'!$F$5:$F$177</c:f>
              <c:numCache>
                <c:formatCode>0</c:formatCode>
                <c:ptCount val="173"/>
                <c:pt idx="0">
                  <c:v>5.4995762184262276E-5</c:v>
                </c:pt>
                <c:pt idx="1">
                  <c:v>5.1795621402561665E-4</c:v>
                </c:pt>
                <c:pt idx="2">
                  <c:v>2.910893817897886E-3</c:v>
                </c:pt>
                <c:pt idx="3">
                  <c:v>1.1801293003372848E-2</c:v>
                </c:pt>
                <c:pt idx="4">
                  <c:v>3.8190661580301821E-2</c:v>
                </c:pt>
                <c:pt idx="5">
                  <c:v>0.10479631746420637</c:v>
                </c:pt>
                <c:pt idx="6">
                  <c:v>0.25352422700962052</c:v>
                </c:pt>
                <c:pt idx="7">
                  <c:v>0.55530637298943475</c:v>
                </c:pt>
                <c:pt idx="8">
                  <c:v>1.1223476580926217</c:v>
                </c:pt>
                <c:pt idx="9">
                  <c:v>2.1227026282576844</c:v>
                </c:pt>
                <c:pt idx="10">
                  <c:v>3.7969884273479693</c:v>
                </c:pt>
                <c:pt idx="11">
                  <c:v>6.4769419727963395</c:v>
                </c:pt>
                <c:pt idx="12">
                  <c:v>10.605448979185894</c:v>
                </c:pt>
                <c:pt idx="13">
                  <c:v>16.757611339271534</c:v>
                </c:pt>
                <c:pt idx="14">
                  <c:v>25.662377491535153</c:v>
                </c:pt>
                <c:pt idx="15">
                  <c:v>38.224236959649716</c:v>
                </c:pt>
                <c:pt idx="16">
                  <c:v>55.544473853660747</c:v>
                </c:pt>
                <c:pt idx="17">
                  <c:v>78.941482981608715</c:v>
                </c:pt>
                <c:pt idx="18">
                  <c:v>109.96967436454725</c:v>
                </c:pt>
                <c:pt idx="19">
                  <c:v>150.43652521504555</c:v>
                </c:pt>
                <c:pt idx="20">
                  <c:v>202.41738075274043</c:v>
                </c:pt>
                <c:pt idx="21">
                  <c:v>268.26765449921368</c:v>
                </c:pt>
                <c:pt idx="22">
                  <c:v>350.63213298504706</c:v>
                </c:pt>
                <c:pt idx="23">
                  <c:v>452.4511472863378</c:v>
                </c:pt>
                <c:pt idx="24">
                  <c:v>576.9634328930988</c:v>
                </c:pt>
                <c:pt idx="25">
                  <c:v>727.70555860624881</c:v>
                </c:pt>
                <c:pt idx="26">
                  <c:v>908.50786324881483</c:v>
                </c:pt>
                <c:pt idx="27">
                  <c:v>1123.4868948606891</c:v>
                </c:pt>
                <c:pt idx="28">
                  <c:v>1377.0343998662429</c:v>
                </c:pt>
                <c:pt idx="29">
                  <c:v>1673.8029587289202</c:v>
                </c:pt>
                <c:pt idx="30">
                  <c:v>2018.6884093217668</c:v>
                </c:pt>
                <c:pt idx="31">
                  <c:v>2416.8092392131803</c:v>
                </c:pt>
                <c:pt idx="32">
                  <c:v>2873.4831630732515</c:v>
                </c:pt>
                <c:pt idx="33">
                  <c:v>3394.2011312730028</c:v>
                </c:pt>
                <c:pt idx="34">
                  <c:v>3984.599040474277</c:v>
                </c:pt>
                <c:pt idx="35">
                  <c:v>4650.4274366248865</c:v>
                </c:pt>
                <c:pt idx="36">
                  <c:v>5397.5195154361427</c:v>
                </c:pt>
                <c:pt idx="37">
                  <c:v>6231.7577353224624</c:v>
                </c:pt>
                <c:pt idx="38">
                  <c:v>7159.0393631791812</c:v>
                </c:pt>
                <c:pt idx="39">
                  <c:v>8185.2412745627225</c:v>
                </c:pt>
                <c:pt idx="40">
                  <c:v>9316.1843271375983</c:v>
                </c:pt>
                <c:pt idx="41">
                  <c:v>10557.597620036977</c:v>
                </c:pt>
                <c:pt idx="42">
                  <c:v>11915.082942366425</c:v>
                </c:pt>
                <c:pt idx="43">
                  <c:v>13394.079701893497</c:v>
                </c:pt>
                <c:pt idx="44">
                  <c:v>14999.83061031875</c:v>
                </c:pt>
                <c:pt idx="45">
                  <c:v>16737.348384823417</c:v>
                </c:pt>
                <c:pt idx="46">
                  <c:v>18611.383707170025</c:v>
                </c:pt>
                <c:pt idx="47">
                  <c:v>20626.394661836093</c:v>
                </c:pt>
                <c:pt idx="48">
                  <c:v>22786.517853831756</c:v>
                </c:pt>
                <c:pt idx="49">
                  <c:v>25095.541385249817</c:v>
                </c:pt>
                <c:pt idx="50">
                  <c:v>27556.879847585806</c:v>
                </c:pt>
                <c:pt idx="51">
                  <c:v>30173.551464606426</c:v>
                </c:pt>
                <c:pt idx="52">
                  <c:v>32948.157498379587</c:v>
                </c:pt>
                <c:pt idx="53">
                  <c:v>35882.864009157638</c:v>
                </c:pt>
                <c:pt idx="54">
                  <c:v>38979.386038335506</c:v>
                </c:pt>
                <c:pt idx="55">
                  <c:v>42238.974262904958</c:v>
                </c:pt>
                <c:pt idx="56">
                  <c:v>45662.40414975211</c:v>
                </c:pt>
                <c:pt idx="57">
                  <c:v>49249.967619038071</c:v>
                </c:pt>
                <c:pt idx="58">
                  <c:v>53001.467207765672</c:v>
                </c:pt>
                <c:pt idx="59">
                  <c:v>56916.212707633968</c:v>
                </c:pt>
                <c:pt idx="60">
                  <c:v>60993.020235430449</c:v>
                </c:pt>
                <c:pt idx="61">
                  <c:v>65230.213679604931</c:v>
                </c:pt>
                <c:pt idx="62">
                  <c:v>69625.628453295212</c:v>
                </c:pt>
                <c:pt idx="63">
                  <c:v>74176.617472014041</c:v>
                </c:pt>
                <c:pt idx="64">
                  <c:v>78880.059263402945</c:v>
                </c:pt>
                <c:pt idx="65">
                  <c:v>83732.368106950889</c:v>
                </c:pt>
                <c:pt idx="66">
                  <c:v>88729.506093332893</c:v>
                </c:pt>
                <c:pt idx="67">
                  <c:v>93866.996986024897</c:v>
                </c:pt>
                <c:pt idx="68">
                  <c:v>99139.941762038507</c:v>
                </c:pt>
                <c:pt idx="69">
                  <c:v>104543.03570399585</c:v>
                </c:pt>
                <c:pt idx="70">
                  <c:v>110070.58691225131</c:v>
                </c:pt>
                <c:pt idx="71">
                  <c:v>115716.53610328911</c:v>
                </c:pt>
                <c:pt idx="72">
                  <c:v>121474.47755921574</c:v>
                </c:pt>
                <c:pt idx="73">
                  <c:v>127337.68109262513</c:v>
                </c:pt>
                <c:pt idx="74">
                  <c:v>133299.11489152815</c:v>
                </c:pt>
                <c:pt idx="75">
                  <c:v>139351.46911022312</c:v>
                </c:pt>
                <c:pt idx="76">
                  <c:v>145487.18007394462</c:v>
                </c:pt>
                <c:pt idx="77">
                  <c:v>151698.45496777445</c:v>
                </c:pt>
                <c:pt idx="78">
                  <c:v>157977.29688355408</c:v>
                </c:pt>
                <c:pt idx="79">
                  <c:v>164315.5301023816</c:v>
                </c:pt>
                <c:pt idx="80">
                  <c:v>170704.82549456763</c:v>
                </c:pt>
                <c:pt idx="81">
                  <c:v>177136.72592370887</c:v>
                </c:pt>
                <c:pt idx="82">
                  <c:v>183602.67154661706</c:v>
                </c:pt>
                <c:pt idx="83">
                  <c:v>190094.02490633191</c:v>
                </c:pt>
                <c:pt idx="84">
                  <c:v>196602.09572108113</c:v>
                </c:pt>
                <c:pt idx="85">
                  <c:v>203118.16527802264</c:v>
                </c:pt>
                <c:pt idx="86">
                  <c:v>209633.5103465803</c:v>
                </c:pt>
                <c:pt idx="87">
                  <c:v>216139.42653244478</c:v>
                </c:pt>
                <c:pt idx="88">
                  <c:v>222627.25099944393</c:v>
                </c:pt>
                <c:pt idx="89">
                  <c:v>229088.38449284551</c:v>
                </c:pt>
                <c:pt idx="90">
                  <c:v>235514.31260380428</c:v>
                </c:pt>
                <c:pt idx="91">
                  <c:v>241896.62622092408</c:v>
                </c:pt>
                <c:pt idx="92">
                  <c:v>248227.04112099367</c:v>
                </c:pt>
                <c:pt idx="93">
                  <c:v>254497.41665695794</c:v>
                </c:pt>
                <c:pt idx="94">
                  <c:v>260699.77350704838</c:v>
                </c:pt>
                <c:pt idx="95">
                  <c:v>266826.31045473157</c:v>
                </c:pt>
                <c:pt idx="96">
                  <c:v>272869.42017463269</c:v>
                </c:pt>
                <c:pt idx="97">
                  <c:v>278821.70400494244</c:v>
                </c:pt>
                <c:pt idx="98">
                  <c:v>284675.98569193156</c:v>
                </c:pt>
                <c:pt idx="99">
                  <c:v>290425.32409709296</c:v>
                </c:pt>
                <c:pt idx="100">
                  <c:v>296063.02486209315</c:v>
                </c:pt>
                <c:pt idx="101">
                  <c:v>301582.65103112906</c:v>
                </c:pt>
                <c:pt idx="102">
                  <c:v>306978.03263445385</c:v>
                </c:pt>
                <c:pt idx="103">
                  <c:v>312243.2752407412</c:v>
                </c:pt>
                <c:pt idx="104">
                  <c:v>317372.76748961536</c:v>
                </c:pt>
                <c:pt idx="105">
                  <c:v>322361.18761909427</c:v>
                </c:pt>
                <c:pt idx="106">
                  <c:v>327203.50900575286</c:v>
                </c:pt>
                <c:pt idx="107">
                  <c:v>331895.00473839929</c:v>
                </c:pt>
                <c:pt idx="108">
                  <c:v>336431.25124861021</c:v>
                </c:pt>
                <c:pt idx="109">
                  <c:v>340808.13102385029</c:v>
                </c:pt>
                <c:pt idx="110">
                  <c:v>345021.83443109272</c:v>
                </c:pt>
                <c:pt idx="111">
                  <c:v>349068.86068067979</c:v>
                </c:pt>
                <c:pt idx="112">
                  <c:v>352946.01796188159</c:v>
                </c:pt>
                <c:pt idx="113">
                  <c:v>356650.42278302601</c:v>
                </c:pt>
                <c:pt idx="114">
                  <c:v>360179.49855028652</c:v>
                </c:pt>
                <c:pt idx="115">
                  <c:v>363530.97342027351</c:v>
                </c:pt>
                <c:pt idx="116">
                  <c:v>366702.8774623503</c:v>
                </c:pt>
                <c:pt idx="117">
                  <c:v>369693.53916724445</c:v>
                </c:pt>
                <c:pt idx="118">
                  <c:v>372501.58133897232</c:v>
                </c:pt>
                <c:pt idx="119">
                  <c:v>375125.91640738305</c:v>
                </c:pt>
                <c:pt idx="120">
                  <c:v>377565.74119874742</c:v>
                </c:pt>
                <c:pt idx="121">
                  <c:v>379820.53120176075</c:v>
                </c:pt>
                <c:pt idx="122">
                  <c:v>381890.03436621511</c:v>
                </c:pt>
                <c:pt idx="123">
                  <c:v>383774.2644712422</c:v>
                </c:pt>
                <c:pt idx="124">
                  <c:v>385473.4940996347</c:v>
                </c:pt>
                <c:pt idx="125">
                  <c:v>386988.24725424172</c:v>
                </c:pt>
                <c:pt idx="126">
                  <c:v>388319.29165174253</c:v>
                </c:pt>
                <c:pt idx="127">
                  <c:v>389467.63072843663</c:v>
                </c:pt>
                <c:pt idx="128">
                  <c:v>390434.49539187131</c:v>
                </c:pt>
                <c:pt idx="129">
                  <c:v>391221.33555119392</c:v>
                </c:pt>
                <c:pt idx="130">
                  <c:v>391829.81145821977</c:v>
                </c:pt>
                <c:pt idx="131">
                  <c:v>392261.7848902056</c:v>
                </c:pt>
                <c:pt idx="132">
                  <c:v>392519.31020417251</c:v>
                </c:pt>
                <c:pt idx="133">
                  <c:v>392604.62529164273</c:v>
                </c:pt>
                <c:pt idx="134">
                  <c:v>392520.14246140607</c:v>
                </c:pt>
                <c:pt idx="135">
                  <c:v>392268.43927685637</c:v>
                </c:pt>
                <c:pt idx="136">
                  <c:v>391852.24937313236</c:v>
                </c:pt>
                <c:pt idx="137">
                  <c:v>391274.45327820722</c:v>
                </c:pt>
                <c:pt idx="138">
                  <c:v>390538.06926080026</c:v>
                </c:pt>
                <c:pt idx="139">
                  <c:v>389646.2442267267</c:v>
                </c:pt>
                <c:pt idx="140">
                  <c:v>388602.24468407221</c:v>
                </c:pt>
                <c:pt idx="141">
                  <c:v>387409.44779647514</c:v>
                </c:pt>
                <c:pt idx="142">
                  <c:v>386071.33254241198</c:v>
                </c:pt>
                <c:pt idx="143">
                  <c:v>384591.47099723574</c:v>
                </c:pt>
                <c:pt idx="144">
                  <c:v>382973.51975363214</c:v>
                </c:pt>
                <c:pt idx="145">
                  <c:v>381221.21149480809</c:v>
                </c:pt>
                <c:pt idx="146">
                  <c:v>379338.34673368838</c:v>
                </c:pt>
                <c:pt idx="147">
                  <c:v>377328.78573027905</c:v>
                </c:pt>
                <c:pt idx="148">
                  <c:v>375196.44059816841</c:v>
                </c:pt>
                <c:pt idx="149">
                  <c:v>372945.26761015411</c:v>
                </c:pt>
                <c:pt idx="150">
                  <c:v>370579.2597118672</c:v>
                </c:pt>
                <c:pt idx="151">
                  <c:v>368102.43925136514</c:v>
                </c:pt>
                <c:pt idx="152">
                  <c:v>365518.8509315392</c:v>
                </c:pt>
                <c:pt idx="153">
                  <c:v>362832.55499136169</c:v>
                </c:pt>
                <c:pt idx="154">
                  <c:v>360047.62062104885</c:v>
                </c:pt>
                <c:pt idx="155">
                  <c:v>357168.11961536761</c:v>
                </c:pt>
                <c:pt idx="156">
                  <c:v>354198.12026842963</c:v>
                </c:pt>
                <c:pt idx="157">
                  <c:v>351141.68151260354</c:v>
                </c:pt>
                <c:pt idx="158">
                  <c:v>348002.84730331507</c:v>
                </c:pt>
                <c:pt idx="159">
                  <c:v>344785.64125095494</c:v>
                </c:pt>
                <c:pt idx="160">
                  <c:v>341494.06150019728</c:v>
                </c:pt>
                <c:pt idx="161">
                  <c:v>338132.07585663069</c:v>
                </c:pt>
                <c:pt idx="162">
                  <c:v>334703.61715982668</c:v>
                </c:pt>
                <c:pt idx="163">
                  <c:v>331212.57890148554</c:v>
                </c:pt>
                <c:pt idx="164">
                  <c:v>327662.81108672731</c:v>
                </c:pt>
                <c:pt idx="165">
                  <c:v>324058.11633615755</c:v>
                </c:pt>
                <c:pt idx="166">
                  <c:v>320402.24622578826</c:v>
                </c:pt>
                <c:pt idx="167">
                  <c:v>316698.897861531</c:v>
                </c:pt>
                <c:pt idx="168">
                  <c:v>312951.71068460681</c:v>
                </c:pt>
                <c:pt idx="169">
                  <c:v>309164.26350375637</c:v>
                </c:pt>
                <c:pt idx="170">
                  <c:v>305340.07174991071</c:v>
                </c:pt>
                <c:pt idx="171">
                  <c:v>301482.58494866081</c:v>
                </c:pt>
                <c:pt idx="172">
                  <c:v>297595.18440546934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D1-41CA-8EC0-ABCB44C9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55200"/>
        <c:axId val="448856512"/>
      </c:scatterChart>
      <c:valAx>
        <c:axId val="44885651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0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5200"/>
        <c:crossesAt val="0"/>
        <c:crossBetween val="midCat"/>
      </c:valAx>
      <c:valAx>
        <c:axId val="448855200"/>
        <c:scaling>
          <c:orientation val="minMax"/>
        </c:scaling>
        <c:delete val="0"/>
        <c:axPos val="b"/>
        <c:majorGridlines/>
        <c:numFmt formatCode="0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651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835547197894254"/>
          <c:y val="0.39763307365659789"/>
          <c:w val="0.18164452802105732"/>
          <c:h val="0.21257074414369773"/>
        </c:manualLayout>
      </c:layout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it-IT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'Analisi-nuovi-pos (2)'!$H$1</c:f>
              <c:strCache>
                <c:ptCount val="1"/>
                <c:pt idx="0">
                  <c:v>err stima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'Analisi-nuovi-pos (2)'!$B$3:$B$117</c:f>
              <c:numCache>
                <c:formatCode>0</c:formatCode>
                <c:ptCount val="1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</c:numCache>
            </c:numRef>
          </c:xVal>
          <c:yVal>
            <c:numRef>
              <c:f>'Analisi-nuovi-pos (2)'!$H$3:$H$117</c:f>
              <c:numCache>
                <c:formatCode>0</c:formatCode>
                <c:ptCount val="115"/>
                <c:pt idx="1">
                  <c:v>237.99999977240805</c:v>
                </c:pt>
                <c:pt idx="2">
                  <c:v>396.99999427283183</c:v>
                </c:pt>
                <c:pt idx="3">
                  <c:v>586.99994247721042</c:v>
                </c:pt>
                <c:pt idx="4">
                  <c:v>970.99965138782864</c:v>
                </c:pt>
                <c:pt idx="5">
                  <c:v>1371.9984712585283</c:v>
                </c:pt>
                <c:pt idx="6">
                  <c:v>1923.9946521923703</c:v>
                </c:pt>
                <c:pt idx="7">
                  <c:v>2270.9841725606238</c:v>
                </c:pt>
                <c:pt idx="8">
                  <c:v>2733.9588201379229</c:v>
                </c:pt>
                <c:pt idx="9">
                  <c:v>2992.9032895006239</c:v>
                </c:pt>
                <c:pt idx="10">
                  <c:v>3404.7910547348147</c:v>
                </c:pt>
                <c:pt idx="11">
                  <c:v>3880.5787844719889</c:v>
                </c:pt>
                <c:pt idx="12">
                  <c:v>4402.1990856292541</c:v>
                </c:pt>
                <c:pt idx="13">
                  <c:v>4975.5513914319745</c:v>
                </c:pt>
                <c:pt idx="14">
                  <c:v>5603.4908465340559</c:v>
                </c:pt>
                <c:pt idx="15">
                  <c:v>6078.8150854001287</c:v>
                </c:pt>
                <c:pt idx="16">
                  <c:v>6396.2488476509752</c:v>
                </c:pt>
                <c:pt idx="17">
                  <c:v>6793.4264239550103</c:v>
                </c:pt>
                <c:pt idx="18">
                  <c:v>7429.8719765696442</c:v>
                </c:pt>
                <c:pt idx="19">
                  <c:v>8261.9778282714833</c:v>
                </c:pt>
                <c:pt idx="20">
                  <c:v>9197.9808608350286</c:v>
                </c:pt>
                <c:pt idx="21">
                  <c:v>10253.937208313524</c:v>
                </c:pt>
                <c:pt idx="22">
                  <c:v>11442.69547023825</c:v>
                </c:pt>
                <c:pt idx="23">
                  <c:v>12368.868704788329</c:v>
                </c:pt>
                <c:pt idx="24">
                  <c:v>13209.805491489824</c:v>
                </c:pt>
                <c:pt idx="25">
                  <c:v>14530.56037676119</c:v>
                </c:pt>
                <c:pt idx="26">
                  <c:v>15881.86403347188</c:v>
                </c:pt>
                <c:pt idx="27">
                  <c:v>17269.093477611255</c:v>
                </c:pt>
                <c:pt idx="28">
                  <c:v>18622.242691286374</c:v>
                </c:pt>
                <c:pt idx="29">
                  <c:v>19874.894001800305</c:v>
                </c:pt>
                <c:pt idx="30">
                  <c:v>20733.190561813681</c:v>
                </c:pt>
                <c:pt idx="31">
                  <c:v>21540.810265940789</c:v>
                </c:pt>
                <c:pt idx="32">
                  <c:v>22664.941425008612</c:v>
                </c:pt>
                <c:pt idx="33">
                  <c:v>23820.260501087294</c:v>
                </c:pt>
                <c:pt idx="34">
                  <c:v>25264.912184779969</c:v>
                </c:pt>
                <c:pt idx="35">
                  <c:v>26618.492071652669</c:v>
                </c:pt>
                <c:pt idx="36">
                  <c:v>27517.032167605241</c:v>
                </c:pt>
                <c:pt idx="37">
                  <c:v>28201.989423942752</c:v>
                </c:pt>
                <c:pt idx="38">
                  <c:v>29031.237472399138</c:v>
                </c:pt>
                <c:pt idx="39">
                  <c:v>29838.061698866892</c:v>
                </c:pt>
                <c:pt idx="40">
                  <c:v>30719.157762548974</c:v>
                </c:pt>
                <c:pt idx="41">
                  <c:v>31516.633635092701</c:v>
                </c:pt>
                <c:pt idx="42">
                  <c:v>32086.015202378941</c:v>
                </c:pt>
                <c:pt idx="43">
                  <c:v>32486.255440375244</c:v>
                </c:pt>
                <c:pt idx="44">
                  <c:v>32302.747146138601</c:v>
                </c:pt>
                <c:pt idx="45">
                  <c:v>32192.339175949252</c:v>
                </c:pt>
                <c:pt idx="46">
                  <c:v>32144.356114917377</c:v>
                </c:pt>
                <c:pt idx="47">
                  <c:v>32053.621276435035</c:v>
                </c:pt>
                <c:pt idx="48">
                  <c:v>32099.482905718032</c:v>
                </c:pt>
                <c:pt idx="49">
                  <c:v>31673.843439534423</c:v>
                </c:pt>
                <c:pt idx="50">
                  <c:v>30982.191654151247</c:v>
                </c:pt>
                <c:pt idx="51">
                  <c:v>29822.637515626266</c:v>
                </c:pt>
                <c:pt idx="52">
                  <c:v>28457.949530867685</c:v>
                </c:pt>
                <c:pt idx="53">
                  <c:v>27080.594384407043</c:v>
                </c:pt>
                <c:pt idx="54">
                  <c:v>25571.778634569084</c:v>
                </c:pt>
                <c:pt idx="55">
                  <c:v>23895.49223365332</c:v>
                </c:pt>
                <c:pt idx="56">
                  <c:v>21866.553629819769</c:v>
                </c:pt>
                <c:pt idx="57">
                  <c:v>19408.656203529274</c:v>
                </c:pt>
                <c:pt idx="58">
                  <c:v>16336.415788554063</c:v>
                </c:pt>
                <c:pt idx="59">
                  <c:v>13058.419026650256</c:v>
                </c:pt>
                <c:pt idx="60">
                  <c:v>9608.2723058736883</c:v>
                </c:pt>
                <c:pt idx="61">
                  <c:v>6464.6510351102916</c:v>
                </c:pt>
                <c:pt idx="62">
                  <c:v>2864.3490115672466</c:v>
                </c:pt>
                <c:pt idx="63">
                  <c:v>-815.67235639324645</c:v>
                </c:pt>
                <c:pt idx="64">
                  <c:v>-5200.2352017227677</c:v>
                </c:pt>
                <c:pt idx="65">
                  <c:v>-10360.896948924172</c:v>
                </c:pt>
                <c:pt idx="66">
                  <c:v>-15571.902875264466</c:v>
                </c:pt>
                <c:pt idx="67">
                  <c:v>-20268.139685959555</c:v>
                </c:pt>
                <c:pt idx="68">
                  <c:v>-24683.090295292845</c:v>
                </c:pt>
                <c:pt idx="69">
                  <c:v>-28697.789993895334</c:v>
                </c:pt>
                <c:pt idx="70">
                  <c:v>-32887.784170099185</c:v>
                </c:pt>
                <c:pt idx="71">
                  <c:v>-37886.08774049877</c:v>
                </c:pt>
                <c:pt idx="72">
                  <c:v>-44274.146431723901</c:v>
                </c:pt>
                <c:pt idx="73">
                  <c:v>-49947.800042052811</c:v>
                </c:pt>
                <c:pt idx="74">
                  <c:v>-54763.247797974385</c:v>
                </c:pt>
                <c:pt idx="75">
                  <c:v>-58694.015907236899</c:v>
                </c:pt>
                <c:pt idx="76">
                  <c:v>-62014.927396389714</c:v>
                </c:pt>
                <c:pt idx="77">
                  <c:v>-65025.074307412026</c:v>
                </c:pt>
                <c:pt idx="78">
                  <c:v>-67868.792314806487</c:v>
                </c:pt>
                <c:pt idx="79">
                  <c:v>-73701.637811583932</c:v>
                </c:pt>
                <c:pt idx="80">
                  <c:v>-78628.367499939341</c:v>
                </c:pt>
                <c:pt idx="81">
                  <c:v>-79860.920510177501</c:v>
                </c:pt>
                <c:pt idx="82">
                  <c:v>-80853.403059634264</c:v>
                </c:pt>
                <c:pt idx="83">
                  <c:v>-79424.075652005151</c:v>
                </c:pt>
                <c:pt idx="84">
                  <c:v>-78144.342806666857</c:v>
                </c:pt>
                <c:pt idx="85">
                  <c:v>-75880.745297300047</c:v>
                </c:pt>
                <c:pt idx="86">
                  <c:v>-78533.95486940816</c:v>
                </c:pt>
                <c:pt idx="87">
                  <c:v>-76856.771397210425</c:v>
                </c:pt>
                <c:pt idx="88">
                  <c:v>-72832.122431868454</c:v>
                </c:pt>
                <c:pt idx="89">
                  <c:v>-67617.065085112932</c:v>
                </c:pt>
                <c:pt idx="90">
                  <c:v>-58800.790185057325</c:v>
                </c:pt>
                <c:pt idx="91">
                  <c:v>-49953.628634341876</c:v>
                </c:pt>
                <c:pt idx="92">
                  <c:v>-43600.059894722304</c:v>
                </c:pt>
                <c:pt idx="93">
                  <c:v>-45536.722516814712</c:v>
                </c:pt>
                <c:pt idx="94">
                  <c:v>-42118.42662891408</c:v>
                </c:pt>
                <c:pt idx="95">
                  <c:v>-37037.168294609874</c:v>
                </c:pt>
                <c:pt idx="96">
                  <c:v>-28588.145645314711</c:v>
                </c:pt>
                <c:pt idx="97">
                  <c:v>-17468.776690787869</c:v>
                </c:pt>
                <c:pt idx="98">
                  <c:v>-4946.7187082511373</c:v>
                </c:pt>
                <c:pt idx="99">
                  <c:v>-214.88910874538124</c:v>
                </c:pt>
                <c:pt idx="100">
                  <c:v>-3413.4876779385377</c:v>
                </c:pt>
                <c:pt idx="101">
                  <c:v>2633.9799123521661</c:v>
                </c:pt>
                <c:pt idx="102">
                  <c:v>5988.6774261428509</c:v>
                </c:pt>
                <c:pt idx="103">
                  <c:v>13807.412323029945</c:v>
                </c:pt>
                <c:pt idx="104">
                  <c:v>24011.60905958456</c:v>
                </c:pt>
                <c:pt idx="105">
                  <c:v>30036.281535510439</c:v>
                </c:pt>
                <c:pt idx="106">
                  <c:v>32276.004786548903</c:v>
                </c:pt>
                <c:pt idx="107">
                  <c:v>27391.886024639476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5C-42ED-9307-09597CBDE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750192"/>
        <c:axId val="519748880"/>
      </c:scatterChart>
      <c:valAx>
        <c:axId val="51975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748880"/>
        <c:crosses val="autoZero"/>
        <c:crossBetween val="midCat"/>
      </c:valAx>
      <c:valAx>
        <c:axId val="5197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75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Variazioni nuovi positivi</a:t>
            </a:r>
          </a:p>
        </c:rich>
      </c:tx>
      <c:layout>
        <c:manualLayout>
          <c:xMode val="edge"/>
          <c:yMode val="edge"/>
          <c:x val="0.3126041119860018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'Analisi-nuovi-pos (2)'!$D$1</c:f>
              <c:strCache>
                <c:ptCount val="1"/>
                <c:pt idx="0">
                  <c:v>attualmente_n_positivi'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'Analisi-nuovi-pos (2)'!$B$3:$B$149</c:f>
              <c:numCache>
                <c:formatCode>0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xVal>
          <c:yVal>
            <c:numRef>
              <c:f>'Analisi-nuovi-pos (2)'!$D$3:$D$149</c:f>
              <c:numCache>
                <c:formatCode>General</c:formatCode>
                <c:ptCount val="147"/>
                <c:pt idx="1">
                  <c:v>238</c:v>
                </c:pt>
                <c:pt idx="2">
                  <c:v>159</c:v>
                </c:pt>
                <c:pt idx="3">
                  <c:v>190</c:v>
                </c:pt>
                <c:pt idx="4">
                  <c:v>384</c:v>
                </c:pt>
                <c:pt idx="5">
                  <c:v>401</c:v>
                </c:pt>
                <c:pt idx="6">
                  <c:v>552</c:v>
                </c:pt>
                <c:pt idx="7">
                  <c:v>347</c:v>
                </c:pt>
                <c:pt idx="8">
                  <c:v>463</c:v>
                </c:pt>
                <c:pt idx="9">
                  <c:v>259</c:v>
                </c:pt>
                <c:pt idx="10">
                  <c:v>412</c:v>
                </c:pt>
                <c:pt idx="11">
                  <c:v>476</c:v>
                </c:pt>
                <c:pt idx="12">
                  <c:v>522</c:v>
                </c:pt>
                <c:pt idx="13">
                  <c:v>574</c:v>
                </c:pt>
                <c:pt idx="14">
                  <c:v>629</c:v>
                </c:pt>
                <c:pt idx="15">
                  <c:v>477</c:v>
                </c:pt>
                <c:pt idx="16">
                  <c:v>320</c:v>
                </c:pt>
                <c:pt idx="17">
                  <c:v>401</c:v>
                </c:pt>
                <c:pt idx="18">
                  <c:v>642</c:v>
                </c:pt>
                <c:pt idx="19">
                  <c:v>840</c:v>
                </c:pt>
                <c:pt idx="20">
                  <c:v>947</c:v>
                </c:pt>
                <c:pt idx="21">
                  <c:v>1071</c:v>
                </c:pt>
                <c:pt idx="22">
                  <c:v>1209</c:v>
                </c:pt>
                <c:pt idx="23">
                  <c:v>953</c:v>
                </c:pt>
                <c:pt idx="24">
                  <c:v>876</c:v>
                </c:pt>
                <c:pt idx="25">
                  <c:v>1366</c:v>
                </c:pt>
                <c:pt idx="26">
                  <c:v>1409</c:v>
                </c:pt>
                <c:pt idx="27">
                  <c:v>1460</c:v>
                </c:pt>
                <c:pt idx="28">
                  <c:v>1444</c:v>
                </c:pt>
                <c:pt idx="29">
                  <c:v>1365</c:v>
                </c:pt>
                <c:pt idx="30">
                  <c:v>996</c:v>
                </c:pt>
                <c:pt idx="31">
                  <c:v>975</c:v>
                </c:pt>
                <c:pt idx="32">
                  <c:v>1326</c:v>
                </c:pt>
                <c:pt idx="33">
                  <c:v>1397</c:v>
                </c:pt>
                <c:pt idx="34">
                  <c:v>1732</c:v>
                </c:pt>
                <c:pt idx="35">
                  <c:v>1693</c:v>
                </c:pt>
                <c:pt idx="36">
                  <c:v>1297</c:v>
                </c:pt>
                <c:pt idx="37">
                  <c:v>1150</c:v>
                </c:pt>
                <c:pt idx="38">
                  <c:v>1369</c:v>
                </c:pt>
                <c:pt idx="39">
                  <c:v>1430</c:v>
                </c:pt>
                <c:pt idx="40">
                  <c:v>1597</c:v>
                </c:pt>
                <c:pt idx="41">
                  <c:v>1616</c:v>
                </c:pt>
                <c:pt idx="42">
                  <c:v>1501</c:v>
                </c:pt>
                <c:pt idx="43">
                  <c:v>1456</c:v>
                </c:pt>
                <c:pt idx="44">
                  <c:v>1008</c:v>
                </c:pt>
                <c:pt idx="45">
                  <c:v>1229</c:v>
                </c:pt>
                <c:pt idx="46">
                  <c:v>1452</c:v>
                </c:pt>
                <c:pt idx="47">
                  <c:v>1583</c:v>
                </c:pt>
                <c:pt idx="48">
                  <c:v>1907</c:v>
                </c:pt>
                <c:pt idx="49">
                  <c:v>1637</c:v>
                </c:pt>
                <c:pt idx="50">
                  <c:v>1587</c:v>
                </c:pt>
                <c:pt idx="51">
                  <c:v>1350</c:v>
                </c:pt>
                <c:pt idx="52">
                  <c:v>1391</c:v>
                </c:pt>
                <c:pt idx="53">
                  <c:v>1640</c:v>
                </c:pt>
                <c:pt idx="54">
                  <c:v>1786</c:v>
                </c:pt>
                <c:pt idx="55">
                  <c:v>1912</c:v>
                </c:pt>
                <c:pt idx="56">
                  <c:v>1869</c:v>
                </c:pt>
                <c:pt idx="57">
                  <c:v>1766</c:v>
                </c:pt>
                <c:pt idx="58">
                  <c:v>1494</c:v>
                </c:pt>
                <c:pt idx="59">
                  <c:v>1647</c:v>
                </c:pt>
                <c:pt idx="60">
                  <c:v>1850</c:v>
                </c:pt>
                <c:pt idx="61">
                  <c:v>2548</c:v>
                </c:pt>
                <c:pt idx="62">
                  <c:v>2499</c:v>
                </c:pt>
                <c:pt idx="63">
                  <c:v>2843</c:v>
                </c:pt>
                <c:pt idx="64">
                  <c:v>2578</c:v>
                </c:pt>
                <c:pt idx="65">
                  <c:v>2257</c:v>
                </c:pt>
                <c:pt idx="66">
                  <c:v>2677</c:v>
                </c:pt>
                <c:pt idx="67">
                  <c:v>3677</c:v>
                </c:pt>
                <c:pt idx="68">
                  <c:v>4458</c:v>
                </c:pt>
                <c:pt idx="69">
                  <c:v>5372</c:v>
                </c:pt>
                <c:pt idx="70">
                  <c:v>5724</c:v>
                </c:pt>
                <c:pt idx="71">
                  <c:v>5456</c:v>
                </c:pt>
                <c:pt idx="72">
                  <c:v>4619</c:v>
                </c:pt>
                <c:pt idx="73">
                  <c:v>5898</c:v>
                </c:pt>
                <c:pt idx="74">
                  <c:v>7332</c:v>
                </c:pt>
                <c:pt idx="75">
                  <c:v>8803</c:v>
                </c:pt>
                <c:pt idx="76">
                  <c:v>10009</c:v>
                </c:pt>
                <c:pt idx="77">
                  <c:v>10925</c:v>
                </c:pt>
                <c:pt idx="78">
                  <c:v>11705</c:v>
                </c:pt>
                <c:pt idx="79">
                  <c:v>9337</c:v>
                </c:pt>
                <c:pt idx="80">
                  <c:v>10871</c:v>
                </c:pt>
                <c:pt idx="81">
                  <c:v>15199</c:v>
                </c:pt>
                <c:pt idx="82">
                  <c:v>16078</c:v>
                </c:pt>
                <c:pt idx="83">
                  <c:v>19143</c:v>
                </c:pt>
                <c:pt idx="84">
                  <c:v>19640</c:v>
                </c:pt>
                <c:pt idx="85">
                  <c:v>21273</c:v>
                </c:pt>
                <c:pt idx="86">
                  <c:v>17007</c:v>
                </c:pt>
                <c:pt idx="87">
                  <c:v>21989</c:v>
                </c:pt>
                <c:pt idx="88">
                  <c:v>24988</c:v>
                </c:pt>
                <c:pt idx="89">
                  <c:v>26829</c:v>
                </c:pt>
                <c:pt idx="90">
                  <c:v>31079</c:v>
                </c:pt>
                <c:pt idx="91">
                  <c:v>31756</c:v>
                </c:pt>
                <c:pt idx="92">
                  <c:v>29905</c:v>
                </c:pt>
                <c:pt idx="93">
                  <c:v>22253</c:v>
                </c:pt>
                <c:pt idx="94">
                  <c:v>28241</c:v>
                </c:pt>
                <c:pt idx="95">
                  <c:v>30531</c:v>
                </c:pt>
                <c:pt idx="96">
                  <c:v>34519</c:v>
                </c:pt>
                <c:pt idx="97">
                  <c:v>37802</c:v>
                </c:pt>
                <c:pt idx="98">
                  <c:v>39809</c:v>
                </c:pt>
                <c:pt idx="99">
                  <c:v>32614</c:v>
                </c:pt>
                <c:pt idx="100">
                  <c:v>25269</c:v>
                </c:pt>
                <c:pt idx="101">
                  <c:v>35090</c:v>
                </c:pt>
                <c:pt idx="102">
                  <c:v>32961</c:v>
                </c:pt>
                <c:pt idx="103">
                  <c:v>37977</c:v>
                </c:pt>
                <c:pt idx="104">
                  <c:v>40902</c:v>
                </c:pt>
                <c:pt idx="105">
                  <c:v>37249</c:v>
                </c:pt>
                <c:pt idx="106">
                  <c:v>33977</c:v>
                </c:pt>
                <c:pt idx="107">
                  <c:v>27352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FE-4C4C-A660-7E1C63BEECD6}"/>
            </c:ext>
          </c:extLst>
        </c:ser>
        <c:ser>
          <c:idx val="1"/>
          <c:order val="1"/>
          <c:tx>
            <c:strRef>
              <c:f>'Analisi-nuovi-pos (2)'!$G$1</c:f>
              <c:strCache>
                <c:ptCount val="1"/>
                <c:pt idx="0">
                  <c:v>stima'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'Analisi-nuovi-pos (2)'!$B$3:$B$177</c:f>
              <c:numCache>
                <c:formatCode>0</c:formatCode>
                <c:ptCount val="17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</c:numCache>
            </c:numRef>
          </c:xVal>
          <c:yVal>
            <c:numRef>
              <c:f>'Analisi-nuovi-pos (2)'!$G$3:$G$177</c:f>
              <c:numCache>
                <c:formatCode>0</c:formatCode>
                <c:ptCount val="175"/>
                <c:pt idx="1">
                  <c:v>2.2758649994311059E-7</c:v>
                </c:pt>
                <c:pt idx="2">
                  <c:v>5.4995839401273027E-6</c:v>
                </c:pt>
                <c:pt idx="3">
                  <c:v>5.1795614956355466E-5</c:v>
                </c:pt>
                <c:pt idx="4">
                  <c:v>2.9108938164589085E-4</c:v>
                </c:pt>
                <c:pt idx="5">
                  <c:v>1.18012931256113E-3</c:v>
                </c:pt>
                <c:pt idx="6">
                  <c:v>3.8190661469990413E-3</c:v>
                </c:pt>
                <c:pt idx="7">
                  <c:v>1.0479631752761853E-2</c:v>
                </c:pt>
                <c:pt idx="8">
                  <c:v>2.5352422713416655E-2</c:v>
                </c:pt>
                <c:pt idx="9">
                  <c:v>5.5530637300195057E-2</c:v>
                </c:pt>
                <c:pt idx="10">
                  <c:v>0.11223476582076861</c:v>
                </c:pt>
                <c:pt idx="11">
                  <c:v>0.21227026282060737</c:v>
                </c:pt>
                <c:pt idx="12">
                  <c:v>0.37969884272830484</c:v>
                </c:pt>
                <c:pt idx="13">
                  <c:v>0.64769419728442501</c:v>
                </c:pt>
                <c:pt idx="14">
                  <c:v>1.0605448979307521</c:v>
                </c:pt>
                <c:pt idx="15">
                  <c:v>1.6757611339339364</c:v>
                </c:pt>
                <c:pt idx="16">
                  <c:v>2.5662377491426107</c:v>
                </c:pt>
                <c:pt idx="17">
                  <c:v>3.8224236959786033</c:v>
                </c:pt>
                <c:pt idx="18">
                  <c:v>5.5544473853698282</c:v>
                </c:pt>
                <c:pt idx="19">
                  <c:v>7.8941482981524844</c:v>
                </c:pt>
                <c:pt idx="20">
                  <c:v>10.996967436447898</c:v>
                </c:pt>
                <c:pt idx="21">
                  <c:v>15.043652521510174</c:v>
                </c:pt>
                <c:pt idx="22">
                  <c:v>20.24173807526477</c:v>
                </c:pt>
                <c:pt idx="23">
                  <c:v>26.826765449918149</c:v>
                </c:pt>
                <c:pt idx="24">
                  <c:v>35.063213298495</c:v>
                </c:pt>
                <c:pt idx="25">
                  <c:v>45.245114728636992</c:v>
                </c:pt>
                <c:pt idx="26">
                  <c:v>57.696343289317312</c:v>
                </c:pt>
                <c:pt idx="27">
                  <c:v>72.770555860629997</c:v>
                </c:pt>
                <c:pt idx="28">
                  <c:v>90.8507863248728</c:v>
                </c:pt>
                <c:pt idx="29">
                  <c:v>112.34868948607553</c:v>
                </c:pt>
                <c:pt idx="30">
                  <c:v>137.70343998662835</c:v>
                </c:pt>
                <c:pt idx="31">
                  <c:v>167.38029587290004</c:v>
                </c:pt>
                <c:pt idx="32">
                  <c:v>201.86884093217432</c:v>
                </c:pt>
                <c:pt idx="33">
                  <c:v>241.6809239213168</c:v>
                </c:pt>
                <c:pt idx="34">
                  <c:v>287.34831630731492</c:v>
                </c:pt>
                <c:pt idx="35">
                  <c:v>339.42011312728613</c:v>
                </c:pt>
                <c:pt idx="36">
                  <c:v>398.45990404742207</c:v>
                </c:pt>
                <c:pt idx="37">
                  <c:v>465.04274366248882</c:v>
                </c:pt>
                <c:pt idx="38">
                  <c:v>539.75195154360972</c:v>
                </c:pt>
                <c:pt idx="39">
                  <c:v>623.17577353223771</c:v>
                </c:pt>
                <c:pt idx="40">
                  <c:v>715.90393631792972</c:v>
                </c:pt>
                <c:pt idx="41">
                  <c:v>818.52412745626748</c:v>
                </c:pt>
                <c:pt idx="42">
                  <c:v>931.61843271376961</c:v>
                </c:pt>
                <c:pt idx="43">
                  <c:v>1055.7597620036997</c:v>
                </c:pt>
                <c:pt idx="44">
                  <c:v>1191.5082942366375</c:v>
                </c:pt>
                <c:pt idx="45">
                  <c:v>1339.407970189342</c:v>
                </c:pt>
                <c:pt idx="46">
                  <c:v>1499.9830610318661</c:v>
                </c:pt>
                <c:pt idx="47">
                  <c:v>1673.7348384823385</c:v>
                </c:pt>
                <c:pt idx="48">
                  <c:v>1861.1383707169737</c:v>
                </c:pt>
                <c:pt idx="49">
                  <c:v>2062.6394661836139</c:v>
                </c:pt>
                <c:pt idx="50">
                  <c:v>2278.651785383162</c:v>
                </c:pt>
                <c:pt idx="51">
                  <c:v>2509.5541385249894</c:v>
                </c:pt>
                <c:pt idx="52">
                  <c:v>2755.687984758601</c:v>
                </c:pt>
                <c:pt idx="53">
                  <c:v>3017.3551464606458</c:v>
                </c:pt>
                <c:pt idx="54">
                  <c:v>3294.8157498379805</c:v>
                </c:pt>
                <c:pt idx="55">
                  <c:v>3588.2864009157356</c:v>
                </c:pt>
                <c:pt idx="56">
                  <c:v>3897.9386038335301</c:v>
                </c:pt>
                <c:pt idx="57">
                  <c:v>4223.8974262904749</c:v>
                </c:pt>
                <c:pt idx="58">
                  <c:v>4566.2404149752083</c:v>
                </c:pt>
                <c:pt idx="59">
                  <c:v>4924.9967619038043</c:v>
                </c:pt>
                <c:pt idx="60">
                  <c:v>5300.1467207765681</c:v>
                </c:pt>
                <c:pt idx="61">
                  <c:v>5691.6212707633822</c:v>
                </c:pt>
                <c:pt idx="62">
                  <c:v>6099.3020235430604</c:v>
                </c:pt>
                <c:pt idx="63">
                  <c:v>6523.0213679605058</c:v>
                </c:pt>
                <c:pt idx="64">
                  <c:v>6962.5628453295185</c:v>
                </c:pt>
                <c:pt idx="65">
                  <c:v>7417.6617472014186</c:v>
                </c:pt>
                <c:pt idx="66">
                  <c:v>7888.0059263403227</c:v>
                </c:pt>
                <c:pt idx="67">
                  <c:v>8373.236810695078</c:v>
                </c:pt>
                <c:pt idx="68">
                  <c:v>8872.950609333282</c:v>
                </c:pt>
                <c:pt idx="69">
                  <c:v>9386.6996986024969</c:v>
                </c:pt>
                <c:pt idx="70">
                  <c:v>9913.9941762038252</c:v>
                </c:pt>
                <c:pt idx="71">
                  <c:v>10454.303570399607</c:v>
                </c:pt>
                <c:pt idx="72">
                  <c:v>11007.058691225116</c:v>
                </c:pt>
                <c:pt idx="73">
                  <c:v>11571.653610328918</c:v>
                </c:pt>
                <c:pt idx="74">
                  <c:v>12147.447755921576</c:v>
                </c:pt>
                <c:pt idx="75">
                  <c:v>12733.768109262513</c:v>
                </c:pt>
                <c:pt idx="76">
                  <c:v>13329.911489152815</c:v>
                </c:pt>
                <c:pt idx="77">
                  <c:v>13935.14691102231</c:v>
                </c:pt>
                <c:pt idx="78">
                  <c:v>14548.718007394487</c:v>
                </c:pt>
                <c:pt idx="79">
                  <c:v>15169.845496777454</c:v>
                </c:pt>
                <c:pt idx="80">
                  <c:v>15797.729688355435</c:v>
                </c:pt>
                <c:pt idx="81">
                  <c:v>16431.553010238142</c:v>
                </c:pt>
                <c:pt idx="82">
                  <c:v>17070.482549456789</c:v>
                </c:pt>
                <c:pt idx="83">
                  <c:v>17713.672592370876</c:v>
                </c:pt>
                <c:pt idx="84">
                  <c:v>18360.267154661746</c:v>
                </c:pt>
                <c:pt idx="85">
                  <c:v>19009.402490633143</c:v>
                </c:pt>
                <c:pt idx="86">
                  <c:v>19660.209572108142</c:v>
                </c:pt>
                <c:pt idx="87">
                  <c:v>20311.81652780221</c:v>
                </c:pt>
                <c:pt idx="88">
                  <c:v>20963.351034658081</c:v>
                </c:pt>
                <c:pt idx="89">
                  <c:v>21613.942653244456</c:v>
                </c:pt>
                <c:pt idx="90">
                  <c:v>22262.725099944426</c:v>
                </c:pt>
                <c:pt idx="91">
                  <c:v>22908.838449284598</c:v>
                </c:pt>
                <c:pt idx="92">
                  <c:v>23551.431260380428</c:v>
                </c:pt>
                <c:pt idx="93">
                  <c:v>24189.662622092383</c:v>
                </c:pt>
                <c:pt idx="94">
                  <c:v>24822.704112099411</c:v>
                </c:pt>
                <c:pt idx="95">
                  <c:v>25449.741665695776</c:v>
                </c:pt>
                <c:pt idx="96">
                  <c:v>26069.977350704787</c:v>
                </c:pt>
                <c:pt idx="97">
                  <c:v>26682.631045473106</c:v>
                </c:pt>
                <c:pt idx="98">
                  <c:v>27286.94201746324</c:v>
                </c:pt>
                <c:pt idx="99">
                  <c:v>27882.170400494211</c:v>
                </c:pt>
                <c:pt idx="100">
                  <c:v>28467.598569193113</c:v>
                </c:pt>
                <c:pt idx="101">
                  <c:v>29042.532409709242</c:v>
                </c:pt>
                <c:pt idx="102">
                  <c:v>29606.302486209286</c:v>
                </c:pt>
                <c:pt idx="103">
                  <c:v>30158.265103112975</c:v>
                </c:pt>
                <c:pt idx="104">
                  <c:v>30697.803263445443</c:v>
                </c:pt>
                <c:pt idx="105">
                  <c:v>31224.327524074019</c:v>
                </c:pt>
                <c:pt idx="106">
                  <c:v>31737.276748961573</c:v>
                </c:pt>
                <c:pt idx="107">
                  <c:v>32236.118761909416</c:v>
                </c:pt>
                <c:pt idx="108">
                  <c:v>32720.35090057518</c:v>
                </c:pt>
                <c:pt idx="109">
                  <c:v>33189.500473839966</c:v>
                </c:pt>
                <c:pt idx="110">
                  <c:v>33643.125124861035</c:v>
                </c:pt>
                <c:pt idx="111">
                  <c:v>34080.813102385058</c:v>
                </c:pt>
                <c:pt idx="112">
                  <c:v>34502.183443109214</c:v>
                </c:pt>
                <c:pt idx="113">
                  <c:v>34906.886068067899</c:v>
                </c:pt>
                <c:pt idx="114">
                  <c:v>35294.601796188203</c:v>
                </c:pt>
                <c:pt idx="115">
                  <c:v>35665.042278302622</c:v>
                </c:pt>
                <c:pt idx="116">
                  <c:v>36017.949855028608</c:v>
                </c:pt>
                <c:pt idx="117">
                  <c:v>36353.097342027366</c:v>
                </c:pt>
                <c:pt idx="118">
                  <c:v>36670.287746235139</c:v>
                </c:pt>
                <c:pt idx="119">
                  <c:v>36969.353916724525</c:v>
                </c:pt>
                <c:pt idx="120">
                  <c:v>37250.158133897196</c:v>
                </c:pt>
                <c:pt idx="121">
                  <c:v>37512.591640738297</c:v>
                </c:pt>
                <c:pt idx="122">
                  <c:v>37756.57411987472</c:v>
                </c:pt>
                <c:pt idx="123">
                  <c:v>37982.053120176119</c:v>
                </c:pt>
                <c:pt idx="124">
                  <c:v>38189.003436621606</c:v>
                </c:pt>
                <c:pt idx="125">
                  <c:v>38377.426447124177</c:v>
                </c:pt>
                <c:pt idx="126">
                  <c:v>38547.349409963535</c:v>
                </c:pt>
                <c:pt idx="127">
                  <c:v>38698.82472542426</c:v>
                </c:pt>
                <c:pt idx="128">
                  <c:v>38831.929165174151</c:v>
                </c:pt>
                <c:pt idx="129">
                  <c:v>38946.763072843583</c:v>
                </c:pt>
                <c:pt idx="130">
                  <c:v>39043.449539187131</c:v>
                </c:pt>
                <c:pt idx="131">
                  <c:v>39122.133555119297</c:v>
                </c:pt>
                <c:pt idx="132">
                  <c:v>39182.981145822116</c:v>
                </c:pt>
                <c:pt idx="133">
                  <c:v>39226.178489020669</c:v>
                </c:pt>
                <c:pt idx="134">
                  <c:v>39251.931020417287</c:v>
                </c:pt>
                <c:pt idx="135">
                  <c:v>39260.46252916412</c:v>
                </c:pt>
                <c:pt idx="136">
                  <c:v>39252.014246140723</c:v>
                </c:pt>
                <c:pt idx="137">
                  <c:v>39226.84392768579</c:v>
                </c:pt>
                <c:pt idx="138">
                  <c:v>39185.224937313047</c:v>
                </c:pt>
                <c:pt idx="139">
                  <c:v>39127.44532782054</c:v>
                </c:pt>
                <c:pt idx="140">
                  <c:v>39053.806926080193</c:v>
                </c:pt>
                <c:pt idx="141">
                  <c:v>38964.624422672605</c:v>
                </c:pt>
                <c:pt idx="142">
                  <c:v>38860.224468407076</c:v>
                </c:pt>
                <c:pt idx="143">
                  <c:v>38740.944779647711</c:v>
                </c:pt>
                <c:pt idx="144">
                  <c:v>38607.133254241176</c:v>
                </c:pt>
                <c:pt idx="145">
                  <c:v>38459.147099723552</c:v>
                </c:pt>
                <c:pt idx="146">
                  <c:v>38297.351975363308</c:v>
                </c:pt>
                <c:pt idx="147">
                  <c:v>38122.121149480714</c:v>
                </c:pt>
                <c:pt idx="148">
                  <c:v>37933.834673368736</c:v>
                </c:pt>
                <c:pt idx="149">
                  <c:v>37732.878573027949</c:v>
                </c:pt>
                <c:pt idx="150">
                  <c:v>37519.644059817067</c:v>
                </c:pt>
                <c:pt idx="151">
                  <c:v>37294.526761015302</c:v>
                </c:pt>
                <c:pt idx="152">
                  <c:v>37057.925971186662</c:v>
                </c:pt>
                <c:pt idx="153">
                  <c:v>36810.243925136674</c:v>
                </c:pt>
                <c:pt idx="154">
                  <c:v>36551.885093154116</c:v>
                </c:pt>
                <c:pt idx="155">
                  <c:v>36283.25549913611</c:v>
                </c:pt>
                <c:pt idx="156">
                  <c:v>36004.762062104768</c:v>
                </c:pt>
                <c:pt idx="157">
                  <c:v>35716.81196153663</c:v>
                </c:pt>
                <c:pt idx="158">
                  <c:v>35419.81202684313</c:v>
                </c:pt>
                <c:pt idx="159">
                  <c:v>35114.168151260259</c:v>
                </c:pt>
                <c:pt idx="160">
                  <c:v>34800.284730331616</c:v>
                </c:pt>
                <c:pt idx="161">
                  <c:v>34478.564125095487</c:v>
                </c:pt>
                <c:pt idx="162">
                  <c:v>34149.406150019655</c:v>
                </c:pt>
                <c:pt idx="163">
                  <c:v>33813.207585662996</c:v>
                </c:pt>
                <c:pt idx="164">
                  <c:v>33470.361715982668</c:v>
                </c:pt>
                <c:pt idx="165">
                  <c:v>33121.257890148336</c:v>
                </c:pt>
                <c:pt idx="166">
                  <c:v>32766.281108672636</c:v>
                </c:pt>
                <c:pt idx="167">
                  <c:v>32405.811633615831</c:v>
                </c:pt>
                <c:pt idx="168">
                  <c:v>32040.224622578746</c:v>
                </c:pt>
                <c:pt idx="169">
                  <c:v>31669.889786153108</c:v>
                </c:pt>
                <c:pt idx="170">
                  <c:v>31295.171068460666</c:v>
                </c:pt>
                <c:pt idx="171">
                  <c:v>30916.426350375474</c:v>
                </c:pt>
                <c:pt idx="172">
                  <c:v>30534.007174991286</c:v>
                </c:pt>
                <c:pt idx="173">
                  <c:v>30148.258494865855</c:v>
                </c:pt>
                <c:pt idx="174">
                  <c:v>29759.518440547065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FE-4C4C-A660-7E1C63BEE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421440"/>
        <c:axId val="732434560"/>
      </c:scatterChart>
      <c:valAx>
        <c:axId val="73242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2434560"/>
        <c:crosses val="autoZero"/>
        <c:crossBetween val="midCat"/>
      </c:valAx>
      <c:valAx>
        <c:axId val="73243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242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'Analisi-nuovi-pos (2)'!$I$1</c:f>
              <c:strCache>
                <c:ptCount val="1"/>
                <c:pt idx="0">
                  <c:v>err stima'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'Analisi-nuovi-pos (2)'!$B$3:$B$149</c:f>
              <c:numCache>
                <c:formatCode>0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xVal>
          <c:yVal>
            <c:numRef>
              <c:f>'Analisi-nuovi-pos (2)'!$I$3:$I$149</c:f>
              <c:numCache>
                <c:formatCode>0</c:formatCode>
                <c:ptCount val="147"/>
                <c:pt idx="1">
                  <c:v>237.99999977240805</c:v>
                </c:pt>
                <c:pt idx="2">
                  <c:v>158.99999450042378</c:v>
                </c:pt>
                <c:pt idx="3">
                  <c:v>189.9999482043786</c:v>
                </c:pt>
                <c:pt idx="4">
                  <c:v>383.99970891061821</c:v>
                </c:pt>
                <c:pt idx="5">
                  <c:v>400.99881987069966</c:v>
                </c:pt>
                <c:pt idx="6">
                  <c:v>551.99618093384197</c:v>
                </c:pt>
                <c:pt idx="7">
                  <c:v>346.98952036825358</c:v>
                </c:pt>
                <c:pt idx="8">
                  <c:v>462.97464757729904</c:v>
                </c:pt>
                <c:pt idx="9">
                  <c:v>258.94446936270106</c:v>
                </c:pt>
                <c:pt idx="10">
                  <c:v>411.88776523419074</c:v>
                </c:pt>
                <c:pt idx="11">
                  <c:v>475.78772973717423</c:v>
                </c:pt>
                <c:pt idx="12">
                  <c:v>521.6203011572652</c:v>
                </c:pt>
                <c:pt idx="13">
                  <c:v>573.35230580272037</c:v>
                </c:pt>
                <c:pt idx="14">
                  <c:v>627.93945510208141</c:v>
                </c:pt>
                <c:pt idx="15">
                  <c:v>475.32423886607285</c:v>
                </c:pt>
                <c:pt idx="16">
                  <c:v>317.43376225084648</c:v>
                </c:pt>
                <c:pt idx="17">
                  <c:v>397.17757630403503</c:v>
                </c:pt>
                <c:pt idx="18">
                  <c:v>636.44555261463393</c:v>
                </c:pt>
                <c:pt idx="19">
                  <c:v>832.10585170183913</c:v>
                </c:pt>
                <c:pt idx="20">
                  <c:v>936.00303256354528</c:v>
                </c:pt>
                <c:pt idx="21">
                  <c:v>1055.9563474784954</c:v>
                </c:pt>
                <c:pt idx="22">
                  <c:v>1188.758261924726</c:v>
                </c:pt>
                <c:pt idx="23">
                  <c:v>926.17323455007863</c:v>
                </c:pt>
                <c:pt idx="24">
                  <c:v>840.93678670149529</c:v>
                </c:pt>
                <c:pt idx="25">
                  <c:v>1320.7548852713662</c:v>
                </c:pt>
                <c:pt idx="26">
                  <c:v>1351.3036567106901</c:v>
                </c:pt>
                <c:pt idx="27">
                  <c:v>1387.2294441393751</c:v>
                </c:pt>
                <c:pt idx="28">
                  <c:v>1353.1492136751185</c:v>
                </c:pt>
                <c:pt idx="29">
                  <c:v>1252.6513105139311</c:v>
                </c:pt>
                <c:pt idx="30">
                  <c:v>858.29656001337571</c:v>
                </c:pt>
                <c:pt idx="31">
                  <c:v>807.61970412710798</c:v>
                </c:pt>
                <c:pt idx="32">
                  <c:v>1124.1311590678233</c:v>
                </c:pt>
                <c:pt idx="33">
                  <c:v>1155.319076078682</c:v>
                </c:pt>
                <c:pt idx="34">
                  <c:v>1444.6516836926749</c:v>
                </c:pt>
                <c:pt idx="35">
                  <c:v>1353.5798868726997</c:v>
                </c:pt>
                <c:pt idx="36">
                  <c:v>898.5400959525723</c:v>
                </c:pt>
                <c:pt idx="37">
                  <c:v>684.95725633751135</c:v>
                </c:pt>
                <c:pt idx="38">
                  <c:v>829.24804845638573</c:v>
                </c:pt>
                <c:pt idx="39">
                  <c:v>806.82422646775376</c:v>
                </c:pt>
                <c:pt idx="40">
                  <c:v>881.09606368208188</c:v>
                </c:pt>
                <c:pt idx="41">
                  <c:v>797.47587254372775</c:v>
                </c:pt>
                <c:pt idx="42">
                  <c:v>569.38156728624017</c:v>
                </c:pt>
                <c:pt idx="43">
                  <c:v>400.24023799630231</c:v>
                </c:pt>
                <c:pt idx="44">
                  <c:v>-183.50829423664254</c:v>
                </c:pt>
                <c:pt idx="45">
                  <c:v>-110.40797018934973</c:v>
                </c:pt>
                <c:pt idx="46">
                  <c:v>-47.983061031874968</c:v>
                </c:pt>
                <c:pt idx="47">
                  <c:v>-90.734838482341729</c:v>
                </c:pt>
                <c:pt idx="48">
                  <c:v>45.861629282997455</c:v>
                </c:pt>
                <c:pt idx="49">
                  <c:v>-425.63946618360933</c:v>
                </c:pt>
                <c:pt idx="50">
                  <c:v>-691.65178538317559</c:v>
                </c:pt>
                <c:pt idx="51">
                  <c:v>-1159.5541385249817</c:v>
                </c:pt>
                <c:pt idx="52">
                  <c:v>-1364.6879847585806</c:v>
                </c:pt>
                <c:pt idx="53">
                  <c:v>-1377.3551464606426</c:v>
                </c:pt>
                <c:pt idx="54">
                  <c:v>-1508.8157498379587</c:v>
                </c:pt>
                <c:pt idx="55">
                  <c:v>-1676.2864009157638</c:v>
                </c:pt>
                <c:pt idx="56">
                  <c:v>-2028.9386038335506</c:v>
                </c:pt>
                <c:pt idx="57">
                  <c:v>-2457.8974262904958</c:v>
                </c:pt>
                <c:pt idx="58">
                  <c:v>-3072.240414975211</c:v>
                </c:pt>
                <c:pt idx="59">
                  <c:v>-3277.9967619038071</c:v>
                </c:pt>
                <c:pt idx="60">
                  <c:v>-3450.1467207765672</c:v>
                </c:pt>
                <c:pt idx="61">
                  <c:v>-3143.6212707633968</c:v>
                </c:pt>
                <c:pt idx="62">
                  <c:v>-3600.3020235430449</c:v>
                </c:pt>
                <c:pt idx="63">
                  <c:v>-3680.0213679604931</c:v>
                </c:pt>
                <c:pt idx="64">
                  <c:v>-4384.5628453295212</c:v>
                </c:pt>
                <c:pt idx="65">
                  <c:v>-5160.6617472014041</c:v>
                </c:pt>
                <c:pt idx="66">
                  <c:v>-5211.0059263402945</c:v>
                </c:pt>
                <c:pt idx="67">
                  <c:v>-4696.2368106950889</c:v>
                </c:pt>
                <c:pt idx="68">
                  <c:v>-4414.9506093332893</c:v>
                </c:pt>
                <c:pt idx="69">
                  <c:v>-4014.6996986024897</c:v>
                </c:pt>
                <c:pt idx="70">
                  <c:v>-4189.9941762038507</c:v>
                </c:pt>
                <c:pt idx="71">
                  <c:v>-4998.3035703995847</c:v>
                </c:pt>
                <c:pt idx="72">
                  <c:v>-6388.058691225131</c:v>
                </c:pt>
                <c:pt idx="73">
                  <c:v>-5673.6536103289109</c:v>
                </c:pt>
                <c:pt idx="74">
                  <c:v>-4815.4477559215738</c:v>
                </c:pt>
                <c:pt idx="75">
                  <c:v>-3930.7681092625135</c:v>
                </c:pt>
                <c:pt idx="76">
                  <c:v>-3320.9114891528152</c:v>
                </c:pt>
                <c:pt idx="77">
                  <c:v>-3010.1469110223115</c:v>
                </c:pt>
                <c:pt idx="78">
                  <c:v>-2843.7180073944619</c:v>
                </c:pt>
                <c:pt idx="79">
                  <c:v>-5832.8454967774451</c:v>
                </c:pt>
                <c:pt idx="80">
                  <c:v>-4926.7296883554081</c:v>
                </c:pt>
                <c:pt idx="81">
                  <c:v>-1232.5530102381599</c:v>
                </c:pt>
                <c:pt idx="82">
                  <c:v>-992.48254945676308</c:v>
                </c:pt>
                <c:pt idx="83">
                  <c:v>1429.3274076291127</c:v>
                </c:pt>
                <c:pt idx="84">
                  <c:v>1279.7328453382943</c:v>
                </c:pt>
                <c:pt idx="85">
                  <c:v>2263.5975093668094</c:v>
                </c:pt>
                <c:pt idx="86">
                  <c:v>-2653.2095721081132</c:v>
                </c:pt>
                <c:pt idx="87">
                  <c:v>1677.1834721977357</c:v>
                </c:pt>
                <c:pt idx="88">
                  <c:v>4024.6489653419703</c:v>
                </c:pt>
                <c:pt idx="89">
                  <c:v>5215.0573467555223</c:v>
                </c:pt>
                <c:pt idx="90">
                  <c:v>8816.2749000556068</c:v>
                </c:pt>
                <c:pt idx="91">
                  <c:v>8847.1615507154493</c:v>
                </c:pt>
                <c:pt idx="92">
                  <c:v>6353.5687396195717</c:v>
                </c:pt>
                <c:pt idx="93">
                  <c:v>-1936.6626220924081</c:v>
                </c:pt>
                <c:pt idx="94">
                  <c:v>3418.2958879006328</c:v>
                </c:pt>
                <c:pt idx="95">
                  <c:v>5081.2583343042061</c:v>
                </c:pt>
                <c:pt idx="96">
                  <c:v>8449.0226492951624</c:v>
                </c:pt>
                <c:pt idx="97">
                  <c:v>11119.368954526843</c:v>
                </c:pt>
                <c:pt idx="98">
                  <c:v>12522.057982536731</c:v>
                </c:pt>
                <c:pt idx="99">
                  <c:v>4731.8295995057561</c:v>
                </c:pt>
                <c:pt idx="100">
                  <c:v>-3198.5985691931564</c:v>
                </c:pt>
                <c:pt idx="101">
                  <c:v>6047.4675902907038</c:v>
                </c:pt>
                <c:pt idx="102">
                  <c:v>3354.6975137906848</c:v>
                </c:pt>
                <c:pt idx="103">
                  <c:v>7818.7348968870938</c:v>
                </c:pt>
                <c:pt idx="104">
                  <c:v>10204.196736554615</c:v>
                </c:pt>
                <c:pt idx="105">
                  <c:v>6024.6724759258796</c:v>
                </c:pt>
                <c:pt idx="106">
                  <c:v>2239.7232510384638</c:v>
                </c:pt>
                <c:pt idx="107">
                  <c:v>-4884.1187619094271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F1-442F-BDB7-BAD1BE032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391920"/>
        <c:axId val="732392576"/>
      </c:scatterChart>
      <c:valAx>
        <c:axId val="73239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2392576"/>
        <c:crosses val="autoZero"/>
        <c:crossBetween val="midCat"/>
      </c:valAx>
      <c:valAx>
        <c:axId val="73239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239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Nuovi positivi e stima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829248984219503"/>
          <c:y val="0.13362887258911454"/>
          <c:w val="0.66674179314542203"/>
          <c:h val="0.74861535395135137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'Analisi-nuovi-pos (3)'!$C$1</c:f>
              <c:strCache>
                <c:ptCount val="1"/>
                <c:pt idx="0">
                  <c:v>nuovi positivi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'Analisi-nuovi-pos (3)'!$B$3:$B$105</c:f>
              <c:numCache>
                <c:formatCode>0</c:formatCode>
                <c:ptCount val="1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</c:numCache>
            </c:numRef>
          </c:xVal>
          <c:yVal>
            <c:numRef>
              <c:f>'Analisi-nuovi-pos (3)'!$C$3:$C$105</c:f>
              <c:numCache>
                <c:formatCode>0</c:formatCode>
                <c:ptCount val="103"/>
                <c:pt idx="0">
                  <c:v>247832</c:v>
                </c:pt>
                <c:pt idx="1">
                  <c:v>248070</c:v>
                </c:pt>
                <c:pt idx="2">
                  <c:v>248229</c:v>
                </c:pt>
                <c:pt idx="3">
                  <c:v>248419</c:v>
                </c:pt>
                <c:pt idx="4">
                  <c:v>248803</c:v>
                </c:pt>
                <c:pt idx="5">
                  <c:v>249204</c:v>
                </c:pt>
                <c:pt idx="6">
                  <c:v>249756</c:v>
                </c:pt>
                <c:pt idx="7">
                  <c:v>250103</c:v>
                </c:pt>
                <c:pt idx="8">
                  <c:v>250566</c:v>
                </c:pt>
                <c:pt idx="9">
                  <c:v>250825</c:v>
                </c:pt>
                <c:pt idx="10">
                  <c:v>251237</c:v>
                </c:pt>
                <c:pt idx="11">
                  <c:v>251713</c:v>
                </c:pt>
                <c:pt idx="12">
                  <c:v>252235</c:v>
                </c:pt>
                <c:pt idx="13">
                  <c:v>252809</c:v>
                </c:pt>
                <c:pt idx="14">
                  <c:v>253438</c:v>
                </c:pt>
                <c:pt idx="15">
                  <c:v>253915</c:v>
                </c:pt>
                <c:pt idx="16">
                  <c:v>254235</c:v>
                </c:pt>
                <c:pt idx="17">
                  <c:v>254636</c:v>
                </c:pt>
                <c:pt idx="18">
                  <c:v>255278</c:v>
                </c:pt>
                <c:pt idx="19">
                  <c:v>256118</c:v>
                </c:pt>
                <c:pt idx="20">
                  <c:v>257065</c:v>
                </c:pt>
                <c:pt idx="21">
                  <c:v>258136</c:v>
                </c:pt>
                <c:pt idx="22">
                  <c:v>259345</c:v>
                </c:pt>
                <c:pt idx="23">
                  <c:v>260298</c:v>
                </c:pt>
                <c:pt idx="24">
                  <c:v>261174</c:v>
                </c:pt>
                <c:pt idx="25">
                  <c:v>262540</c:v>
                </c:pt>
                <c:pt idx="26">
                  <c:v>263949</c:v>
                </c:pt>
                <c:pt idx="27">
                  <c:v>265409</c:v>
                </c:pt>
                <c:pt idx="28">
                  <c:v>266853</c:v>
                </c:pt>
                <c:pt idx="29">
                  <c:v>268218</c:v>
                </c:pt>
                <c:pt idx="30">
                  <c:v>269214</c:v>
                </c:pt>
                <c:pt idx="31">
                  <c:v>270189</c:v>
                </c:pt>
                <c:pt idx="32">
                  <c:v>271515</c:v>
                </c:pt>
                <c:pt idx="33">
                  <c:v>272912</c:v>
                </c:pt>
                <c:pt idx="34">
                  <c:v>274644</c:v>
                </c:pt>
                <c:pt idx="35">
                  <c:v>276337</c:v>
                </c:pt>
                <c:pt idx="36">
                  <c:v>277634</c:v>
                </c:pt>
                <c:pt idx="37">
                  <c:v>278784</c:v>
                </c:pt>
                <c:pt idx="38">
                  <c:v>280153</c:v>
                </c:pt>
                <c:pt idx="39">
                  <c:v>281583</c:v>
                </c:pt>
                <c:pt idx="40">
                  <c:v>283180</c:v>
                </c:pt>
                <c:pt idx="41">
                  <c:v>284796</c:v>
                </c:pt>
                <c:pt idx="42">
                  <c:v>286297</c:v>
                </c:pt>
                <c:pt idx="43">
                  <c:v>287753</c:v>
                </c:pt>
                <c:pt idx="44">
                  <c:v>288761</c:v>
                </c:pt>
                <c:pt idx="45">
                  <c:v>289990</c:v>
                </c:pt>
                <c:pt idx="46">
                  <c:v>291442</c:v>
                </c:pt>
                <c:pt idx="47">
                  <c:v>293025</c:v>
                </c:pt>
                <c:pt idx="48">
                  <c:v>294932</c:v>
                </c:pt>
                <c:pt idx="49">
                  <c:v>296569</c:v>
                </c:pt>
                <c:pt idx="50">
                  <c:v>298156</c:v>
                </c:pt>
                <c:pt idx="51">
                  <c:v>299506</c:v>
                </c:pt>
                <c:pt idx="52">
                  <c:v>300897</c:v>
                </c:pt>
                <c:pt idx="53">
                  <c:v>302537</c:v>
                </c:pt>
                <c:pt idx="54">
                  <c:v>304323</c:v>
                </c:pt>
                <c:pt idx="55">
                  <c:v>306235</c:v>
                </c:pt>
                <c:pt idx="56">
                  <c:v>308104</c:v>
                </c:pt>
                <c:pt idx="57">
                  <c:v>309870</c:v>
                </c:pt>
                <c:pt idx="58">
                  <c:v>311364</c:v>
                </c:pt>
                <c:pt idx="59">
                  <c:v>313011</c:v>
                </c:pt>
                <c:pt idx="60">
                  <c:v>314861</c:v>
                </c:pt>
                <c:pt idx="61">
                  <c:v>317409</c:v>
                </c:pt>
                <c:pt idx="62">
                  <c:v>319908</c:v>
                </c:pt>
                <c:pt idx="63">
                  <c:v>322751</c:v>
                </c:pt>
                <c:pt idx="64">
                  <c:v>325329</c:v>
                </c:pt>
                <c:pt idx="65">
                  <c:v>327586</c:v>
                </c:pt>
                <c:pt idx="66">
                  <c:v>330263</c:v>
                </c:pt>
                <c:pt idx="67">
                  <c:v>333940</c:v>
                </c:pt>
                <c:pt idx="68">
                  <c:v>338398</c:v>
                </c:pt>
                <c:pt idx="69">
                  <c:v>343770</c:v>
                </c:pt>
                <c:pt idx="70">
                  <c:v>349494</c:v>
                </c:pt>
                <c:pt idx="71">
                  <c:v>354950</c:v>
                </c:pt>
                <c:pt idx="72">
                  <c:v>359569</c:v>
                </c:pt>
                <c:pt idx="73">
                  <c:v>365467</c:v>
                </c:pt>
                <c:pt idx="74">
                  <c:v>372799</c:v>
                </c:pt>
                <c:pt idx="75">
                  <c:v>381602</c:v>
                </c:pt>
                <c:pt idx="76">
                  <c:v>391611</c:v>
                </c:pt>
                <c:pt idx="77">
                  <c:v>402536</c:v>
                </c:pt>
                <c:pt idx="78">
                  <c:v>414241</c:v>
                </c:pt>
                <c:pt idx="79">
                  <c:v>423578</c:v>
                </c:pt>
                <c:pt idx="80">
                  <c:v>434449</c:v>
                </c:pt>
                <c:pt idx="81">
                  <c:v>449648</c:v>
                </c:pt>
                <c:pt idx="82">
                  <c:v>465726</c:v>
                </c:pt>
                <c:pt idx="83">
                  <c:v>484869</c:v>
                </c:pt>
                <c:pt idx="84">
                  <c:v>504509</c:v>
                </c:pt>
                <c:pt idx="85">
                  <c:v>525782</c:v>
                </c:pt>
                <c:pt idx="86">
                  <c:v>542789</c:v>
                </c:pt>
                <c:pt idx="87">
                  <c:v>564778</c:v>
                </c:pt>
                <c:pt idx="88">
                  <c:v>589766</c:v>
                </c:pt>
                <c:pt idx="89">
                  <c:v>616595</c:v>
                </c:pt>
                <c:pt idx="90">
                  <c:v>647674</c:v>
                </c:pt>
                <c:pt idx="91">
                  <c:v>679430</c:v>
                </c:pt>
                <c:pt idx="92">
                  <c:v>709335</c:v>
                </c:pt>
                <c:pt idx="93">
                  <c:v>731588</c:v>
                </c:pt>
                <c:pt idx="94">
                  <c:v>759829</c:v>
                </c:pt>
                <c:pt idx="95">
                  <c:v>790360</c:v>
                </c:pt>
                <c:pt idx="96">
                  <c:v>824879</c:v>
                </c:pt>
                <c:pt idx="97">
                  <c:v>862681</c:v>
                </c:pt>
                <c:pt idx="98">
                  <c:v>902490</c:v>
                </c:pt>
                <c:pt idx="99">
                  <c:v>935104</c:v>
                </c:pt>
                <c:pt idx="100">
                  <c:v>960373</c:v>
                </c:pt>
                <c:pt idx="101">
                  <c:v>995463</c:v>
                </c:pt>
                <c:pt idx="102">
                  <c:v>1028424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66-4D32-BB91-9A8076F2CAE7}"/>
            </c:ext>
          </c:extLst>
        </c:ser>
        <c:ser>
          <c:idx val="1"/>
          <c:order val="1"/>
          <c:tx>
            <c:strRef>
              <c:f>'Analisi-nuovi-pos (3)'!$F$1</c:f>
              <c:strCache>
                <c:ptCount val="1"/>
                <c:pt idx="0">
                  <c:v>stima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xVal>
            <c:numRef>
              <c:f>'Analisi-nuovi-pos (3)'!$B$3:$B$115</c:f>
              <c:numCache>
                <c:formatCode>0</c:formatCode>
                <c:ptCount val="1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</c:numCache>
            </c:numRef>
          </c:xVal>
          <c:yVal>
            <c:numRef>
              <c:f>'Analisi-nuovi-pos (3)'!$F$4:$F$115</c:f>
              <c:numCache>
                <c:formatCode>0</c:formatCode>
                <c:ptCount val="112"/>
                <c:pt idx="0">
                  <c:v>247832.00000012806</c:v>
                </c:pt>
                <c:pt idx="1">
                  <c:v>247832.00000462346</c:v>
                </c:pt>
                <c:pt idx="2">
                  <c:v>247832.00005929181</c:v>
                </c:pt>
                <c:pt idx="3">
                  <c:v>247832.00043120768</c:v>
                </c:pt>
                <c:pt idx="4">
                  <c:v>247832.00218345178</c:v>
                </c:pt>
                <c:pt idx="5">
                  <c:v>247832.00859015193</c:v>
                </c:pt>
                <c:pt idx="6">
                  <c:v>247832.02804736368</c:v>
                </c:pt>
                <c:pt idx="7">
                  <c:v>247832.07933019457</c:v>
                </c:pt>
                <c:pt idx="8">
                  <c:v>247832.20019729104</c:v>
                </c:pt>
                <c:pt idx="9">
                  <c:v>247832.46042943469</c:v>
                </c:pt>
                <c:pt idx="10">
                  <c:v>247832.98039749899</c:v>
                </c:pt>
                <c:pt idx="11">
                  <c:v>247833.95618288714</c:v>
                </c:pt>
                <c:pt idx="12">
                  <c:v>247835.69212462154</c:v>
                </c:pt>
                <c:pt idx="13">
                  <c:v>247838.6414510207</c:v>
                </c:pt>
                <c:pt idx="14">
                  <c:v>247843.45538393798</c:v>
                </c:pt>
                <c:pt idx="15">
                  <c:v>247851.04079579175</c:v>
                </c:pt>
                <c:pt idx="16">
                  <c:v>247862.62617098435</c:v>
                </c:pt>
                <c:pt idx="17">
                  <c:v>247879.83529043535</c:v>
                </c:pt>
                <c:pt idx="18">
                  <c:v>247904.76773631288</c:v>
                </c:pt>
                <c:pt idx="19">
                  <c:v>247940.08501725126</c:v>
                </c:pt>
                <c:pt idx="20">
                  <c:v>247989.10085371108</c:v>
                </c:pt>
                <c:pt idx="21">
                  <c:v>248055.87394745793</c:v>
                </c:pt>
                <c:pt idx="22">
                  <c:v>248145.30139459722</c:v>
                </c:pt>
                <c:pt idx="23">
                  <c:v>248263.21079186944</c:v>
                </c:pt>
                <c:pt idx="24">
                  <c:v>248416.44903229392</c:v>
                </c:pt>
                <c:pt idx="25">
                  <c:v>248612.96578795643</c:v>
                </c:pt>
                <c:pt idx="26">
                  <c:v>248861.88973216215</c:v>
                </c:pt>
                <c:pt idx="27">
                  <c:v>249173.59565622313</c:v>
                </c:pt>
                <c:pt idx="28">
                  <c:v>249559.76078255512</c:v>
                </c:pt>
                <c:pt idx="29">
                  <c:v>250033.40875940639</c:v>
                </c:pt>
                <c:pt idx="30">
                  <c:v>250608.94003676623</c:v>
                </c:pt>
                <c:pt idx="31">
                  <c:v>251302.14756085846</c:v>
                </c:pt>
                <c:pt idx="32">
                  <c:v>252130.21697913067</c:v>
                </c:pt>
                <c:pt idx="33">
                  <c:v>253111.71081199066</c:v>
                </c:pt>
                <c:pt idx="34">
                  <c:v>254266.53631524107</c:v>
                </c:pt>
                <c:pt idx="35">
                  <c:v>255615.89702222432</c:v>
                </c:pt>
                <c:pt idx="36">
                  <c:v>257182.22821169512</c:v>
                </c:pt>
                <c:pt idx="37">
                  <c:v>258989.11679162114</c:v>
                </c:pt>
                <c:pt idx="38">
                  <c:v>261061.206316408</c:v>
                </c:pt>
                <c:pt idx="39">
                  <c:v>263424.08806210291</c:v>
                </c:pt>
                <c:pt idx="40">
                  <c:v>266104.17926831939</c:v>
                </c:pt>
                <c:pt idx="41">
                  <c:v>269128.58981500939</c:v>
                </c:pt>
                <c:pt idx="42">
                  <c:v>272524.97873551823</c:v>
                </c:pt>
                <c:pt idx="43">
                  <c:v>276321.40207394038</c:v>
                </c:pt>
                <c:pt idx="44">
                  <c:v>280546.15367456491</c:v>
                </c:pt>
                <c:pt idx="45">
                  <c:v>285227.60054457892</c:v>
                </c:pt>
                <c:pt idx="46">
                  <c:v>290394.01445904735</c:v>
                </c:pt>
                <c:pt idx="47">
                  <c:v>296073.40148075344</c:v>
                </c:pt>
                <c:pt idx="48">
                  <c:v>302293.33104831789</c:v>
                </c:pt>
                <c:pt idx="49">
                  <c:v>309080.76624592638</c:v>
                </c:pt>
                <c:pt idx="50">
                  <c:v>316461.89680898283</c:v>
                </c:pt>
                <c:pt idx="51">
                  <c:v>324461.97634420183</c:v>
                </c:pt>
                <c:pt idx="52">
                  <c:v>333105.16515227559</c:v>
                </c:pt>
                <c:pt idx="53">
                  <c:v>342414.37993854936</c:v>
                </c:pt>
                <c:pt idx="54">
                  <c:v>352411.15158436232</c:v>
                </c:pt>
                <c:pt idx="55">
                  <c:v>363115.49203105731</c:v>
                </c:pt>
                <c:pt idx="56">
                  <c:v>374545.77120226441</c:v>
                </c:pt>
                <c:pt idx="57">
                  <c:v>386718.60475994245</c:v>
                </c:pt>
                <c:pt idx="58">
                  <c:v>399648.75335772487</c:v>
                </c:pt>
                <c:pt idx="59">
                  <c:v>413349.03392312641</c:v>
                </c:pt>
                <c:pt idx="60">
                  <c:v>427830.24336973362</c:v>
                </c:pt>
                <c:pt idx="61">
                  <c:v>443101.09501307923</c:v>
                </c:pt>
                <c:pt idx="62">
                  <c:v>459168.16784077056</c:v>
                </c:pt>
                <c:pt idx="63">
                  <c:v>476035.86866972543</c:v>
                </c:pt>
                <c:pt idx="64">
                  <c:v>493706.40711201524</c:v>
                </c:pt>
                <c:pt idx="65">
                  <c:v>512179.7831666143</c:v>
                </c:pt>
                <c:pt idx="66">
                  <c:v>531453.78715793625</c:v>
                </c:pt>
                <c:pt idx="67">
                  <c:v>551524.01165388944</c:v>
                </c:pt>
                <c:pt idx="68">
                  <c:v>572383.87491663615</c:v>
                </c:pt>
                <c:pt idx="69">
                  <c:v>594024.65536851529</c:v>
                </c:pt>
                <c:pt idx="70">
                  <c:v>616435.53649376018</c:v>
                </c:pt>
                <c:pt idx="71">
                  <c:v>639603.66154370422</c:v>
                </c:pt>
                <c:pt idx="72">
                  <c:v>663514.19736898446</c:v>
                </c:pt>
                <c:pt idx="73">
                  <c:v>688150.40666662995</c:v>
                </c:pt>
                <c:pt idx="74">
                  <c:v>713493.72790256294</c:v>
                </c:pt>
                <c:pt idx="75">
                  <c:v>739523.86215060891</c:v>
                </c:pt>
                <c:pt idx="76">
                  <c:v>766218.86607719283</c:v>
                </c:pt>
                <c:pt idx="77">
                  <c:v>793555.25029605313</c:v>
                </c:pt>
                <c:pt idx="78">
                  <c:v>821508.08231904416</c:v>
                </c:pt>
                <c:pt idx="79">
                  <c:v>850051.0933369149</c:v>
                </c:pt>
                <c:pt idx="80">
                  <c:v>879156.78807732591</c:v>
                </c:pt>
                <c:pt idx="81">
                  <c:v>908796.55700574885</c:v>
                </c:pt>
                <c:pt idx="82">
                  <c:v>938940.79015776224</c:v>
                </c:pt>
                <c:pt idx="83">
                  <c:v>969558.9919180572</c:v>
                </c:pt>
                <c:pt idx="84">
                  <c:v>1000619.8960916915</c:v>
                </c:pt>
                <c:pt idx="85">
                  <c:v>1032091.5806462426</c:v>
                </c:pt>
                <c:pt idx="86">
                  <c:v>1063941.5815390365</c:v>
                </c:pt>
                <c:pt idx="87">
                  <c:v>1096137.0050810694</c:v>
                </c:pt>
                <c:pt idx="88">
                  <c:v>1128644.6383281671</c:v>
                </c:pt>
                <c:pt idx="89">
                  <c:v>1161431.0570298841</c:v>
                </c:pt>
                <c:pt idx="90">
                  <c:v>1194462.7307072689</c:v>
                </c:pt>
                <c:pt idx="91">
                  <c:v>1227706.1244715087</c:v>
                </c:pt>
                <c:pt idx="92">
                  <c:v>1261127.797236297</c:v>
                </c:pt>
                <c:pt idx="93">
                  <c:v>1294694.4960172274</c:v>
                </c:pt>
                <c:pt idx="94">
                  <c:v>1328373.2460513164</c:v>
                </c:pt>
                <c:pt idx="95">
                  <c:v>1362131.4365086632</c:v>
                </c:pt>
                <c:pt idx="96">
                  <c:v>1395936.9016060259</c:v>
                </c:pt>
                <c:pt idx="97">
                  <c:v>1429757.9969685536</c:v>
                </c:pt>
                <c:pt idx="98">
                  <c:v>1463563.6711208939</c:v>
                </c:pt>
                <c:pt idx="99">
                  <c:v>1497323.5320222464</c:v>
                </c:pt>
                <c:pt idx="100">
                  <c:v>1531007.908591562</c:v>
                </c:pt>
                <c:pt idx="101">
                  <c:v>1564587.9071988813</c:v>
                </c:pt>
                <c:pt idx="102">
                  <c:v>1598035.4631267195</c:v>
                </c:pt>
                <c:pt idx="103">
                  <c:v>1631323.3870313719</c:v>
                </c:pt>
                <c:pt idx="104">
                  <c:v>1664425.406458019</c:v>
                </c:pt>
                <c:pt idx="105">
                  <c:v>1697316.2024855411</c:v>
                </c:pt>
                <c:pt idx="106">
                  <c:v>1729971.4415970065</c:v>
                </c:pt>
                <c:pt idx="107">
                  <c:v>1762367.8028899089</c:v>
                </c:pt>
                <c:pt idx="108">
                  <c:v>1794483.000756413</c:v>
                </c:pt>
                <c:pt idx="109">
                  <c:v>1826295.8031781863</c:v>
                </c:pt>
                <c:pt idx="110">
                  <c:v>1857786.0457928891</c:v>
                </c:pt>
                <c:pt idx="111">
                  <c:v>1888934.6419001266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66-4D32-BB91-9A8076F2CAE7}"/>
            </c:ext>
          </c:extLst>
        </c:ser>
        <c:ser>
          <c:idx val="2"/>
          <c:order val="2"/>
          <c:tx>
            <c:strRef>
              <c:f>'Analisi-nuovi-pos (3)'!$G$1</c:f>
              <c:strCache>
                <c:ptCount val="1"/>
                <c:pt idx="0">
                  <c:v>10xstima'</c:v>
                </c:pt>
              </c:strCache>
            </c:strRef>
          </c:tx>
          <c:spPr>
            <a:ln w="19046" cap="rnd">
              <a:solidFill>
                <a:srgbClr val="A5A5A5"/>
              </a:solidFill>
              <a:prstDash val="solid"/>
              <a:round/>
            </a:ln>
          </c:spPr>
          <c:xVal>
            <c:numRef>
              <c:f>'Analisi-nuovi-pos (3)'!$B$3:$B$177</c:f>
              <c:numCache>
                <c:formatCode>0</c:formatCode>
                <c:ptCount val="17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</c:numCache>
            </c:numRef>
          </c:xVal>
          <c:yVal>
            <c:numRef>
              <c:f>'Analisi-nuovi-pos (3)'!$G$5:$G$177</c:f>
              <c:numCache>
                <c:formatCode>0</c:formatCode>
                <c:ptCount val="173"/>
                <c:pt idx="0">
                  <c:v>4.4954067561775446E-5</c:v>
                </c:pt>
                <c:pt idx="1">
                  <c:v>5.4668344091624022E-4</c:v>
                </c:pt>
                <c:pt idx="2">
                  <c:v>3.7191587034612894E-3</c:v>
                </c:pt>
                <c:pt idx="3">
                  <c:v>1.7522441048640758E-2</c:v>
                </c:pt>
                <c:pt idx="4">
                  <c:v>6.4067001512739807E-2</c:v>
                </c:pt>
                <c:pt idx="5">
                  <c:v>0.19457211747067049</c:v>
                </c:pt>
                <c:pt idx="6">
                  <c:v>0.51282830885611475</c:v>
                </c:pt>
                <c:pt idx="7">
                  <c:v>1.2086709646973759</c:v>
                </c:pt>
                <c:pt idx="8">
                  <c:v>2.6023214365704916</c:v>
                </c:pt>
                <c:pt idx="9">
                  <c:v>5.1996806429815479</c:v>
                </c:pt>
                <c:pt idx="10">
                  <c:v>9.7578538814559579</c:v>
                </c:pt>
                <c:pt idx="11">
                  <c:v>17.359417343977839</c:v>
                </c:pt>
                <c:pt idx="12">
                  <c:v>29.493263991607819</c:v>
                </c:pt>
                <c:pt idx="13">
                  <c:v>48.139329172845464</c:v>
                </c:pt>
                <c:pt idx="14">
                  <c:v>75.854118537681643</c:v>
                </c:pt>
                <c:pt idx="15">
                  <c:v>115.85375192604261</c:v>
                </c:pt>
                <c:pt idx="16">
                  <c:v>172.09119450999424</c:v>
                </c:pt>
                <c:pt idx="17">
                  <c:v>249.32445877522696</c:v>
                </c:pt>
                <c:pt idx="18">
                  <c:v>353.17280938383192</c:v>
                </c:pt>
                <c:pt idx="19">
                  <c:v>490.15836459817365</c:v>
                </c:pt>
                <c:pt idx="20">
                  <c:v>667.73093746858649</c:v>
                </c:pt>
                <c:pt idx="21">
                  <c:v>894.27447139285505</c:v>
                </c:pt>
                <c:pt idx="22">
                  <c:v>1179.0939727221848</c:v>
                </c:pt>
                <c:pt idx="23">
                  <c:v>1532.3824042448541</c:v>
                </c:pt>
                <c:pt idx="24">
                  <c:v>1965.1675566250924</c:v>
                </c:pt>
                <c:pt idx="25">
                  <c:v>2489.2394420571509</c:v>
                </c:pt>
                <c:pt idx="26">
                  <c:v>3117.0592406098149</c:v>
                </c:pt>
                <c:pt idx="27">
                  <c:v>3861.6512633199454</c:v>
                </c:pt>
                <c:pt idx="28">
                  <c:v>4736.4797685126541</c:v>
                </c:pt>
                <c:pt idx="29">
                  <c:v>5755.3127735984162</c:v>
                </c:pt>
                <c:pt idx="30">
                  <c:v>6932.0752409222769</c:v>
                </c:pt>
                <c:pt idx="31">
                  <c:v>8280.6941827220726</c:v>
                </c:pt>
                <c:pt idx="32">
                  <c:v>9814.9383285999647</c:v>
                </c:pt>
                <c:pt idx="33">
                  <c:v>11548.255032504094</c:v>
                </c:pt>
                <c:pt idx="34">
                  <c:v>13493.607069832506</c:v>
                </c:pt>
                <c:pt idx="35">
                  <c:v>15663.311894708022</c:v>
                </c:pt>
                <c:pt idx="36">
                  <c:v>18068.88579926017</c:v>
                </c:pt>
                <c:pt idx="37">
                  <c:v>20720.895247868611</c:v>
                </c:pt>
                <c:pt idx="38">
                  <c:v>23628.817456949037</c:v>
                </c:pt>
                <c:pt idx="39">
                  <c:v>26800.912062164862</c:v>
                </c:pt>
                <c:pt idx="40">
                  <c:v>30244.105466899928</c:v>
                </c:pt>
                <c:pt idx="41">
                  <c:v>33963.88920508849</c:v>
                </c:pt>
                <c:pt idx="42">
                  <c:v>37964.233384221443</c:v>
                </c:pt>
                <c:pt idx="43">
                  <c:v>42247.516006245278</c:v>
                </c:pt>
                <c:pt idx="44">
                  <c:v>46814.468700140133</c:v>
                </c:pt>
                <c:pt idx="45">
                  <c:v>51664.139144684304</c:v>
                </c:pt>
                <c:pt idx="46">
                  <c:v>56793.870217060903</c:v>
                </c:pt>
                <c:pt idx="47">
                  <c:v>62199.295675644535</c:v>
                </c:pt>
                <c:pt idx="48">
                  <c:v>67874.351976084872</c:v>
                </c:pt>
                <c:pt idx="49">
                  <c:v>73811.305630564457</c:v>
                </c:pt>
                <c:pt idx="50">
                  <c:v>80000.795352190034</c:v>
                </c:pt>
                <c:pt idx="51">
                  <c:v>86431.888080737554</c:v>
                </c:pt>
                <c:pt idx="52">
                  <c:v>93092.147862737766</c:v>
                </c:pt>
                <c:pt idx="53">
                  <c:v>99967.71645812958</c:v>
                </c:pt>
                <c:pt idx="54">
                  <c:v>107043.40446694987</c:v>
                </c:pt>
                <c:pt idx="55">
                  <c:v>114302.79171207105</c:v>
                </c:pt>
                <c:pt idx="56">
                  <c:v>121728.33557678037</c:v>
                </c:pt>
                <c:pt idx="57">
                  <c:v>129301.4859778242</c:v>
                </c:pt>
                <c:pt idx="58">
                  <c:v>137002.80565401539</c:v>
                </c:pt>
                <c:pt idx="59">
                  <c:v>144812.09446607216</c:v>
                </c:pt>
                <c:pt idx="60">
                  <c:v>152708.5164334561</c:v>
                </c:pt>
                <c:pt idx="61">
                  <c:v>160670.72827691329</c:v>
                </c:pt>
                <c:pt idx="62">
                  <c:v>168677.00828954868</c:v>
                </c:pt>
                <c:pt idx="63">
                  <c:v>176705.38442289806</c:v>
                </c:pt>
                <c:pt idx="64">
                  <c:v>184733.76054599066</c:v>
                </c:pt>
                <c:pt idx="65">
                  <c:v>192740.03991321952</c:v>
                </c:pt>
                <c:pt idx="66">
                  <c:v>200702.24495953182</c:v>
                </c:pt>
                <c:pt idx="67">
                  <c:v>208598.63262746716</c:v>
                </c:pt>
                <c:pt idx="68">
                  <c:v>216407.80451879138</c:v>
                </c:pt>
                <c:pt idx="69">
                  <c:v>224108.81125244894</c:v>
                </c:pt>
                <c:pt idx="70">
                  <c:v>231681.25049944036</c:v>
                </c:pt>
                <c:pt idx="71">
                  <c:v>239105.3582528024</c:v>
                </c:pt>
                <c:pt idx="72">
                  <c:v>246362.09297645488</c:v>
                </c:pt>
                <c:pt idx="73">
                  <c:v>253433.21235932992</c:v>
                </c:pt>
                <c:pt idx="74">
                  <c:v>260301.34248045972</c:v>
                </c:pt>
                <c:pt idx="75">
                  <c:v>266950.03926583915</c:v>
                </c:pt>
                <c:pt idx="76">
                  <c:v>273363.84218860301</c:v>
                </c:pt>
                <c:pt idx="77">
                  <c:v>279528.32022991031</c:v>
                </c:pt>
                <c:pt idx="78">
                  <c:v>285430.1101787074</c:v>
                </c:pt>
                <c:pt idx="79">
                  <c:v>291056.94740411011</c:v>
                </c:pt>
                <c:pt idx="80">
                  <c:v>296397.68928422942</c:v>
                </c:pt>
                <c:pt idx="81">
                  <c:v>301442.33152013388</c:v>
                </c:pt>
                <c:pt idx="82">
                  <c:v>306182.01760294964</c:v>
                </c:pt>
                <c:pt idx="83">
                  <c:v>310609.04173634248</c:v>
                </c:pt>
                <c:pt idx="84">
                  <c:v>314716.84554551146</c:v>
                </c:pt>
                <c:pt idx="85">
                  <c:v>318500.00892793876</c:v>
                </c:pt>
                <c:pt idx="86">
                  <c:v>321954.2354203295</c:v>
                </c:pt>
                <c:pt idx="87">
                  <c:v>325076.33247097721</c:v>
                </c:pt>
                <c:pt idx="88">
                  <c:v>327864.18701716932</c:v>
                </c:pt>
                <c:pt idx="89">
                  <c:v>330316.73677384853</c:v>
                </c:pt>
                <c:pt idx="90">
                  <c:v>332433.93764239736</c:v>
                </c:pt>
                <c:pt idx="91">
                  <c:v>334216.72764788382</c:v>
                </c:pt>
                <c:pt idx="92">
                  <c:v>335666.98780930368</c:v>
                </c:pt>
                <c:pt idx="93">
                  <c:v>336787.50034088967</c:v>
                </c:pt>
                <c:pt idx="94">
                  <c:v>337581.90457346849</c:v>
                </c:pt>
                <c:pt idx="95">
                  <c:v>338054.65097362641</c:v>
                </c:pt>
                <c:pt idx="96">
                  <c:v>338210.95362527762</c:v>
                </c:pt>
                <c:pt idx="97">
                  <c:v>338056.74152340274</c:v>
                </c:pt>
                <c:pt idx="98">
                  <c:v>337598.60901352484</c:v>
                </c:pt>
                <c:pt idx="99">
                  <c:v>336843.76569315558</c:v>
                </c:pt>
                <c:pt idx="100">
                  <c:v>335799.98607319314</c:v>
                </c:pt>
                <c:pt idx="101">
                  <c:v>334475.55927838199</c:v>
                </c:pt>
                <c:pt idx="102">
                  <c:v>332879.23904652474</c:v>
                </c:pt>
                <c:pt idx="103">
                  <c:v>331020.19426647108</c:v>
                </c:pt>
                <c:pt idx="104">
                  <c:v>328907.96027522068</c:v>
                </c:pt>
                <c:pt idx="105">
                  <c:v>326552.39111465402</c:v>
                </c:pt>
                <c:pt idx="106">
                  <c:v>323963.6129290238</c:v>
                </c:pt>
                <c:pt idx="107">
                  <c:v>321151.97866504081</c:v>
                </c:pt>
                <c:pt idx="108">
                  <c:v>318128.02421773318</c:v>
                </c:pt>
                <c:pt idx="109">
                  <c:v>314902.42614702787</c:v>
                </c:pt>
                <c:pt idx="110">
                  <c:v>311485.96107237507</c:v>
                </c:pt>
                <c:pt idx="111">
                  <c:v>307889.46683594724</c:v>
                </c:pt>
                <c:pt idx="112">
                  <c:v>304123.80550873</c:v>
                </c:pt>
                <c:pt idx="113">
                  <c:v>300199.82829853892</c:v>
                </c:pt>
                <c:pt idx="114">
                  <c:v>296128.34240447497</c:v>
                </c:pt>
                <c:pt idx="115">
                  <c:v>291920.0798487803</c:v>
                </c:pt>
                <c:pt idx="116">
                  <c:v>287585.66830422496</c:v>
                </c:pt>
                <c:pt idx="117">
                  <c:v>283135.60392341111</c:v>
                </c:pt>
                <c:pt idx="118">
                  <c:v>278580.22616535891</c:v>
                </c:pt>
                <c:pt idx="119">
                  <c:v>273929.69460476656</c:v>
                </c:pt>
                <c:pt idx="120">
                  <c:v>269193.96770007908</c:v>
                </c:pt>
                <c:pt idx="121">
                  <c:v>264382.78348829132</c:v>
                </c:pt>
                <c:pt idx="122">
                  <c:v>259505.64216689672</c:v>
                </c:pt>
                <c:pt idx="123">
                  <c:v>254571.79051675368</c:v>
                </c:pt>
                <c:pt idx="124">
                  <c:v>249590.20811377559</c:v>
                </c:pt>
                <c:pt idx="125">
                  <c:v>244569.59527236409</c:v>
                </c:pt>
                <c:pt idx="126">
                  <c:v>239518.36265898775</c:v>
                </c:pt>
                <c:pt idx="127">
                  <c:v>234444.62251071818</c:v>
                </c:pt>
                <c:pt idx="128">
                  <c:v>229356.18139051832</c:v>
                </c:pt>
                <c:pt idx="129">
                  <c:v>224260.53440866526</c:v>
                </c:pt>
                <c:pt idx="130">
                  <c:v>219164.86083774362</c:v>
                </c:pt>
                <c:pt idx="131">
                  <c:v>214076.0210475605</c:v>
                </c:pt>
                <c:pt idx="132">
                  <c:v>209000.55468534585</c:v>
                </c:pt>
                <c:pt idx="133">
                  <c:v>203944.68002631329</c:v>
                </c:pt>
                <c:pt idx="134">
                  <c:v>198914.29441981949</c:v>
                </c:pt>
                <c:pt idx="135">
                  <c:v>193914.97575669084</c:v>
                </c:pt>
                <c:pt idx="136">
                  <c:v>188951.9848841941</c:v>
                </c:pt>
                <c:pt idx="137">
                  <c:v>184030.26889626868</c:v>
                </c:pt>
                <c:pt idx="138">
                  <c:v>179154.4652279187</c:v>
                </c:pt>
                <c:pt idx="139">
                  <c:v>174328.9064844884</c:v>
                </c:pt>
                <c:pt idx="140">
                  <c:v>169557.62593826745</c:v>
                </c:pt>
                <c:pt idx="141">
                  <c:v>164844.36362704728</c:v>
                </c:pt>
                <c:pt idx="142">
                  <c:v>160192.57299134973</c:v>
                </c:pt>
                <c:pt idx="143">
                  <c:v>155605.42798952665</c:v>
                </c:pt>
                <c:pt idx="144">
                  <c:v>151085.83063229453</c:v>
                </c:pt>
                <c:pt idx="145">
                  <c:v>146636.41888078768</c:v>
                </c:pt>
                <c:pt idx="146">
                  <c:v>142259.57485503051</c:v>
                </c:pt>
                <c:pt idx="147">
                  <c:v>137957.43330202531</c:v>
                </c:pt>
                <c:pt idx="148">
                  <c:v>133731.89027573448</c:v>
                </c:pt>
                <c:pt idx="149">
                  <c:v>129584.61198360194</c:v>
                </c:pt>
                <c:pt idx="150">
                  <c:v>125517.04375712201</c:v>
                </c:pt>
                <c:pt idx="151">
                  <c:v>121530.41910659056</c:v>
                </c:pt>
                <c:pt idx="152">
                  <c:v>117625.76882281806</c:v>
                </c:pt>
                <c:pt idx="153">
                  <c:v>113803.93009111285</c:v>
                </c:pt>
                <c:pt idx="154">
                  <c:v>110065.55558550172</c:v>
                </c:pt>
                <c:pt idx="155">
                  <c:v>106411.12251354381</c:v>
                </c:pt>
                <c:pt idx="156">
                  <c:v>102840.94158457126</c:v>
                </c:pt>
                <c:pt idx="157">
                  <c:v>99355.165876457468</c:v>
                </c:pt>
                <c:pt idx="158">
                  <c:v>95953.799578398466</c:v>
                </c:pt>
                <c:pt idx="159">
                  <c:v>92636.706589222886</c:v>
                </c:pt>
                <c:pt idx="160">
                  <c:v>89403.618952985853</c:v>
                </c:pt>
                <c:pt idx="161">
                  <c:v>86254.145115469582</c:v>
                </c:pt>
                <c:pt idx="162">
                  <c:v>83187.777987257577</c:v>
                </c:pt>
                <c:pt idx="163">
                  <c:v>80203.902800744399</c:v>
                </c:pt>
                <c:pt idx="164">
                  <c:v>77301.804750259034</c:v>
                </c:pt>
                <c:pt idx="165">
                  <c:v>74480.676406063139</c:v>
                </c:pt>
                <c:pt idx="166">
                  <c:v>71739.624894526787</c:v>
                </c:pt>
                <c:pt idx="167">
                  <c:v>69077.678838255815</c:v>
                </c:pt>
                <c:pt idx="168">
                  <c:v>66493.795051285997</c:v>
                </c:pt>
                <c:pt idx="169">
                  <c:v>63986.864985651337</c:v>
                </c:pt>
                <c:pt idx="170">
                  <c:v>61555.720926979557</c:v>
                </c:pt>
                <c:pt idx="171">
                  <c:v>59199.141937652603</c:v>
                </c:pt>
                <c:pt idx="172">
                  <c:v>56915.859547243454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66-4D32-BB91-9A8076F2C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55200"/>
        <c:axId val="448856512"/>
      </c:scatterChart>
      <c:valAx>
        <c:axId val="44885651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0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5200"/>
        <c:crossesAt val="0"/>
        <c:crossBetween val="midCat"/>
      </c:valAx>
      <c:valAx>
        <c:axId val="448855200"/>
        <c:scaling>
          <c:orientation val="minMax"/>
        </c:scaling>
        <c:delete val="0"/>
        <c:axPos val="b"/>
        <c:majorGridlines/>
        <c:numFmt formatCode="0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651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835547197894254"/>
          <c:y val="0.39763307365659789"/>
          <c:w val="0.18164452802105732"/>
          <c:h val="0.21257074414369773"/>
        </c:manualLayout>
      </c:layout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it-IT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'Analisi-nuovi-pos (3)'!$I$1</c:f>
              <c:strCache>
                <c:ptCount val="1"/>
                <c:pt idx="0">
                  <c:v>err stima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'Analisi-nuovi-pos (3)'!$B$3:$B$117</c:f>
              <c:numCache>
                <c:formatCode>0</c:formatCode>
                <c:ptCount val="1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</c:numCache>
            </c:numRef>
          </c:xVal>
          <c:yVal>
            <c:numRef>
              <c:f>'Analisi-nuovi-pos (3)'!$I$3:$I$117</c:f>
              <c:numCache>
                <c:formatCode>0</c:formatCode>
                <c:ptCount val="115"/>
                <c:pt idx="1">
                  <c:v>237.99999987194315</c:v>
                </c:pt>
                <c:pt idx="2">
                  <c:v>396.99999537653639</c:v>
                </c:pt>
                <c:pt idx="3">
                  <c:v>586.9999407081923</c:v>
                </c:pt>
                <c:pt idx="4">
                  <c:v>970.99956879232195</c:v>
                </c:pt>
                <c:pt idx="5">
                  <c:v>1371.9978165482171</c:v>
                </c:pt>
                <c:pt idx="6">
                  <c:v>1923.9914098480658</c:v>
                </c:pt>
                <c:pt idx="7">
                  <c:v>2270.9719526363187</c:v>
                </c:pt>
                <c:pt idx="8">
                  <c:v>2733.9206698054331</c:v>
                </c:pt>
                <c:pt idx="9">
                  <c:v>2992.7998027089634</c:v>
                </c:pt>
                <c:pt idx="10">
                  <c:v>3404.5395705653063</c:v>
                </c:pt>
                <c:pt idx="11">
                  <c:v>3880.0196025010082</c:v>
                </c:pt>
                <c:pt idx="12">
                  <c:v>4401.0438171128626</c:v>
                </c:pt>
                <c:pt idx="13">
                  <c:v>4973.3078753784648</c:v>
                </c:pt>
                <c:pt idx="14">
                  <c:v>5599.358548979304</c:v>
                </c:pt>
                <c:pt idx="15">
                  <c:v>6071.5446160620195</c:v>
                </c:pt>
                <c:pt idx="16">
                  <c:v>6383.9592042082513</c:v>
                </c:pt>
                <c:pt idx="17">
                  <c:v>6773.3738290156471</c:v>
                </c:pt>
                <c:pt idx="18">
                  <c:v>7398.1647095646476</c:v>
                </c:pt>
                <c:pt idx="19">
                  <c:v>8213.2322636871249</c:v>
                </c:pt>
                <c:pt idx="20">
                  <c:v>9124.9149827487417</c:v>
                </c:pt>
                <c:pt idx="21">
                  <c:v>10146.899146288924</c:v>
                </c:pt>
                <c:pt idx="22">
                  <c:v>11289.126052542066</c:v>
                </c:pt>
                <c:pt idx="23">
                  <c:v>12152.69860540278</c:v>
                </c:pt>
                <c:pt idx="24">
                  <c:v>12910.789208130562</c:v>
                </c:pt>
                <c:pt idx="25">
                  <c:v>14123.550967706076</c:v>
                </c:pt>
                <c:pt idx="26">
                  <c:v>15336.034212043567</c:v>
                </c:pt>
                <c:pt idx="27">
                  <c:v>16547.110267837852</c:v>
                </c:pt>
                <c:pt idx="28">
                  <c:v>17679.404343776871</c:v>
                </c:pt>
                <c:pt idx="29">
                  <c:v>18658.239217444876</c:v>
                </c:pt>
                <c:pt idx="30">
                  <c:v>19180.591240593611</c:v>
                </c:pt>
                <c:pt idx="31">
                  <c:v>19580.059963233769</c:v>
                </c:pt>
                <c:pt idx="32">
                  <c:v>20212.852439141541</c:v>
                </c:pt>
                <c:pt idx="33">
                  <c:v>20781.783020869334</c:v>
                </c:pt>
                <c:pt idx="34">
                  <c:v>21532.289188009338</c:v>
                </c:pt>
                <c:pt idx="35">
                  <c:v>22070.463684758928</c:v>
                </c:pt>
                <c:pt idx="36">
                  <c:v>22018.102977775678</c:v>
                </c:pt>
                <c:pt idx="37">
                  <c:v>21601.771788304875</c:v>
                </c:pt>
                <c:pt idx="38">
                  <c:v>21163.883208378858</c:v>
                </c:pt>
                <c:pt idx="39">
                  <c:v>20521.793683591997</c:v>
                </c:pt>
                <c:pt idx="40">
                  <c:v>19755.911937897094</c:v>
                </c:pt>
                <c:pt idx="41">
                  <c:v>18691.820731680607</c:v>
                </c:pt>
                <c:pt idx="42">
                  <c:v>17168.410184990615</c:v>
                </c:pt>
                <c:pt idx="43">
                  <c:v>15228.021264481766</c:v>
                </c:pt>
                <c:pt idx="44">
                  <c:v>12439.597926059621</c:v>
                </c:pt>
                <c:pt idx="45">
                  <c:v>9443.8463254350936</c:v>
                </c:pt>
                <c:pt idx="46">
                  <c:v>6214.3994554210803</c:v>
                </c:pt>
                <c:pt idx="47">
                  <c:v>2630.9855409526499</c:v>
                </c:pt>
                <c:pt idx="48">
                  <c:v>-1141.4014807534404</c:v>
                </c:pt>
                <c:pt idx="49">
                  <c:v>-5724.3310483178939</c:v>
                </c:pt>
                <c:pt idx="50">
                  <c:v>-10924.766245926381</c:v>
                </c:pt>
                <c:pt idx="51">
                  <c:v>-16955.896808982827</c:v>
                </c:pt>
                <c:pt idx="52">
                  <c:v>-23564.97634420183</c:v>
                </c:pt>
                <c:pt idx="53">
                  <c:v>-30568.165152275586</c:v>
                </c:pt>
                <c:pt idx="54">
                  <c:v>-38091.379938549362</c:v>
                </c:pt>
                <c:pt idx="55">
                  <c:v>-46176.15158436232</c:v>
                </c:pt>
                <c:pt idx="56">
                  <c:v>-55011.492031057307</c:v>
                </c:pt>
                <c:pt idx="57">
                  <c:v>-64675.771202264412</c:v>
                </c:pt>
                <c:pt idx="58">
                  <c:v>-75354.604759942449</c:v>
                </c:pt>
                <c:pt idx="59">
                  <c:v>-86637.753357724869</c:v>
                </c:pt>
                <c:pt idx="60">
                  <c:v>-98488.033923126408</c:v>
                </c:pt>
                <c:pt idx="61">
                  <c:v>-110421.24336973362</c:v>
                </c:pt>
                <c:pt idx="62">
                  <c:v>-123193.09501307923</c:v>
                </c:pt>
                <c:pt idx="63">
                  <c:v>-136417.16784077056</c:v>
                </c:pt>
                <c:pt idx="64">
                  <c:v>-150706.86866972543</c:v>
                </c:pt>
                <c:pt idx="65">
                  <c:v>-166120.40711201524</c:v>
                </c:pt>
                <c:pt idx="66">
                  <c:v>-181916.7831666143</c:v>
                </c:pt>
                <c:pt idx="67">
                  <c:v>-197513.78715793625</c:v>
                </c:pt>
                <c:pt idx="68">
                  <c:v>-213126.01165388944</c:v>
                </c:pt>
                <c:pt idx="69">
                  <c:v>-228613.87491663615</c:v>
                </c:pt>
                <c:pt idx="70">
                  <c:v>-244530.65536851529</c:v>
                </c:pt>
                <c:pt idx="71">
                  <c:v>-261485.53649376018</c:v>
                </c:pt>
                <c:pt idx="72">
                  <c:v>-280034.66154370422</c:v>
                </c:pt>
                <c:pt idx="73">
                  <c:v>-298047.19736898446</c:v>
                </c:pt>
                <c:pt idx="74">
                  <c:v>-315351.40666662995</c:v>
                </c:pt>
                <c:pt idx="75">
                  <c:v>-331891.72790256294</c:v>
                </c:pt>
                <c:pt idx="76">
                  <c:v>-347912.86215060891</c:v>
                </c:pt>
                <c:pt idx="77">
                  <c:v>-363682.86607719283</c:v>
                </c:pt>
                <c:pt idx="78">
                  <c:v>-379314.25029605313</c:v>
                </c:pt>
                <c:pt idx="79">
                  <c:v>-397930.08231904416</c:v>
                </c:pt>
                <c:pt idx="80">
                  <c:v>-415602.0933369149</c:v>
                </c:pt>
                <c:pt idx="81">
                  <c:v>-429508.78807732591</c:v>
                </c:pt>
                <c:pt idx="82">
                  <c:v>-443070.55700574885</c:v>
                </c:pt>
                <c:pt idx="83">
                  <c:v>-454071.79015776224</c:v>
                </c:pt>
                <c:pt idx="84">
                  <c:v>-465049.9919180572</c:v>
                </c:pt>
                <c:pt idx="85">
                  <c:v>-474837.89609169145</c:v>
                </c:pt>
                <c:pt idx="86">
                  <c:v>-489302.5806462426</c:v>
                </c:pt>
                <c:pt idx="87">
                  <c:v>-499163.58153903647</c:v>
                </c:pt>
                <c:pt idx="88">
                  <c:v>-506371.00508106942</c:v>
                </c:pt>
                <c:pt idx="89">
                  <c:v>-512049.63832816714</c:v>
                </c:pt>
                <c:pt idx="90">
                  <c:v>-513757.05702988408</c:v>
                </c:pt>
                <c:pt idx="91">
                  <c:v>-515032.73070726893</c:v>
                </c:pt>
                <c:pt idx="92">
                  <c:v>-518371.12447150867</c:v>
                </c:pt>
                <c:pt idx="93">
                  <c:v>-529539.79723629705</c:v>
                </c:pt>
                <c:pt idx="94">
                  <c:v>-534865.49601722741</c:v>
                </c:pt>
                <c:pt idx="95">
                  <c:v>-538013.24605131638</c:v>
                </c:pt>
                <c:pt idx="96">
                  <c:v>-537252.43650866323</c:v>
                </c:pt>
                <c:pt idx="97">
                  <c:v>-533255.90160602587</c:v>
                </c:pt>
                <c:pt idx="98">
                  <c:v>-527267.99696855363</c:v>
                </c:pt>
                <c:pt idx="99">
                  <c:v>-528459.67112089391</c:v>
                </c:pt>
                <c:pt idx="100">
                  <c:v>-536950.53202224639</c:v>
                </c:pt>
                <c:pt idx="101">
                  <c:v>-535544.90859156195</c:v>
                </c:pt>
                <c:pt idx="102">
                  <c:v>-536163.90719888126</c:v>
                </c:pt>
                <c:pt idx="103">
                  <c:v>-531634.46312671946</c:v>
                </c:pt>
                <c:pt idx="104">
                  <c:v>-524020.38703137194</c:v>
                </c:pt>
                <c:pt idx="105">
                  <c:v>-519873.40645801905</c:v>
                </c:pt>
                <c:pt idx="106">
                  <c:v>-518787.20248554111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01-434F-B2BE-EA19CC97D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750192"/>
        <c:axId val="519748880"/>
      </c:scatterChart>
      <c:valAx>
        <c:axId val="51975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748880"/>
        <c:crosses val="autoZero"/>
        <c:crossBetween val="midCat"/>
      </c:valAx>
      <c:valAx>
        <c:axId val="5197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75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Variazioni nuovi positivi</a:t>
            </a:r>
          </a:p>
        </c:rich>
      </c:tx>
      <c:layout>
        <c:manualLayout>
          <c:xMode val="edge"/>
          <c:yMode val="edge"/>
          <c:x val="0.3126041119860018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'Analisi-nuovi-pos (3)'!$D$1</c:f>
              <c:strCache>
                <c:ptCount val="1"/>
                <c:pt idx="0">
                  <c:v>attualmente_n_positivi'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'Analisi-nuovi-pos (3)'!$B$3:$B$149</c:f>
              <c:numCache>
                <c:formatCode>0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xVal>
          <c:yVal>
            <c:numRef>
              <c:f>'Analisi-nuovi-pos (3)'!$D$3:$D$149</c:f>
              <c:numCache>
                <c:formatCode>General</c:formatCode>
                <c:ptCount val="147"/>
                <c:pt idx="1">
                  <c:v>238</c:v>
                </c:pt>
                <c:pt idx="2">
                  <c:v>159</c:v>
                </c:pt>
                <c:pt idx="3">
                  <c:v>190</c:v>
                </c:pt>
                <c:pt idx="4">
                  <c:v>384</c:v>
                </c:pt>
                <c:pt idx="5">
                  <c:v>401</c:v>
                </c:pt>
                <c:pt idx="6">
                  <c:v>552</c:v>
                </c:pt>
                <c:pt idx="7">
                  <c:v>347</c:v>
                </c:pt>
                <c:pt idx="8">
                  <c:v>463</c:v>
                </c:pt>
                <c:pt idx="9">
                  <c:v>259</c:v>
                </c:pt>
                <c:pt idx="10">
                  <c:v>412</c:v>
                </c:pt>
                <c:pt idx="11">
                  <c:v>476</c:v>
                </c:pt>
                <c:pt idx="12">
                  <c:v>522</c:v>
                </c:pt>
                <c:pt idx="13">
                  <c:v>574</c:v>
                </c:pt>
                <c:pt idx="14">
                  <c:v>629</c:v>
                </c:pt>
                <c:pt idx="15">
                  <c:v>477</c:v>
                </c:pt>
                <c:pt idx="16">
                  <c:v>320</c:v>
                </c:pt>
                <c:pt idx="17">
                  <c:v>401</c:v>
                </c:pt>
                <c:pt idx="18">
                  <c:v>642</c:v>
                </c:pt>
                <c:pt idx="19">
                  <c:v>840</c:v>
                </c:pt>
                <c:pt idx="20">
                  <c:v>947</c:v>
                </c:pt>
                <c:pt idx="21">
                  <c:v>1071</c:v>
                </c:pt>
                <c:pt idx="22">
                  <c:v>1209</c:v>
                </c:pt>
                <c:pt idx="23">
                  <c:v>953</c:v>
                </c:pt>
                <c:pt idx="24">
                  <c:v>876</c:v>
                </c:pt>
                <c:pt idx="25">
                  <c:v>1366</c:v>
                </c:pt>
                <c:pt idx="26">
                  <c:v>1409</c:v>
                </c:pt>
                <c:pt idx="27">
                  <c:v>1460</c:v>
                </c:pt>
                <c:pt idx="28">
                  <c:v>1444</c:v>
                </c:pt>
                <c:pt idx="29">
                  <c:v>1365</c:v>
                </c:pt>
                <c:pt idx="30">
                  <c:v>996</c:v>
                </c:pt>
                <c:pt idx="31">
                  <c:v>975</c:v>
                </c:pt>
                <c:pt idx="32">
                  <c:v>1326</c:v>
                </c:pt>
                <c:pt idx="33">
                  <c:v>1397</c:v>
                </c:pt>
                <c:pt idx="34">
                  <c:v>1732</c:v>
                </c:pt>
                <c:pt idx="35">
                  <c:v>1693</c:v>
                </c:pt>
                <c:pt idx="36">
                  <c:v>1297</c:v>
                </c:pt>
                <c:pt idx="37">
                  <c:v>1150</c:v>
                </c:pt>
                <c:pt idx="38">
                  <c:v>1369</c:v>
                </c:pt>
                <c:pt idx="39">
                  <c:v>1430</c:v>
                </c:pt>
                <c:pt idx="40">
                  <c:v>1597</c:v>
                </c:pt>
                <c:pt idx="41">
                  <c:v>1616</c:v>
                </c:pt>
                <c:pt idx="42">
                  <c:v>1501</c:v>
                </c:pt>
                <c:pt idx="43">
                  <c:v>1456</c:v>
                </c:pt>
                <c:pt idx="44">
                  <c:v>1008</c:v>
                </c:pt>
                <c:pt idx="45">
                  <c:v>1229</c:v>
                </c:pt>
                <c:pt idx="46">
                  <c:v>1452</c:v>
                </c:pt>
                <c:pt idx="47">
                  <c:v>1583</c:v>
                </c:pt>
                <c:pt idx="48">
                  <c:v>1907</c:v>
                </c:pt>
                <c:pt idx="49">
                  <c:v>1637</c:v>
                </c:pt>
                <c:pt idx="50">
                  <c:v>1587</c:v>
                </c:pt>
                <c:pt idx="51">
                  <c:v>1350</c:v>
                </c:pt>
                <c:pt idx="52">
                  <c:v>1391</c:v>
                </c:pt>
                <c:pt idx="53">
                  <c:v>1640</c:v>
                </c:pt>
                <c:pt idx="54">
                  <c:v>1786</c:v>
                </c:pt>
                <c:pt idx="55">
                  <c:v>1912</c:v>
                </c:pt>
                <c:pt idx="56">
                  <c:v>1869</c:v>
                </c:pt>
                <c:pt idx="57">
                  <c:v>1766</c:v>
                </c:pt>
                <c:pt idx="58">
                  <c:v>1494</c:v>
                </c:pt>
                <c:pt idx="59">
                  <c:v>1647</c:v>
                </c:pt>
                <c:pt idx="60">
                  <c:v>1850</c:v>
                </c:pt>
                <c:pt idx="61">
                  <c:v>2548</c:v>
                </c:pt>
                <c:pt idx="62">
                  <c:v>2499</c:v>
                </c:pt>
                <c:pt idx="63">
                  <c:v>2843</c:v>
                </c:pt>
                <c:pt idx="64">
                  <c:v>2578</c:v>
                </c:pt>
                <c:pt idx="65">
                  <c:v>2257</c:v>
                </c:pt>
                <c:pt idx="66">
                  <c:v>2677</c:v>
                </c:pt>
                <c:pt idx="67">
                  <c:v>3677</c:v>
                </c:pt>
                <c:pt idx="68">
                  <c:v>4458</c:v>
                </c:pt>
                <c:pt idx="69">
                  <c:v>5372</c:v>
                </c:pt>
                <c:pt idx="70">
                  <c:v>5724</c:v>
                </c:pt>
                <c:pt idx="71">
                  <c:v>5456</c:v>
                </c:pt>
                <c:pt idx="72">
                  <c:v>4619</c:v>
                </c:pt>
                <c:pt idx="73">
                  <c:v>5898</c:v>
                </c:pt>
                <c:pt idx="74">
                  <c:v>7332</c:v>
                </c:pt>
                <c:pt idx="75">
                  <c:v>8803</c:v>
                </c:pt>
                <c:pt idx="76">
                  <c:v>10009</c:v>
                </c:pt>
                <c:pt idx="77">
                  <c:v>10925</c:v>
                </c:pt>
                <c:pt idx="78">
                  <c:v>11705</c:v>
                </c:pt>
                <c:pt idx="79">
                  <c:v>9337</c:v>
                </c:pt>
                <c:pt idx="80">
                  <c:v>10871</c:v>
                </c:pt>
                <c:pt idx="81">
                  <c:v>15199</c:v>
                </c:pt>
                <c:pt idx="82">
                  <c:v>16078</c:v>
                </c:pt>
                <c:pt idx="83">
                  <c:v>19143</c:v>
                </c:pt>
                <c:pt idx="84">
                  <c:v>19640</c:v>
                </c:pt>
                <c:pt idx="85">
                  <c:v>21273</c:v>
                </c:pt>
                <c:pt idx="86">
                  <c:v>17007</c:v>
                </c:pt>
                <c:pt idx="87">
                  <c:v>21989</c:v>
                </c:pt>
                <c:pt idx="88">
                  <c:v>24988</c:v>
                </c:pt>
                <c:pt idx="89">
                  <c:v>26829</c:v>
                </c:pt>
                <c:pt idx="90">
                  <c:v>31079</c:v>
                </c:pt>
                <c:pt idx="91">
                  <c:v>31756</c:v>
                </c:pt>
                <c:pt idx="92">
                  <c:v>29905</c:v>
                </c:pt>
                <c:pt idx="93">
                  <c:v>22253</c:v>
                </c:pt>
                <c:pt idx="94">
                  <c:v>28241</c:v>
                </c:pt>
                <c:pt idx="95">
                  <c:v>30531</c:v>
                </c:pt>
                <c:pt idx="96">
                  <c:v>34519</c:v>
                </c:pt>
                <c:pt idx="97">
                  <c:v>37802</c:v>
                </c:pt>
                <c:pt idx="98">
                  <c:v>39809</c:v>
                </c:pt>
                <c:pt idx="99">
                  <c:v>32614</c:v>
                </c:pt>
                <c:pt idx="100">
                  <c:v>25269</c:v>
                </c:pt>
                <c:pt idx="101">
                  <c:v>35090</c:v>
                </c:pt>
                <c:pt idx="102">
                  <c:v>32961</c:v>
                </c:pt>
                <c:pt idx="103">
                  <c:v>37977</c:v>
                </c:pt>
                <c:pt idx="104">
                  <c:v>40902</c:v>
                </c:pt>
                <c:pt idx="105">
                  <c:v>37249</c:v>
                </c:pt>
                <c:pt idx="106">
                  <c:v>33977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C6-444C-BCC4-7FF2FDFFE013}"/>
            </c:ext>
          </c:extLst>
        </c:ser>
        <c:ser>
          <c:idx val="1"/>
          <c:order val="1"/>
          <c:tx>
            <c:strRef>
              <c:f>'Analisi-nuovi-pos (3)'!$H$1</c:f>
              <c:strCache>
                <c:ptCount val="1"/>
                <c:pt idx="0">
                  <c:v>stima'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'Analisi-nuovi-pos (3)'!$B$3:$B$177</c:f>
              <c:numCache>
                <c:formatCode>0</c:formatCode>
                <c:ptCount val="17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</c:numCache>
            </c:numRef>
          </c:xVal>
          <c:yVal>
            <c:numRef>
              <c:f>'Analisi-nuovi-pos (3)'!$H$3:$H$177</c:f>
              <c:numCache>
                <c:formatCode>0</c:formatCode>
                <c:ptCount val="175"/>
                <c:pt idx="1">
                  <c:v>1.2806444821634774E-7</c:v>
                </c:pt>
                <c:pt idx="2">
                  <c:v>4.4954026534063695E-6</c:v>
                </c:pt>
                <c:pt idx="3">
                  <c:v>5.4668342989858702E-5</c:v>
                </c:pt>
                <c:pt idx="4">
                  <c:v>3.7191587047282138E-4</c:v>
                </c:pt>
                <c:pt idx="5">
                  <c:v>1.7522441105389678E-3</c:v>
                </c:pt>
                <c:pt idx="6">
                  <c:v>6.4067001606149462E-3</c:v>
                </c:pt>
                <c:pt idx="7">
                  <c:v>1.9457211752974171E-2</c:v>
                </c:pt>
                <c:pt idx="8">
                  <c:v>5.1282830884977607E-2</c:v>
                </c:pt>
                <c:pt idx="9">
                  <c:v>0.1208670964587399</c:v>
                </c:pt>
                <c:pt idx="10">
                  <c:v>0.26023214366297182</c:v>
                </c:pt>
                <c:pt idx="11">
                  <c:v>0.51996806430566123</c:v>
                </c:pt>
                <c:pt idx="12">
                  <c:v>0.97578538815204197</c:v>
                </c:pt>
                <c:pt idx="13">
                  <c:v>1.7359417343938277</c:v>
                </c:pt>
                <c:pt idx="14">
                  <c:v>2.9493263991618512</c:v>
                </c:pt>
                <c:pt idx="15">
                  <c:v>4.8139329172779872</c:v>
                </c:pt>
                <c:pt idx="16">
                  <c:v>7.5854118537634587</c:v>
                </c:pt>
                <c:pt idx="17">
                  <c:v>11.585375192616043</c:v>
                </c:pt>
                <c:pt idx="18">
                  <c:v>17.209119451011087</c:v>
                </c:pt>
                <c:pt idx="19">
                  <c:v>24.93244587753188</c:v>
                </c:pt>
                <c:pt idx="20">
                  <c:v>35.317280938371454</c:v>
                </c:pt>
                <c:pt idx="21">
                  <c:v>49.015836459817258</c:v>
                </c:pt>
                <c:pt idx="22">
                  <c:v>66.773093746855494</c:v>
                </c:pt>
                <c:pt idx="23">
                  <c:v>89.427447139298593</c:v>
                </c:pt>
                <c:pt idx="24">
                  <c:v>117.90939727222155</c:v>
                </c:pt>
                <c:pt idx="25">
                  <c:v>153.23824042447418</c:v>
                </c:pt>
                <c:pt idx="26">
                  <c:v>196.51675566251899</c:v>
                </c:pt>
                <c:pt idx="27">
                  <c:v>248.92394420571873</c:v>
                </c:pt>
                <c:pt idx="28">
                  <c:v>311.70592406097927</c:v>
                </c:pt>
                <c:pt idx="29">
                  <c:v>386.16512633200153</c:v>
                </c:pt>
                <c:pt idx="30">
                  <c:v>473.64797685126194</c:v>
                </c:pt>
                <c:pt idx="31">
                  <c:v>575.53127735983719</c:v>
                </c:pt>
                <c:pt idx="32">
                  <c:v>693.20752409222553</c:v>
                </c:pt>
                <c:pt idx="33">
                  <c:v>828.06941827220805</c:v>
                </c:pt>
                <c:pt idx="34">
                  <c:v>981.49383285999681</c:v>
                </c:pt>
                <c:pt idx="35">
                  <c:v>1154.825503250408</c:v>
                </c:pt>
                <c:pt idx="36">
                  <c:v>1349.3607069832565</c:v>
                </c:pt>
                <c:pt idx="37">
                  <c:v>1566.3311894708158</c:v>
                </c:pt>
                <c:pt idx="38">
                  <c:v>1806.888579926024</c:v>
                </c:pt>
                <c:pt idx="39">
                  <c:v>2072.0895247868548</c:v>
                </c:pt>
                <c:pt idx="40">
                  <c:v>2362.8817456949068</c:v>
                </c:pt>
                <c:pt idx="41">
                  <c:v>2680.0912062164789</c:v>
                </c:pt>
                <c:pt idx="42">
                  <c:v>3024.4105466900114</c:v>
                </c:pt>
                <c:pt idx="43">
                  <c:v>3396.3889205088535</c:v>
                </c:pt>
                <c:pt idx="44">
                  <c:v>3796.4233384221448</c:v>
                </c:pt>
                <c:pt idx="45">
                  <c:v>4224.7516006245478</c:v>
                </c:pt>
                <c:pt idx="46">
                  <c:v>4681.4468700139951</c:v>
                </c:pt>
                <c:pt idx="47">
                  <c:v>5166.4139144684041</c:v>
                </c:pt>
                <c:pt idx="48">
                  <c:v>5679.3870217060967</c:v>
                </c:pt>
                <c:pt idx="49">
                  <c:v>6219.9295675644571</c:v>
                </c:pt>
                <c:pt idx="50">
                  <c:v>6787.4351976084872</c:v>
                </c:pt>
                <c:pt idx="51">
                  <c:v>7381.130563056442</c:v>
                </c:pt>
                <c:pt idx="52">
                  <c:v>8000.079535219028</c:v>
                </c:pt>
                <c:pt idx="53">
                  <c:v>8643.1888080737808</c:v>
                </c:pt>
                <c:pt idx="54">
                  <c:v>9309.214786273802</c:v>
                </c:pt>
                <c:pt idx="55">
                  <c:v>9996.7716458129453</c:v>
                </c:pt>
                <c:pt idx="56">
                  <c:v>10704.340446694961</c:v>
                </c:pt>
                <c:pt idx="57">
                  <c:v>11430.279171207121</c:v>
                </c:pt>
                <c:pt idx="58">
                  <c:v>12172.833557678056</c:v>
                </c:pt>
                <c:pt idx="59">
                  <c:v>12930.14859778243</c:v>
                </c:pt>
                <c:pt idx="60">
                  <c:v>13700.280565401521</c:v>
                </c:pt>
                <c:pt idx="61">
                  <c:v>14481.209446607218</c:v>
                </c:pt>
                <c:pt idx="62">
                  <c:v>15270.851643345633</c:v>
                </c:pt>
                <c:pt idx="63">
                  <c:v>16067.072827691341</c:v>
                </c:pt>
                <c:pt idx="64">
                  <c:v>16867.700828954847</c:v>
                </c:pt>
                <c:pt idx="65">
                  <c:v>17670.538442289828</c:v>
                </c:pt>
                <c:pt idx="66">
                  <c:v>18473.376054599052</c:v>
                </c:pt>
                <c:pt idx="67">
                  <c:v>19274.003991321988</c:v>
                </c:pt>
                <c:pt idx="68">
                  <c:v>20070.224495953149</c:v>
                </c:pt>
                <c:pt idx="69">
                  <c:v>20859.863262746749</c:v>
                </c:pt>
                <c:pt idx="70">
                  <c:v>21640.780451879185</c:v>
                </c:pt>
                <c:pt idx="71">
                  <c:v>22410.881125244949</c:v>
                </c:pt>
                <c:pt idx="72">
                  <c:v>23168.125049943996</c:v>
                </c:pt>
                <c:pt idx="73">
                  <c:v>23910.535825280236</c:v>
                </c:pt>
                <c:pt idx="74">
                  <c:v>24636.209297645502</c:v>
                </c:pt>
                <c:pt idx="75">
                  <c:v>25343.321235933032</c:v>
                </c:pt>
                <c:pt idx="76">
                  <c:v>26030.134248045961</c:v>
                </c:pt>
                <c:pt idx="77">
                  <c:v>26695.003926583882</c:v>
                </c:pt>
                <c:pt idx="78">
                  <c:v>27336.384218860338</c:v>
                </c:pt>
                <c:pt idx="79">
                  <c:v>27952.832022990977</c:v>
                </c:pt>
                <c:pt idx="80">
                  <c:v>28543.011017870762</c:v>
                </c:pt>
                <c:pt idx="81">
                  <c:v>29105.694740410963</c:v>
                </c:pt>
                <c:pt idx="82">
                  <c:v>29639.768928422978</c:v>
                </c:pt>
                <c:pt idx="83">
                  <c:v>30144.233152013334</c:v>
                </c:pt>
                <c:pt idx="84">
                  <c:v>30618.201760294975</c:v>
                </c:pt>
                <c:pt idx="85">
                  <c:v>31060.904173634233</c:v>
                </c:pt>
                <c:pt idx="86">
                  <c:v>31471.684554551139</c:v>
                </c:pt>
                <c:pt idx="87">
                  <c:v>31850.000892793789</c:v>
                </c:pt>
                <c:pt idx="88">
                  <c:v>32195.423542033008</c:v>
                </c:pt>
                <c:pt idx="89">
                  <c:v>32507.63324709767</c:v>
                </c:pt>
                <c:pt idx="90">
                  <c:v>32786.41870171683</c:v>
                </c:pt>
                <c:pt idx="91">
                  <c:v>33031.673677384781</c:v>
                </c:pt>
                <c:pt idx="92">
                  <c:v>33243.393764239801</c:v>
                </c:pt>
                <c:pt idx="93">
                  <c:v>33421.672764788484</c:v>
                </c:pt>
                <c:pt idx="94">
                  <c:v>33566.698780930434</c:v>
                </c:pt>
                <c:pt idx="95">
                  <c:v>33678.750034089069</c:v>
                </c:pt>
                <c:pt idx="96">
                  <c:v>33758.190457346856</c:v>
                </c:pt>
                <c:pt idx="97">
                  <c:v>33805.465097362605</c:v>
                </c:pt>
                <c:pt idx="98">
                  <c:v>33821.095362527667</c:v>
                </c:pt>
                <c:pt idx="99">
                  <c:v>33805.674152340202</c:v>
                </c:pt>
                <c:pt idx="100">
                  <c:v>33759.860901352571</c:v>
                </c:pt>
                <c:pt idx="101">
                  <c:v>33684.376569315522</c:v>
                </c:pt>
                <c:pt idx="102">
                  <c:v>33579.998607319212</c:v>
                </c:pt>
                <c:pt idx="103">
                  <c:v>33447.555927838199</c:v>
                </c:pt>
                <c:pt idx="104">
                  <c:v>33287.923904652394</c:v>
                </c:pt>
                <c:pt idx="105">
                  <c:v>33102.019426647108</c:v>
                </c:pt>
                <c:pt idx="106">
                  <c:v>32890.796027521981</c:v>
                </c:pt>
                <c:pt idx="107">
                  <c:v>32655.23911146538</c:v>
                </c:pt>
                <c:pt idx="108">
                  <c:v>32396.361292902406</c:v>
                </c:pt>
                <c:pt idx="109">
                  <c:v>32115.197866504001</c:v>
                </c:pt>
                <c:pt idx="110">
                  <c:v>31812.802421773402</c:v>
                </c:pt>
                <c:pt idx="111">
                  <c:v>31490.242614702835</c:v>
                </c:pt>
                <c:pt idx="112">
                  <c:v>31148.596107237405</c:v>
                </c:pt>
                <c:pt idx="113">
                  <c:v>30788.946683594637</c:v>
                </c:pt>
                <c:pt idx="114">
                  <c:v>30412.380550873047</c:v>
                </c:pt>
                <c:pt idx="115">
                  <c:v>30019.982829853874</c:v>
                </c:pt>
                <c:pt idx="116">
                  <c:v>29612.83424044745</c:v>
                </c:pt>
                <c:pt idx="117">
                  <c:v>29192.007984877917</c:v>
                </c:pt>
                <c:pt idx="118">
                  <c:v>28758.566830422427</c:v>
                </c:pt>
                <c:pt idx="119">
                  <c:v>28313.560392341093</c:v>
                </c:pt>
                <c:pt idx="120">
                  <c:v>27858.022616536116</c:v>
                </c:pt>
                <c:pt idx="121">
                  <c:v>27392.969460476805</c:v>
                </c:pt>
                <c:pt idx="122">
                  <c:v>26919.396770007803</c:v>
                </c:pt>
                <c:pt idx="123">
                  <c:v>26438.278348828979</c:v>
                </c:pt>
                <c:pt idx="124">
                  <c:v>25950.564216689829</c:v>
                </c:pt>
                <c:pt idx="125">
                  <c:v>25457.179051675237</c:v>
                </c:pt>
                <c:pt idx="126">
                  <c:v>24959.020811377395</c:v>
                </c:pt>
                <c:pt idx="127">
                  <c:v>24456.959527236435</c:v>
                </c:pt>
                <c:pt idx="128">
                  <c:v>23951.836265898786</c:v>
                </c:pt>
                <c:pt idx="129">
                  <c:v>23444.462251071585</c:v>
                </c:pt>
                <c:pt idx="130">
                  <c:v>22935.618139052021</c:v>
                </c:pt>
                <c:pt idx="131">
                  <c:v>22426.053440866548</c:v>
                </c:pt>
                <c:pt idx="132">
                  <c:v>21916.486083774187</c:v>
                </c:pt>
                <c:pt idx="133">
                  <c:v>21407.602104756039</c:v>
                </c:pt>
                <c:pt idx="134">
                  <c:v>20900.055468534454</c:v>
                </c:pt>
                <c:pt idx="135">
                  <c:v>20394.468002631413</c:v>
                </c:pt>
                <c:pt idx="136">
                  <c:v>19891.429441982138</c:v>
                </c:pt>
                <c:pt idx="137">
                  <c:v>19391.497575669015</c:v>
                </c:pt>
                <c:pt idx="138">
                  <c:v>18895.198488419483</c:v>
                </c:pt>
                <c:pt idx="139">
                  <c:v>18403.026889626963</c:v>
                </c:pt>
                <c:pt idx="140">
                  <c:v>17915.446522792019</c:v>
                </c:pt>
                <c:pt idx="141">
                  <c:v>17432.890648448865</c:v>
                </c:pt>
                <c:pt idx="142">
                  <c:v>16955.762593826807</c:v>
                </c:pt>
                <c:pt idx="143">
                  <c:v>16484.436362704539</c:v>
                </c:pt>
                <c:pt idx="144">
                  <c:v>16019.257299134752</c:v>
                </c:pt>
                <c:pt idx="145">
                  <c:v>15560.542798952814</c:v>
                </c:pt>
                <c:pt idx="146">
                  <c:v>15108.583063229222</c:v>
                </c:pt>
                <c:pt idx="147">
                  <c:v>14663.641888078879</c:v>
                </c:pt>
                <c:pt idx="148">
                  <c:v>14225.957485502906</c:v>
                </c:pt>
                <c:pt idx="149">
                  <c:v>13795.743330202455</c:v>
                </c:pt>
                <c:pt idx="150">
                  <c:v>13373.189027573608</c:v>
                </c:pt>
                <c:pt idx="151">
                  <c:v>12958.461198360294</c:v>
                </c:pt>
                <c:pt idx="152">
                  <c:v>12551.704375712061</c:v>
                </c:pt>
                <c:pt idx="153">
                  <c:v>12153.041910659113</c:v>
                </c:pt>
                <c:pt idx="154">
                  <c:v>11762.576882281948</c:v>
                </c:pt>
                <c:pt idx="155">
                  <c:v>11380.393009111445</c:v>
                </c:pt>
                <c:pt idx="156">
                  <c:v>11006.555558550233</c:v>
                </c:pt>
                <c:pt idx="157">
                  <c:v>10641.112251354592</c:v>
                </c:pt>
                <c:pt idx="158">
                  <c:v>10284.094158457154</c:v>
                </c:pt>
                <c:pt idx="159">
                  <c:v>9935.516587645845</c:v>
                </c:pt>
                <c:pt idx="160">
                  <c:v>9595.3799578398484</c:v>
                </c:pt>
                <c:pt idx="161">
                  <c:v>9263.6706589224123</c:v>
                </c:pt>
                <c:pt idx="162">
                  <c:v>8940.3618952985198</c:v>
                </c:pt>
                <c:pt idx="163">
                  <c:v>8625.4145115468655</c:v>
                </c:pt>
                <c:pt idx="164">
                  <c:v>8318.777798725614</c:v>
                </c:pt>
                <c:pt idx="165">
                  <c:v>8020.390280074319</c:v>
                </c:pt>
                <c:pt idx="166">
                  <c:v>7730.1804750258952</c:v>
                </c:pt>
                <c:pt idx="167">
                  <c:v>7448.0676406062094</c:v>
                </c:pt>
                <c:pt idx="168">
                  <c:v>7173.9624894524968</c:v>
                </c:pt>
                <c:pt idx="169">
                  <c:v>6907.7678838257989</c:v>
                </c:pt>
                <c:pt idx="170">
                  <c:v>6649.3795051287389</c:v>
                </c:pt>
                <c:pt idx="171">
                  <c:v>6398.6864985653301</c:v>
                </c:pt>
                <c:pt idx="172">
                  <c:v>6155.5720926980202</c:v>
                </c:pt>
                <c:pt idx="173">
                  <c:v>5919.9141937652403</c:v>
                </c:pt>
                <c:pt idx="174">
                  <c:v>5691.5859547241635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C6-444C-BCC4-7FF2FDFFE013}"/>
            </c:ext>
          </c:extLst>
        </c:ser>
        <c:ser>
          <c:idx val="2"/>
          <c:order val="2"/>
          <c:tx>
            <c:strRef>
              <c:f>'Analisi-nuovi-pos (3)'!$E$1</c:f>
              <c:strCache>
                <c:ptCount val="1"/>
                <c:pt idx="0">
                  <c:v>attualmente_n_positivi' media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multiLvlStrRef>
              <c:f>'Analisi-nuovi-pos (3)'!$A$12:$B$109</c:f>
              <c:multiLvlStrCache>
                <c:ptCount val="98"/>
                <c:lvl>
                  <c:pt idx="0">
                    <c:v>10</c:v>
                  </c:pt>
                  <c:pt idx="1">
                    <c:v>11</c:v>
                  </c:pt>
                  <c:pt idx="2">
                    <c:v>12</c:v>
                  </c:pt>
                  <c:pt idx="3">
                    <c:v>13</c:v>
                  </c:pt>
                  <c:pt idx="4">
                    <c:v>14</c:v>
                  </c:pt>
                  <c:pt idx="5">
                    <c:v>15</c:v>
                  </c:pt>
                  <c:pt idx="6">
                    <c:v>16</c:v>
                  </c:pt>
                  <c:pt idx="7">
                    <c:v>17</c:v>
                  </c:pt>
                  <c:pt idx="8">
                    <c:v>18</c:v>
                  </c:pt>
                  <c:pt idx="9">
                    <c:v>19</c:v>
                  </c:pt>
                  <c:pt idx="10">
                    <c:v>20</c:v>
                  </c:pt>
                  <c:pt idx="11">
                    <c:v>21</c:v>
                  </c:pt>
                  <c:pt idx="12">
                    <c:v>22</c:v>
                  </c:pt>
                  <c:pt idx="13">
                    <c:v>23</c:v>
                  </c:pt>
                  <c:pt idx="14">
                    <c:v>24</c:v>
                  </c:pt>
                  <c:pt idx="15">
                    <c:v>25</c:v>
                  </c:pt>
                  <c:pt idx="16">
                    <c:v>26</c:v>
                  </c:pt>
                  <c:pt idx="17">
                    <c:v>27</c:v>
                  </c:pt>
                  <c:pt idx="18">
                    <c:v>28</c:v>
                  </c:pt>
                  <c:pt idx="19">
                    <c:v>29</c:v>
                  </c:pt>
                  <c:pt idx="20">
                    <c:v>30</c:v>
                  </c:pt>
                  <c:pt idx="21">
                    <c:v>31</c:v>
                  </c:pt>
                  <c:pt idx="22">
                    <c:v>32</c:v>
                  </c:pt>
                  <c:pt idx="23">
                    <c:v>33</c:v>
                  </c:pt>
                  <c:pt idx="24">
                    <c:v>34</c:v>
                  </c:pt>
                  <c:pt idx="25">
                    <c:v>35</c:v>
                  </c:pt>
                  <c:pt idx="26">
                    <c:v>36</c:v>
                  </c:pt>
                  <c:pt idx="27">
                    <c:v>37</c:v>
                  </c:pt>
                  <c:pt idx="28">
                    <c:v>38</c:v>
                  </c:pt>
                  <c:pt idx="29">
                    <c:v>39</c:v>
                  </c:pt>
                  <c:pt idx="30">
                    <c:v>40</c:v>
                  </c:pt>
                  <c:pt idx="31">
                    <c:v>41</c:v>
                  </c:pt>
                  <c:pt idx="32">
                    <c:v>42</c:v>
                  </c:pt>
                  <c:pt idx="33">
                    <c:v>43</c:v>
                  </c:pt>
                  <c:pt idx="34">
                    <c:v>44</c:v>
                  </c:pt>
                  <c:pt idx="35">
                    <c:v>45</c:v>
                  </c:pt>
                  <c:pt idx="36">
                    <c:v>46</c:v>
                  </c:pt>
                  <c:pt idx="37">
                    <c:v>47</c:v>
                  </c:pt>
                  <c:pt idx="38">
                    <c:v>48</c:v>
                  </c:pt>
                  <c:pt idx="39">
                    <c:v>49</c:v>
                  </c:pt>
                  <c:pt idx="40">
                    <c:v>50</c:v>
                  </c:pt>
                  <c:pt idx="41">
                    <c:v>51</c:v>
                  </c:pt>
                  <c:pt idx="42">
                    <c:v>52</c:v>
                  </c:pt>
                  <c:pt idx="43">
                    <c:v>53</c:v>
                  </c:pt>
                  <c:pt idx="44">
                    <c:v>54</c:v>
                  </c:pt>
                  <c:pt idx="45">
                    <c:v>55</c:v>
                  </c:pt>
                  <c:pt idx="46">
                    <c:v>56</c:v>
                  </c:pt>
                  <c:pt idx="47">
                    <c:v>57</c:v>
                  </c:pt>
                  <c:pt idx="48">
                    <c:v>58</c:v>
                  </c:pt>
                  <c:pt idx="49">
                    <c:v>59</c:v>
                  </c:pt>
                  <c:pt idx="50">
                    <c:v>60</c:v>
                  </c:pt>
                  <c:pt idx="51">
                    <c:v>61</c:v>
                  </c:pt>
                  <c:pt idx="52">
                    <c:v>62</c:v>
                  </c:pt>
                  <c:pt idx="53">
                    <c:v>63</c:v>
                  </c:pt>
                  <c:pt idx="54">
                    <c:v>64</c:v>
                  </c:pt>
                  <c:pt idx="55">
                    <c:v>65</c:v>
                  </c:pt>
                  <c:pt idx="56">
                    <c:v>66</c:v>
                  </c:pt>
                  <c:pt idx="57">
                    <c:v>67</c:v>
                  </c:pt>
                  <c:pt idx="58">
                    <c:v>68</c:v>
                  </c:pt>
                  <c:pt idx="59">
                    <c:v>69</c:v>
                  </c:pt>
                  <c:pt idx="60">
                    <c:v>70</c:v>
                  </c:pt>
                  <c:pt idx="61">
                    <c:v>71</c:v>
                  </c:pt>
                  <c:pt idx="62">
                    <c:v>72</c:v>
                  </c:pt>
                  <c:pt idx="63">
                    <c:v>73</c:v>
                  </c:pt>
                  <c:pt idx="64">
                    <c:v>74</c:v>
                  </c:pt>
                  <c:pt idx="65">
                    <c:v>75</c:v>
                  </c:pt>
                  <c:pt idx="66">
                    <c:v>76</c:v>
                  </c:pt>
                  <c:pt idx="67">
                    <c:v>77</c:v>
                  </c:pt>
                  <c:pt idx="68">
                    <c:v>78</c:v>
                  </c:pt>
                  <c:pt idx="69">
                    <c:v>79</c:v>
                  </c:pt>
                  <c:pt idx="70">
                    <c:v>80</c:v>
                  </c:pt>
                  <c:pt idx="71">
                    <c:v>81</c:v>
                  </c:pt>
                  <c:pt idx="72">
                    <c:v>82</c:v>
                  </c:pt>
                  <c:pt idx="73">
                    <c:v>83</c:v>
                  </c:pt>
                  <c:pt idx="74">
                    <c:v>84</c:v>
                  </c:pt>
                  <c:pt idx="75">
                    <c:v>85</c:v>
                  </c:pt>
                  <c:pt idx="76">
                    <c:v>86</c:v>
                  </c:pt>
                  <c:pt idx="77">
                    <c:v>87</c:v>
                  </c:pt>
                  <c:pt idx="78">
                    <c:v>88</c:v>
                  </c:pt>
                  <c:pt idx="79">
                    <c:v>89</c:v>
                  </c:pt>
                  <c:pt idx="80">
                    <c:v>90</c:v>
                  </c:pt>
                  <c:pt idx="81">
                    <c:v>91</c:v>
                  </c:pt>
                  <c:pt idx="82">
                    <c:v>92</c:v>
                  </c:pt>
                  <c:pt idx="83">
                    <c:v>93</c:v>
                  </c:pt>
                  <c:pt idx="84">
                    <c:v>94</c:v>
                  </c:pt>
                  <c:pt idx="85">
                    <c:v>95</c:v>
                  </c:pt>
                  <c:pt idx="86">
                    <c:v>96</c:v>
                  </c:pt>
                  <c:pt idx="87">
                    <c:v>97</c:v>
                  </c:pt>
                  <c:pt idx="88">
                    <c:v>98</c:v>
                  </c:pt>
                  <c:pt idx="89">
                    <c:v>99</c:v>
                  </c:pt>
                  <c:pt idx="90">
                    <c:v>100</c:v>
                  </c:pt>
                  <c:pt idx="91">
                    <c:v>101</c:v>
                  </c:pt>
                  <c:pt idx="92">
                    <c:v>102</c:v>
                  </c:pt>
                  <c:pt idx="93">
                    <c:v>103</c:v>
                  </c:pt>
                  <c:pt idx="94">
                    <c:v>104</c:v>
                  </c:pt>
                  <c:pt idx="95">
                    <c:v>105</c:v>
                  </c:pt>
                  <c:pt idx="96">
                    <c:v>106</c:v>
                  </c:pt>
                  <c:pt idx="97">
                    <c:v>107</c:v>
                  </c:pt>
                </c:lvl>
                <c:lvl>
                  <c:pt idx="0">
                    <c:v>10/8</c:v>
                  </c:pt>
                  <c:pt idx="1">
                    <c:v>11/8</c:v>
                  </c:pt>
                  <c:pt idx="2">
                    <c:v>12/8</c:v>
                  </c:pt>
                  <c:pt idx="3">
                    <c:v>13/8</c:v>
                  </c:pt>
                  <c:pt idx="4">
                    <c:v>14/8</c:v>
                  </c:pt>
                  <c:pt idx="5">
                    <c:v>15/8</c:v>
                  </c:pt>
                  <c:pt idx="6">
                    <c:v>16/8</c:v>
                  </c:pt>
                  <c:pt idx="7">
                    <c:v>17/8</c:v>
                  </c:pt>
                  <c:pt idx="8">
                    <c:v>18/8</c:v>
                  </c:pt>
                  <c:pt idx="9">
                    <c:v>19/8</c:v>
                  </c:pt>
                  <c:pt idx="10">
                    <c:v>20/8</c:v>
                  </c:pt>
                  <c:pt idx="11">
                    <c:v>21/8</c:v>
                  </c:pt>
                  <c:pt idx="12">
                    <c:v>22/8</c:v>
                  </c:pt>
                  <c:pt idx="13">
                    <c:v>23/8</c:v>
                  </c:pt>
                  <c:pt idx="14">
                    <c:v>24/8</c:v>
                  </c:pt>
                  <c:pt idx="15">
                    <c:v>25/8</c:v>
                  </c:pt>
                  <c:pt idx="16">
                    <c:v>26/8</c:v>
                  </c:pt>
                  <c:pt idx="17">
                    <c:v>27/8</c:v>
                  </c:pt>
                  <c:pt idx="18">
                    <c:v>28/8</c:v>
                  </c:pt>
                  <c:pt idx="19">
                    <c:v>29/8</c:v>
                  </c:pt>
                  <c:pt idx="20">
                    <c:v>30/8</c:v>
                  </c:pt>
                  <c:pt idx="21">
                    <c:v>31/8</c:v>
                  </c:pt>
                  <c:pt idx="22">
                    <c:v>1/9</c:v>
                  </c:pt>
                  <c:pt idx="23">
                    <c:v>2/9</c:v>
                  </c:pt>
                  <c:pt idx="24">
                    <c:v>3/9</c:v>
                  </c:pt>
                  <c:pt idx="25">
                    <c:v>4/9</c:v>
                  </c:pt>
                  <c:pt idx="26">
                    <c:v>5/9</c:v>
                  </c:pt>
                  <c:pt idx="27">
                    <c:v>6/9</c:v>
                  </c:pt>
                  <c:pt idx="28">
                    <c:v>7/9</c:v>
                  </c:pt>
                  <c:pt idx="29">
                    <c:v>8/9</c:v>
                  </c:pt>
                  <c:pt idx="30">
                    <c:v>9/9</c:v>
                  </c:pt>
                  <c:pt idx="31">
                    <c:v>10/9</c:v>
                  </c:pt>
                  <c:pt idx="32">
                    <c:v>11/9</c:v>
                  </c:pt>
                  <c:pt idx="33">
                    <c:v>12/9</c:v>
                  </c:pt>
                  <c:pt idx="34">
                    <c:v>13/9</c:v>
                  </c:pt>
                  <c:pt idx="35">
                    <c:v>14/9</c:v>
                  </c:pt>
                  <c:pt idx="36">
                    <c:v>15/9</c:v>
                  </c:pt>
                  <c:pt idx="37">
                    <c:v>16/9</c:v>
                  </c:pt>
                  <c:pt idx="38">
                    <c:v>17/9</c:v>
                  </c:pt>
                  <c:pt idx="39">
                    <c:v>18/9</c:v>
                  </c:pt>
                  <c:pt idx="40">
                    <c:v>19/9</c:v>
                  </c:pt>
                  <c:pt idx="41">
                    <c:v>20/9</c:v>
                  </c:pt>
                  <c:pt idx="42">
                    <c:v>21/9</c:v>
                  </c:pt>
                  <c:pt idx="43">
                    <c:v>22/9</c:v>
                  </c:pt>
                  <c:pt idx="44">
                    <c:v>23/9</c:v>
                  </c:pt>
                  <c:pt idx="45">
                    <c:v>24/9</c:v>
                  </c:pt>
                  <c:pt idx="46">
                    <c:v>25/9</c:v>
                  </c:pt>
                  <c:pt idx="47">
                    <c:v>26/9</c:v>
                  </c:pt>
                  <c:pt idx="48">
                    <c:v>27/9</c:v>
                  </c:pt>
                  <c:pt idx="49">
                    <c:v>28/9</c:v>
                  </c:pt>
                  <c:pt idx="50">
                    <c:v>29/9</c:v>
                  </c:pt>
                  <c:pt idx="51">
                    <c:v>30/9</c:v>
                  </c:pt>
                  <c:pt idx="52">
                    <c:v>1/10</c:v>
                  </c:pt>
                  <c:pt idx="53">
                    <c:v>2/10</c:v>
                  </c:pt>
                  <c:pt idx="54">
                    <c:v>3/10</c:v>
                  </c:pt>
                  <c:pt idx="55">
                    <c:v>4/10</c:v>
                  </c:pt>
                  <c:pt idx="56">
                    <c:v>5/10</c:v>
                  </c:pt>
                  <c:pt idx="57">
                    <c:v>6/10</c:v>
                  </c:pt>
                  <c:pt idx="58">
                    <c:v>7/10</c:v>
                  </c:pt>
                  <c:pt idx="59">
                    <c:v>8/10</c:v>
                  </c:pt>
                  <c:pt idx="60">
                    <c:v>9/10</c:v>
                  </c:pt>
                  <c:pt idx="61">
                    <c:v>10/10</c:v>
                  </c:pt>
                  <c:pt idx="62">
                    <c:v>11/10</c:v>
                  </c:pt>
                  <c:pt idx="63">
                    <c:v>12/10</c:v>
                  </c:pt>
                  <c:pt idx="64">
                    <c:v>13/10</c:v>
                  </c:pt>
                  <c:pt idx="65">
                    <c:v>14/10</c:v>
                  </c:pt>
                  <c:pt idx="66">
                    <c:v>15/10</c:v>
                  </c:pt>
                  <c:pt idx="67">
                    <c:v>16/10</c:v>
                  </c:pt>
                  <c:pt idx="68">
                    <c:v>17/10</c:v>
                  </c:pt>
                  <c:pt idx="69">
                    <c:v>18/10</c:v>
                  </c:pt>
                  <c:pt idx="70">
                    <c:v>19/10</c:v>
                  </c:pt>
                  <c:pt idx="71">
                    <c:v>20/10</c:v>
                  </c:pt>
                  <c:pt idx="72">
                    <c:v>21/10</c:v>
                  </c:pt>
                  <c:pt idx="73">
                    <c:v>22/10</c:v>
                  </c:pt>
                  <c:pt idx="74">
                    <c:v>23/10</c:v>
                  </c:pt>
                  <c:pt idx="75">
                    <c:v>24/10</c:v>
                  </c:pt>
                  <c:pt idx="76">
                    <c:v>25/10</c:v>
                  </c:pt>
                  <c:pt idx="77">
                    <c:v>26/10</c:v>
                  </c:pt>
                  <c:pt idx="78">
                    <c:v>27/10</c:v>
                  </c:pt>
                  <c:pt idx="79">
                    <c:v>28/10</c:v>
                  </c:pt>
                  <c:pt idx="80">
                    <c:v>29/10</c:v>
                  </c:pt>
                  <c:pt idx="81">
                    <c:v>30/10</c:v>
                  </c:pt>
                  <c:pt idx="82">
                    <c:v>31/10</c:v>
                  </c:pt>
                  <c:pt idx="83">
                    <c:v>1/11</c:v>
                  </c:pt>
                  <c:pt idx="84">
                    <c:v>2/11</c:v>
                  </c:pt>
                  <c:pt idx="85">
                    <c:v>3/11</c:v>
                  </c:pt>
                  <c:pt idx="86">
                    <c:v>4/11</c:v>
                  </c:pt>
                  <c:pt idx="87">
                    <c:v>5/11</c:v>
                  </c:pt>
                  <c:pt idx="88">
                    <c:v>6/11</c:v>
                  </c:pt>
                  <c:pt idx="89">
                    <c:v>7/11</c:v>
                  </c:pt>
                  <c:pt idx="90">
                    <c:v>8/11</c:v>
                  </c:pt>
                  <c:pt idx="91">
                    <c:v>9/11</c:v>
                  </c:pt>
                  <c:pt idx="92">
                    <c:v>10/11</c:v>
                  </c:pt>
                  <c:pt idx="93">
                    <c:v>11/11</c:v>
                  </c:pt>
                  <c:pt idx="94">
                    <c:v>12/11</c:v>
                  </c:pt>
                  <c:pt idx="95">
                    <c:v>13/11</c:v>
                  </c:pt>
                  <c:pt idx="96">
                    <c:v>14/11</c:v>
                  </c:pt>
                  <c:pt idx="97">
                    <c:v>15/11</c:v>
                  </c:pt>
                </c:lvl>
              </c:multiLvlStrCache>
            </c:multiLvlStrRef>
          </c:xVal>
          <c:yVal>
            <c:numRef>
              <c:f>'Analisi-nuovi-pos (3)'!$E$12:$E$109</c:f>
              <c:numCache>
                <c:formatCode>0</c:formatCode>
                <c:ptCount val="98"/>
                <c:pt idx="0">
                  <c:v>356.57142857142856</c:v>
                </c:pt>
                <c:pt idx="1">
                  <c:v>370.85714285714283</c:v>
                </c:pt>
                <c:pt idx="2">
                  <c:v>402.57142857142856</c:v>
                </c:pt>
                <c:pt idx="3">
                  <c:v>415.71428571428572</c:v>
                </c:pt>
                <c:pt idx="4">
                  <c:v>433</c:v>
                </c:pt>
                <c:pt idx="5">
                  <c:v>436.14285714285717</c:v>
                </c:pt>
                <c:pt idx="6">
                  <c:v>476.42857142857144</c:v>
                </c:pt>
                <c:pt idx="7">
                  <c:v>478.42857142857144</c:v>
                </c:pt>
                <c:pt idx="8">
                  <c:v>487.14285714285717</c:v>
                </c:pt>
                <c:pt idx="9">
                  <c:v>485.57142857142856</c:v>
                </c:pt>
                <c:pt idx="10">
                  <c:v>509.28571428571428</c:v>
                </c:pt>
                <c:pt idx="11">
                  <c:v>554.71428571428567</c:v>
                </c:pt>
                <c:pt idx="12">
                  <c:v>608</c:v>
                </c:pt>
                <c:pt idx="13">
                  <c:v>671.14285714285711</c:v>
                </c:pt>
                <c:pt idx="14">
                  <c:v>775.71428571428567</c:v>
                </c:pt>
                <c:pt idx="15">
                  <c:v>866.14285714285711</c:v>
                </c:pt>
                <c:pt idx="16">
                  <c:v>934</c:v>
                </c:pt>
                <c:pt idx="17">
                  <c:v>1037.4285714285713</c:v>
                </c:pt>
                <c:pt idx="18">
                  <c:v>1118.7142857142858</c:v>
                </c:pt>
                <c:pt idx="19">
                  <c:v>1192</c:v>
                </c:pt>
                <c:pt idx="20">
                  <c:v>1245.2857142857142</c:v>
                </c:pt>
                <c:pt idx="21">
                  <c:v>1267.5714285714287</c:v>
                </c:pt>
                <c:pt idx="22">
                  <c:v>1273.7142857142858</c:v>
                </c:pt>
                <c:pt idx="23">
                  <c:v>1287.8571428571429</c:v>
                </c:pt>
                <c:pt idx="24">
                  <c:v>1282.1428571428571</c:v>
                </c:pt>
                <c:pt idx="25">
                  <c:v>1280.4285714285713</c:v>
                </c:pt>
                <c:pt idx="26">
                  <c:v>1319.2857142857142</c:v>
                </c:pt>
                <c:pt idx="27">
                  <c:v>1354.8571428571429</c:v>
                </c:pt>
                <c:pt idx="28">
                  <c:v>1345.1428571428571</c:v>
                </c:pt>
                <c:pt idx="29">
                  <c:v>1367.1428571428571</c:v>
                </c:pt>
                <c:pt idx="30">
                  <c:v>1423.4285714285713</c:v>
                </c:pt>
                <c:pt idx="31">
                  <c:v>1438.2857142857142</c:v>
                </c:pt>
                <c:pt idx="32">
                  <c:v>1466.8571428571429</c:v>
                </c:pt>
                <c:pt idx="33">
                  <c:v>1450.2857142857142</c:v>
                </c:pt>
                <c:pt idx="34">
                  <c:v>1422.8571428571429</c:v>
                </c:pt>
                <c:pt idx="35">
                  <c:v>1445.5714285714287</c:v>
                </c:pt>
                <c:pt idx="36">
                  <c:v>1425.2857142857142</c:v>
                </c:pt>
                <c:pt idx="37">
                  <c:v>1405.2857142857142</c:v>
                </c:pt>
                <c:pt idx="38">
                  <c:v>1408.4285714285713</c:v>
                </c:pt>
                <c:pt idx="39">
                  <c:v>1406.4285714285713</c:v>
                </c:pt>
                <c:pt idx="40">
                  <c:v>1448</c:v>
                </c:pt>
                <c:pt idx="41">
                  <c:v>1467.4285714285713</c:v>
                </c:pt>
                <c:pt idx="42">
                  <c:v>1486.1428571428571</c:v>
                </c:pt>
                <c:pt idx="43">
                  <c:v>1535</c:v>
                </c:pt>
                <c:pt idx="44">
                  <c:v>1558.1428571428571</c:v>
                </c:pt>
                <c:pt idx="45">
                  <c:v>1585</c:v>
                </c:pt>
                <c:pt idx="46">
                  <c:v>1614</c:v>
                </c:pt>
                <c:pt idx="47">
                  <c:v>1614.7142857142858</c:v>
                </c:pt>
                <c:pt idx="48">
                  <c:v>1647.8571428571429</c:v>
                </c:pt>
                <c:pt idx="49">
                  <c:v>1673.4285714285713</c:v>
                </c:pt>
                <c:pt idx="50">
                  <c:v>1694</c:v>
                </c:pt>
                <c:pt idx="51">
                  <c:v>1730.5714285714287</c:v>
                </c:pt>
                <c:pt idx="52">
                  <c:v>1760.5714285714287</c:v>
                </c:pt>
                <c:pt idx="53">
                  <c:v>1869.4285714285713</c:v>
                </c:pt>
                <c:pt idx="54">
                  <c:v>1953.2857142857142</c:v>
                </c:pt>
                <c:pt idx="55">
                  <c:v>2092.4285714285716</c:v>
                </c:pt>
                <c:pt idx="56">
                  <c:v>2208.4285714285716</c:v>
                </c:pt>
                <c:pt idx="57">
                  <c:v>2317.4285714285716</c:v>
                </c:pt>
                <c:pt idx="58">
                  <c:v>2464.5714285714284</c:v>
                </c:pt>
                <c:pt idx="59">
                  <c:v>2725.5714285714284</c:v>
                </c:pt>
                <c:pt idx="60">
                  <c:v>2998.4285714285716</c:v>
                </c:pt>
                <c:pt idx="61">
                  <c:v>3408.8571428571427</c:v>
                </c:pt>
                <c:pt idx="62">
                  <c:v>3820.4285714285716</c:v>
                </c:pt>
                <c:pt idx="63">
                  <c:v>4231.5714285714284</c:v>
                </c:pt>
                <c:pt idx="64">
                  <c:v>4569</c:v>
                </c:pt>
                <c:pt idx="65">
                  <c:v>5029.1428571428569</c:v>
                </c:pt>
                <c:pt idx="66">
                  <c:v>5551.2857142857147</c:v>
                </c:pt>
                <c:pt idx="67">
                  <c:v>6172</c:v>
                </c:pt>
                <c:pt idx="68">
                  <c:v>6834.4285714285716</c:v>
                </c:pt>
                <c:pt idx="69">
                  <c:v>7577.4285714285716</c:v>
                </c:pt>
                <c:pt idx="70">
                  <c:v>8470.1428571428569</c:v>
                </c:pt>
                <c:pt idx="71">
                  <c:v>9144.1428571428569</c:v>
                </c:pt>
                <c:pt idx="72">
                  <c:v>9854.5714285714294</c:v>
                </c:pt>
                <c:pt idx="73">
                  <c:v>10978.428571428571</c:v>
                </c:pt>
                <c:pt idx="74">
                  <c:v>12017.714285714286</c:v>
                </c:pt>
                <c:pt idx="75">
                  <c:v>13322.571428571429</c:v>
                </c:pt>
                <c:pt idx="76">
                  <c:v>14567.571428571429</c:v>
                </c:pt>
                <c:pt idx="77">
                  <c:v>15934.428571428571</c:v>
                </c:pt>
                <c:pt idx="78">
                  <c:v>17030.142857142859</c:v>
                </c:pt>
                <c:pt idx="79">
                  <c:v>18618.428571428572</c:v>
                </c:pt>
                <c:pt idx="80">
                  <c:v>20016.857142857141</c:v>
                </c:pt>
                <c:pt idx="81">
                  <c:v>21552.714285714286</c:v>
                </c:pt>
                <c:pt idx="82">
                  <c:v>23257.857142857141</c:v>
                </c:pt>
                <c:pt idx="83">
                  <c:v>24988.714285714286</c:v>
                </c:pt>
                <c:pt idx="84">
                  <c:v>26221.857142857141</c:v>
                </c:pt>
                <c:pt idx="85">
                  <c:v>26971.285714285714</c:v>
                </c:pt>
                <c:pt idx="86">
                  <c:v>27864.428571428572</c:v>
                </c:pt>
                <c:pt idx="87">
                  <c:v>28656.285714285714</c:v>
                </c:pt>
                <c:pt idx="88">
                  <c:v>29754.857142857141</c:v>
                </c:pt>
                <c:pt idx="89">
                  <c:v>30715.285714285714</c:v>
                </c:pt>
                <c:pt idx="90">
                  <c:v>31865.714285714286</c:v>
                </c:pt>
                <c:pt idx="91">
                  <c:v>32252.714285714286</c:v>
                </c:pt>
                <c:pt idx="92">
                  <c:v>32683.571428571428</c:v>
                </c:pt>
                <c:pt idx="93">
                  <c:v>33662</c:v>
                </c:pt>
                <c:pt idx="94">
                  <c:v>34009.142857142855</c:v>
                </c:pt>
                <c:pt idx="95">
                  <c:v>34503.142857142855</c:v>
                </c:pt>
                <c:pt idx="96">
                  <c:v>34946</c:v>
                </c:pt>
                <c:pt idx="97">
                  <c:v>34580.285714285717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C6-444C-BCC4-7FF2FDFFE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421440"/>
        <c:axId val="732434560"/>
      </c:scatterChart>
      <c:valAx>
        <c:axId val="73242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2434560"/>
        <c:crosses val="autoZero"/>
        <c:crossBetween val="midCat"/>
      </c:valAx>
      <c:valAx>
        <c:axId val="73243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242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'Analisi-nuovi-pos (3)'!$J$1</c:f>
              <c:strCache>
                <c:ptCount val="1"/>
                <c:pt idx="0">
                  <c:v>err stima'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'Analisi-nuovi-pos (3)'!$B$3:$B$149</c:f>
              <c:numCache>
                <c:formatCode>0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xVal>
          <c:yVal>
            <c:numRef>
              <c:f>'Analisi-nuovi-pos (3)'!$J$3:$J$149</c:f>
              <c:numCache>
                <c:formatCode>0</c:formatCode>
                <c:ptCount val="147"/>
                <c:pt idx="1">
                  <c:v>237.99999987194315</c:v>
                </c:pt>
                <c:pt idx="2">
                  <c:v>158.99999550459324</c:v>
                </c:pt>
                <c:pt idx="3">
                  <c:v>189.99994533165591</c:v>
                </c:pt>
                <c:pt idx="4">
                  <c:v>383.99962808412965</c:v>
                </c:pt>
                <c:pt idx="5">
                  <c:v>400.99824775589514</c:v>
                </c:pt>
                <c:pt idx="6">
                  <c:v>551.99359329984873</c:v>
                </c:pt>
                <c:pt idx="7">
                  <c:v>346.98054278825293</c:v>
                </c:pt>
                <c:pt idx="8">
                  <c:v>462.94871716911439</c:v>
                </c:pt>
                <c:pt idx="9">
                  <c:v>258.87913290353026</c:v>
                </c:pt>
                <c:pt idx="10">
                  <c:v>411.73976785634295</c:v>
                </c:pt>
                <c:pt idx="11">
                  <c:v>475.48003193570185</c:v>
                </c:pt>
                <c:pt idx="12">
                  <c:v>521.0242146118544</c:v>
                </c:pt>
                <c:pt idx="13">
                  <c:v>572.26405826560222</c:v>
                </c:pt>
                <c:pt idx="14">
                  <c:v>626.05067360083922</c:v>
                </c:pt>
                <c:pt idx="15">
                  <c:v>472.18606708271545</c:v>
                </c:pt>
                <c:pt idx="16">
                  <c:v>312.41458814623184</c:v>
                </c:pt>
                <c:pt idx="17">
                  <c:v>389.41462480739574</c:v>
                </c:pt>
                <c:pt idx="18">
                  <c:v>624.79088054900058</c:v>
                </c:pt>
                <c:pt idx="19">
                  <c:v>815.0675541224773</c:v>
                </c:pt>
                <c:pt idx="20">
                  <c:v>911.68271906161681</c:v>
                </c:pt>
                <c:pt idx="21">
                  <c:v>1021.9841635401826</c:v>
                </c:pt>
                <c:pt idx="22">
                  <c:v>1142.2269062531414</c:v>
                </c:pt>
                <c:pt idx="23">
                  <c:v>863.5725528607145</c:v>
                </c:pt>
                <c:pt idx="24">
                  <c:v>758.09060272778152</c:v>
                </c:pt>
                <c:pt idx="25">
                  <c:v>1212.7617595755146</c:v>
                </c:pt>
                <c:pt idx="26">
                  <c:v>1212.4832443374908</c:v>
                </c:pt>
                <c:pt idx="27">
                  <c:v>1211.0760557942849</c:v>
                </c:pt>
                <c:pt idx="28">
                  <c:v>1132.2940759390185</c:v>
                </c:pt>
                <c:pt idx="29">
                  <c:v>978.83487366800546</c:v>
                </c:pt>
                <c:pt idx="30">
                  <c:v>522.35202314873459</c:v>
                </c:pt>
                <c:pt idx="31">
                  <c:v>399.46872264015838</c:v>
                </c:pt>
                <c:pt idx="32">
                  <c:v>632.79247590777231</c:v>
                </c:pt>
                <c:pt idx="33">
                  <c:v>568.93058172779274</c:v>
                </c:pt>
                <c:pt idx="34">
                  <c:v>750.50616714000353</c:v>
                </c:pt>
                <c:pt idx="35">
                  <c:v>538.17449674959062</c:v>
                </c:pt>
                <c:pt idx="36">
                  <c:v>-52.360706983250566</c:v>
                </c:pt>
                <c:pt idx="37">
                  <c:v>-416.3311894708022</c:v>
                </c:pt>
                <c:pt idx="38">
                  <c:v>-437.88857992601697</c:v>
                </c:pt>
                <c:pt idx="39">
                  <c:v>-642.08952478686115</c:v>
                </c:pt>
                <c:pt idx="40">
                  <c:v>-765.88174569490366</c:v>
                </c:pt>
                <c:pt idx="41">
                  <c:v>-1064.0912062164862</c:v>
                </c:pt>
                <c:pt idx="42">
                  <c:v>-1523.4105466899928</c:v>
                </c:pt>
                <c:pt idx="43">
                  <c:v>-1940.388920508849</c:v>
                </c:pt>
                <c:pt idx="44">
                  <c:v>-2788.4233384221443</c:v>
                </c:pt>
                <c:pt idx="45">
                  <c:v>-2995.7516006245278</c:v>
                </c:pt>
                <c:pt idx="46">
                  <c:v>-3229.4468700140133</c:v>
                </c:pt>
                <c:pt idx="47">
                  <c:v>-3583.4139144684304</c:v>
                </c:pt>
                <c:pt idx="48">
                  <c:v>-3772.3870217060903</c:v>
                </c:pt>
                <c:pt idx="49">
                  <c:v>-4582.9295675644535</c:v>
                </c:pt>
                <c:pt idx="50">
                  <c:v>-5200.4351976084872</c:v>
                </c:pt>
                <c:pt idx="51">
                  <c:v>-6031.1305630564457</c:v>
                </c:pt>
                <c:pt idx="52">
                  <c:v>-6609.0795352190034</c:v>
                </c:pt>
                <c:pt idx="53">
                  <c:v>-7003.1888080737554</c:v>
                </c:pt>
                <c:pt idx="54">
                  <c:v>-7523.2147862737766</c:v>
                </c:pt>
                <c:pt idx="55">
                  <c:v>-8084.771645812958</c:v>
                </c:pt>
                <c:pt idx="56">
                  <c:v>-8835.3404466949869</c:v>
                </c:pt>
                <c:pt idx="57">
                  <c:v>-9664.2791712071048</c:v>
                </c:pt>
                <c:pt idx="58">
                  <c:v>-10678.833557678037</c:v>
                </c:pt>
                <c:pt idx="59">
                  <c:v>-11283.14859778242</c:v>
                </c:pt>
                <c:pt idx="60">
                  <c:v>-11850.280565401539</c:v>
                </c:pt>
                <c:pt idx="61">
                  <c:v>-11933.209446607216</c:v>
                </c:pt>
                <c:pt idx="62">
                  <c:v>-12771.85164334561</c:v>
                </c:pt>
                <c:pt idx="63">
                  <c:v>-13224.072827691329</c:v>
                </c:pt>
                <c:pt idx="64">
                  <c:v>-14289.700828954868</c:v>
                </c:pt>
                <c:pt idx="65">
                  <c:v>-15413.538442289806</c:v>
                </c:pt>
                <c:pt idx="66">
                  <c:v>-15796.376054599066</c:v>
                </c:pt>
                <c:pt idx="67">
                  <c:v>-15597.003991321952</c:v>
                </c:pt>
                <c:pt idx="68">
                  <c:v>-15612.224495953182</c:v>
                </c:pt>
                <c:pt idx="69">
                  <c:v>-15487.863262746716</c:v>
                </c:pt>
                <c:pt idx="70">
                  <c:v>-15916.780451879138</c:v>
                </c:pt>
                <c:pt idx="71">
                  <c:v>-16954.881125244894</c:v>
                </c:pt>
                <c:pt idx="72">
                  <c:v>-18549.125049944036</c:v>
                </c:pt>
                <c:pt idx="73">
                  <c:v>-18012.53582528024</c:v>
                </c:pt>
                <c:pt idx="74">
                  <c:v>-17304.209297645488</c:v>
                </c:pt>
                <c:pt idx="75">
                  <c:v>-16540.321235932992</c:v>
                </c:pt>
                <c:pt idx="76">
                  <c:v>-16021.134248045972</c:v>
                </c:pt>
                <c:pt idx="77">
                  <c:v>-15770.003926583915</c:v>
                </c:pt>
                <c:pt idx="78">
                  <c:v>-15631.384218860301</c:v>
                </c:pt>
                <c:pt idx="79">
                  <c:v>-18615.832022991031</c:v>
                </c:pt>
                <c:pt idx="80">
                  <c:v>-17672.01101787074</c:v>
                </c:pt>
                <c:pt idx="81">
                  <c:v>-13906.694740411011</c:v>
                </c:pt>
                <c:pt idx="82">
                  <c:v>-13561.768928422942</c:v>
                </c:pt>
                <c:pt idx="83">
                  <c:v>-11001.233152013388</c:v>
                </c:pt>
                <c:pt idx="84">
                  <c:v>-10978.201760294964</c:v>
                </c:pt>
                <c:pt idx="85">
                  <c:v>-9787.9041736342479</c:v>
                </c:pt>
                <c:pt idx="86">
                  <c:v>-14464.684554551146</c:v>
                </c:pt>
                <c:pt idx="87">
                  <c:v>-9861.0008927938761</c:v>
                </c:pt>
                <c:pt idx="88">
                  <c:v>-7207.4235420329496</c:v>
                </c:pt>
                <c:pt idx="89">
                  <c:v>-5678.6332470977213</c:v>
                </c:pt>
                <c:pt idx="90">
                  <c:v>-1707.4187017169315</c:v>
                </c:pt>
                <c:pt idx="91">
                  <c:v>-1275.6736773848534</c:v>
                </c:pt>
                <c:pt idx="92">
                  <c:v>-3338.3937642397359</c:v>
                </c:pt>
                <c:pt idx="93">
                  <c:v>-11168.672764788382</c:v>
                </c:pt>
                <c:pt idx="94">
                  <c:v>-5325.6987809303682</c:v>
                </c:pt>
                <c:pt idx="95">
                  <c:v>-3147.7500340889674</c:v>
                </c:pt>
                <c:pt idx="96">
                  <c:v>760.80954265315086</c:v>
                </c:pt>
                <c:pt idx="97">
                  <c:v>3996.5349026373588</c:v>
                </c:pt>
                <c:pt idx="98">
                  <c:v>5987.9046374722384</c:v>
                </c:pt>
                <c:pt idx="99">
                  <c:v>-1191.6741523402743</c:v>
                </c:pt>
                <c:pt idx="100">
                  <c:v>-8490.8609013524838</c:v>
                </c:pt>
                <c:pt idx="101">
                  <c:v>1405.6234306844417</c:v>
                </c:pt>
                <c:pt idx="102">
                  <c:v>-618.99860731931403</c:v>
                </c:pt>
                <c:pt idx="103">
                  <c:v>4529.4440721618012</c:v>
                </c:pt>
                <c:pt idx="104">
                  <c:v>7614.0760953475256</c:v>
                </c:pt>
                <c:pt idx="105">
                  <c:v>4146.980573352892</c:v>
                </c:pt>
                <c:pt idx="106">
                  <c:v>1086.2039724779315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6C-4236-AC24-D1959B52F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391920"/>
        <c:axId val="732392576"/>
      </c:scatterChart>
      <c:valAx>
        <c:axId val="73239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2392576"/>
        <c:crosses val="autoZero"/>
        <c:crossBetween val="midCat"/>
      </c:valAx>
      <c:valAx>
        <c:axId val="73239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239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Deceduti e loro stima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933154779283355"/>
          <c:y val="0.1351349140847479"/>
          <c:w val="0.65869790656520455"/>
          <c:h val="0.7701917571918242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'Analisi-dead (2)'!$C$1</c:f>
              <c:strCache>
                <c:ptCount val="1"/>
                <c:pt idx="0">
                  <c:v>deceduti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'Analisi-dead (2)'!$A$7:$A$105</c:f>
              <c:numCache>
                <c:formatCode>d/m;@</c:formatCode>
                <c:ptCount val="99"/>
                <c:pt idx="0">
                  <c:v>44048</c:v>
                </c:pt>
                <c:pt idx="1">
                  <c:v>44049</c:v>
                </c:pt>
                <c:pt idx="2">
                  <c:v>44050</c:v>
                </c:pt>
                <c:pt idx="3">
                  <c:v>44051</c:v>
                </c:pt>
                <c:pt idx="4">
                  <c:v>44052</c:v>
                </c:pt>
                <c:pt idx="5">
                  <c:v>44053</c:v>
                </c:pt>
                <c:pt idx="6">
                  <c:v>44054</c:v>
                </c:pt>
                <c:pt idx="7">
                  <c:v>44055</c:v>
                </c:pt>
                <c:pt idx="8">
                  <c:v>44056</c:v>
                </c:pt>
                <c:pt idx="9">
                  <c:v>44057</c:v>
                </c:pt>
                <c:pt idx="10">
                  <c:v>44058</c:v>
                </c:pt>
                <c:pt idx="11">
                  <c:v>44059</c:v>
                </c:pt>
                <c:pt idx="12">
                  <c:v>44060</c:v>
                </c:pt>
                <c:pt idx="13">
                  <c:v>44061</c:v>
                </c:pt>
                <c:pt idx="14">
                  <c:v>44062</c:v>
                </c:pt>
                <c:pt idx="15">
                  <c:v>44063</c:v>
                </c:pt>
                <c:pt idx="16">
                  <c:v>44064</c:v>
                </c:pt>
                <c:pt idx="17">
                  <c:v>44065</c:v>
                </c:pt>
                <c:pt idx="18">
                  <c:v>44066</c:v>
                </c:pt>
                <c:pt idx="19">
                  <c:v>44067</c:v>
                </c:pt>
                <c:pt idx="20">
                  <c:v>44068</c:v>
                </c:pt>
                <c:pt idx="21">
                  <c:v>44069</c:v>
                </c:pt>
                <c:pt idx="22">
                  <c:v>44070</c:v>
                </c:pt>
                <c:pt idx="23">
                  <c:v>44071</c:v>
                </c:pt>
                <c:pt idx="24">
                  <c:v>44072</c:v>
                </c:pt>
                <c:pt idx="25">
                  <c:v>44073</c:v>
                </c:pt>
                <c:pt idx="26">
                  <c:v>44074</c:v>
                </c:pt>
                <c:pt idx="27">
                  <c:v>44075</c:v>
                </c:pt>
                <c:pt idx="28">
                  <c:v>44076</c:v>
                </c:pt>
                <c:pt idx="29">
                  <c:v>44077</c:v>
                </c:pt>
                <c:pt idx="30">
                  <c:v>44078</c:v>
                </c:pt>
                <c:pt idx="31">
                  <c:v>44079</c:v>
                </c:pt>
                <c:pt idx="32">
                  <c:v>44080</c:v>
                </c:pt>
                <c:pt idx="33">
                  <c:v>44081</c:v>
                </c:pt>
                <c:pt idx="34">
                  <c:v>44082</c:v>
                </c:pt>
                <c:pt idx="35">
                  <c:v>44083</c:v>
                </c:pt>
                <c:pt idx="36">
                  <c:v>44084</c:v>
                </c:pt>
                <c:pt idx="37">
                  <c:v>44085</c:v>
                </c:pt>
                <c:pt idx="38">
                  <c:v>44086</c:v>
                </c:pt>
                <c:pt idx="39">
                  <c:v>44087</c:v>
                </c:pt>
                <c:pt idx="40">
                  <c:v>44088</c:v>
                </c:pt>
                <c:pt idx="41">
                  <c:v>44089</c:v>
                </c:pt>
                <c:pt idx="42">
                  <c:v>44090</c:v>
                </c:pt>
                <c:pt idx="43">
                  <c:v>44091</c:v>
                </c:pt>
                <c:pt idx="44">
                  <c:v>44092</c:v>
                </c:pt>
                <c:pt idx="45">
                  <c:v>44093</c:v>
                </c:pt>
                <c:pt idx="46">
                  <c:v>44094</c:v>
                </c:pt>
                <c:pt idx="47">
                  <c:v>44095</c:v>
                </c:pt>
                <c:pt idx="48">
                  <c:v>44096</c:v>
                </c:pt>
                <c:pt idx="49">
                  <c:v>44097</c:v>
                </c:pt>
                <c:pt idx="50">
                  <c:v>44098</c:v>
                </c:pt>
                <c:pt idx="51">
                  <c:v>44099</c:v>
                </c:pt>
                <c:pt idx="52">
                  <c:v>44100</c:v>
                </c:pt>
                <c:pt idx="53">
                  <c:v>44101</c:v>
                </c:pt>
                <c:pt idx="54">
                  <c:v>44102</c:v>
                </c:pt>
                <c:pt idx="55">
                  <c:v>44103</c:v>
                </c:pt>
                <c:pt idx="56">
                  <c:v>44104</c:v>
                </c:pt>
                <c:pt idx="57">
                  <c:v>44105</c:v>
                </c:pt>
                <c:pt idx="58">
                  <c:v>44106</c:v>
                </c:pt>
                <c:pt idx="59">
                  <c:v>44107</c:v>
                </c:pt>
                <c:pt idx="60">
                  <c:v>44108</c:v>
                </c:pt>
                <c:pt idx="61">
                  <c:v>44109</c:v>
                </c:pt>
                <c:pt idx="62">
                  <c:v>44110</c:v>
                </c:pt>
                <c:pt idx="63">
                  <c:v>44111</c:v>
                </c:pt>
                <c:pt idx="64">
                  <c:v>44112</c:v>
                </c:pt>
                <c:pt idx="65">
                  <c:v>44113</c:v>
                </c:pt>
                <c:pt idx="66">
                  <c:v>44114</c:v>
                </c:pt>
                <c:pt idx="67">
                  <c:v>44115</c:v>
                </c:pt>
                <c:pt idx="68">
                  <c:v>44116</c:v>
                </c:pt>
                <c:pt idx="69">
                  <c:v>44117</c:v>
                </c:pt>
                <c:pt idx="70">
                  <c:v>44118</c:v>
                </c:pt>
                <c:pt idx="71">
                  <c:v>44119</c:v>
                </c:pt>
                <c:pt idx="72">
                  <c:v>44120</c:v>
                </c:pt>
                <c:pt idx="73">
                  <c:v>44121</c:v>
                </c:pt>
                <c:pt idx="74">
                  <c:v>44122</c:v>
                </c:pt>
                <c:pt idx="75">
                  <c:v>44123</c:v>
                </c:pt>
                <c:pt idx="76">
                  <c:v>44124</c:v>
                </c:pt>
                <c:pt idx="77">
                  <c:v>44125</c:v>
                </c:pt>
                <c:pt idx="78">
                  <c:v>44126</c:v>
                </c:pt>
                <c:pt idx="79">
                  <c:v>44127</c:v>
                </c:pt>
                <c:pt idx="80">
                  <c:v>44128</c:v>
                </c:pt>
                <c:pt idx="81">
                  <c:v>44129</c:v>
                </c:pt>
                <c:pt idx="82">
                  <c:v>44130</c:v>
                </c:pt>
                <c:pt idx="83">
                  <c:v>44131</c:v>
                </c:pt>
                <c:pt idx="84">
                  <c:v>44132</c:v>
                </c:pt>
                <c:pt idx="85">
                  <c:v>44133</c:v>
                </c:pt>
                <c:pt idx="86">
                  <c:v>44134</c:v>
                </c:pt>
                <c:pt idx="87">
                  <c:v>44135</c:v>
                </c:pt>
                <c:pt idx="88">
                  <c:v>44136</c:v>
                </c:pt>
                <c:pt idx="89">
                  <c:v>44137</c:v>
                </c:pt>
                <c:pt idx="90">
                  <c:v>44138</c:v>
                </c:pt>
                <c:pt idx="91">
                  <c:v>44139</c:v>
                </c:pt>
                <c:pt idx="92">
                  <c:v>44140</c:v>
                </c:pt>
                <c:pt idx="93">
                  <c:v>44141</c:v>
                </c:pt>
                <c:pt idx="94">
                  <c:v>44142</c:v>
                </c:pt>
                <c:pt idx="95">
                  <c:v>44143</c:v>
                </c:pt>
                <c:pt idx="96">
                  <c:v>44144</c:v>
                </c:pt>
                <c:pt idx="97">
                  <c:v>44145</c:v>
                </c:pt>
                <c:pt idx="98">
                  <c:v>44146</c:v>
                </c:pt>
              </c:numCache>
            </c:numRef>
          </c:xVal>
          <c:yVal>
            <c:numRef>
              <c:f>'Analisi-dead (2)'!$C$7:$C$105</c:f>
              <c:numCache>
                <c:formatCode>General</c:formatCode>
                <c:ptCount val="99"/>
                <c:pt idx="0">
                  <c:v>35181</c:v>
                </c:pt>
                <c:pt idx="1">
                  <c:v>35187</c:v>
                </c:pt>
                <c:pt idx="2">
                  <c:v>35190</c:v>
                </c:pt>
                <c:pt idx="3">
                  <c:v>35203</c:v>
                </c:pt>
                <c:pt idx="4">
                  <c:v>35205</c:v>
                </c:pt>
                <c:pt idx="5">
                  <c:v>35209</c:v>
                </c:pt>
                <c:pt idx="6">
                  <c:v>35215</c:v>
                </c:pt>
                <c:pt idx="7">
                  <c:v>35225</c:v>
                </c:pt>
                <c:pt idx="8">
                  <c:v>35231</c:v>
                </c:pt>
                <c:pt idx="9">
                  <c:v>35234</c:v>
                </c:pt>
                <c:pt idx="10">
                  <c:v>35392</c:v>
                </c:pt>
                <c:pt idx="11">
                  <c:v>35396</c:v>
                </c:pt>
                <c:pt idx="12">
                  <c:v>35400</c:v>
                </c:pt>
                <c:pt idx="13">
                  <c:v>35405</c:v>
                </c:pt>
                <c:pt idx="14">
                  <c:v>35412</c:v>
                </c:pt>
                <c:pt idx="15">
                  <c:v>35418</c:v>
                </c:pt>
                <c:pt idx="16">
                  <c:v>35427</c:v>
                </c:pt>
                <c:pt idx="17">
                  <c:v>35430</c:v>
                </c:pt>
                <c:pt idx="18">
                  <c:v>35437</c:v>
                </c:pt>
                <c:pt idx="19">
                  <c:v>35441</c:v>
                </c:pt>
                <c:pt idx="20">
                  <c:v>35445</c:v>
                </c:pt>
                <c:pt idx="21">
                  <c:v>35458</c:v>
                </c:pt>
                <c:pt idx="22">
                  <c:v>35463</c:v>
                </c:pt>
                <c:pt idx="23">
                  <c:v>35472</c:v>
                </c:pt>
                <c:pt idx="24">
                  <c:v>35473</c:v>
                </c:pt>
                <c:pt idx="25">
                  <c:v>35477</c:v>
                </c:pt>
                <c:pt idx="26">
                  <c:v>35483</c:v>
                </c:pt>
                <c:pt idx="27">
                  <c:v>35491</c:v>
                </c:pt>
                <c:pt idx="28">
                  <c:v>35497</c:v>
                </c:pt>
                <c:pt idx="29">
                  <c:v>35507</c:v>
                </c:pt>
                <c:pt idx="30">
                  <c:v>35518</c:v>
                </c:pt>
                <c:pt idx="31">
                  <c:v>35533</c:v>
                </c:pt>
                <c:pt idx="32">
                  <c:v>35541</c:v>
                </c:pt>
                <c:pt idx="33">
                  <c:v>35553</c:v>
                </c:pt>
                <c:pt idx="34">
                  <c:v>35563</c:v>
                </c:pt>
                <c:pt idx="35">
                  <c:v>35577</c:v>
                </c:pt>
                <c:pt idx="36">
                  <c:v>35587</c:v>
                </c:pt>
                <c:pt idx="37">
                  <c:v>35597</c:v>
                </c:pt>
                <c:pt idx="38">
                  <c:v>35603</c:v>
                </c:pt>
                <c:pt idx="39">
                  <c:v>35610</c:v>
                </c:pt>
                <c:pt idx="40">
                  <c:v>35624</c:v>
                </c:pt>
                <c:pt idx="41">
                  <c:v>35633</c:v>
                </c:pt>
                <c:pt idx="42">
                  <c:v>35645</c:v>
                </c:pt>
                <c:pt idx="43">
                  <c:v>35658</c:v>
                </c:pt>
                <c:pt idx="44">
                  <c:v>35668</c:v>
                </c:pt>
                <c:pt idx="45">
                  <c:v>35692</c:v>
                </c:pt>
                <c:pt idx="46">
                  <c:v>35707</c:v>
                </c:pt>
                <c:pt idx="47">
                  <c:v>35724</c:v>
                </c:pt>
                <c:pt idx="48">
                  <c:v>35738</c:v>
                </c:pt>
                <c:pt idx="49">
                  <c:v>35758</c:v>
                </c:pt>
                <c:pt idx="50">
                  <c:v>35781</c:v>
                </c:pt>
                <c:pt idx="51">
                  <c:v>35801</c:v>
                </c:pt>
                <c:pt idx="52">
                  <c:v>35818</c:v>
                </c:pt>
                <c:pt idx="53">
                  <c:v>35835</c:v>
                </c:pt>
                <c:pt idx="54">
                  <c:v>35851</c:v>
                </c:pt>
                <c:pt idx="55">
                  <c:v>35875</c:v>
                </c:pt>
                <c:pt idx="56">
                  <c:v>35894</c:v>
                </c:pt>
                <c:pt idx="57">
                  <c:v>35918</c:v>
                </c:pt>
                <c:pt idx="58">
                  <c:v>35941</c:v>
                </c:pt>
                <c:pt idx="59">
                  <c:v>35968</c:v>
                </c:pt>
                <c:pt idx="60">
                  <c:v>35986</c:v>
                </c:pt>
                <c:pt idx="61">
                  <c:v>36002</c:v>
                </c:pt>
                <c:pt idx="62">
                  <c:v>36030</c:v>
                </c:pt>
                <c:pt idx="63">
                  <c:v>36061</c:v>
                </c:pt>
                <c:pt idx="64">
                  <c:v>36083</c:v>
                </c:pt>
                <c:pt idx="65">
                  <c:v>36111</c:v>
                </c:pt>
                <c:pt idx="66">
                  <c:v>36140</c:v>
                </c:pt>
                <c:pt idx="67">
                  <c:v>36166</c:v>
                </c:pt>
                <c:pt idx="68">
                  <c:v>36205</c:v>
                </c:pt>
                <c:pt idx="69">
                  <c:v>36246</c:v>
                </c:pt>
                <c:pt idx="70">
                  <c:v>36289</c:v>
                </c:pt>
                <c:pt idx="71">
                  <c:v>36372</c:v>
                </c:pt>
                <c:pt idx="72">
                  <c:v>36427</c:v>
                </c:pt>
                <c:pt idx="73">
                  <c:v>36474</c:v>
                </c:pt>
                <c:pt idx="74">
                  <c:v>36543</c:v>
                </c:pt>
                <c:pt idx="75">
                  <c:v>36616</c:v>
                </c:pt>
                <c:pt idx="76">
                  <c:v>36705</c:v>
                </c:pt>
                <c:pt idx="77">
                  <c:v>36832</c:v>
                </c:pt>
                <c:pt idx="78">
                  <c:v>36968</c:v>
                </c:pt>
                <c:pt idx="79">
                  <c:v>37059</c:v>
                </c:pt>
                <c:pt idx="80">
                  <c:v>37210</c:v>
                </c:pt>
                <c:pt idx="81">
                  <c:v>37338</c:v>
                </c:pt>
                <c:pt idx="82">
                  <c:v>37479</c:v>
                </c:pt>
                <c:pt idx="83">
                  <c:v>37700</c:v>
                </c:pt>
                <c:pt idx="84">
                  <c:v>37905</c:v>
                </c:pt>
                <c:pt idx="85">
                  <c:v>38122</c:v>
                </c:pt>
                <c:pt idx="86">
                  <c:v>38321</c:v>
                </c:pt>
                <c:pt idx="87">
                  <c:v>38618</c:v>
                </c:pt>
                <c:pt idx="88">
                  <c:v>38826</c:v>
                </c:pt>
                <c:pt idx="89">
                  <c:v>39059</c:v>
                </c:pt>
                <c:pt idx="90">
                  <c:v>39412</c:v>
                </c:pt>
                <c:pt idx="91">
                  <c:v>39747</c:v>
                </c:pt>
                <c:pt idx="92">
                  <c:v>40192</c:v>
                </c:pt>
                <c:pt idx="93">
                  <c:v>40638</c:v>
                </c:pt>
                <c:pt idx="94">
                  <c:v>41063</c:v>
                </c:pt>
                <c:pt idx="95">
                  <c:v>41394</c:v>
                </c:pt>
                <c:pt idx="96">
                  <c:v>41750</c:v>
                </c:pt>
                <c:pt idx="97">
                  <c:v>42330</c:v>
                </c:pt>
                <c:pt idx="98">
                  <c:v>42953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54-4B52-AE5C-C6BE6D2C95FE}"/>
            </c:ext>
          </c:extLst>
        </c:ser>
        <c:ser>
          <c:idx val="2"/>
          <c:order val="1"/>
          <c:tx>
            <c:strRef>
              <c:f>'Analisi-dead (2)'!$F$1</c:f>
              <c:strCache>
                <c:ptCount val="1"/>
                <c:pt idx="0">
                  <c:v>stima</c:v>
                </c:pt>
              </c:strCache>
            </c:strRef>
          </c:tx>
          <c:spPr>
            <a:ln w="28803" cap="rnd">
              <a:solidFill>
                <a:srgbClr val="FFD320"/>
              </a:solidFill>
              <a:prstDash val="solid"/>
              <a:round/>
            </a:ln>
          </c:spPr>
          <c:xVal>
            <c:numRef>
              <c:f>'Analisi-dead (2)'!$A$7:$A$105</c:f>
              <c:numCache>
                <c:formatCode>d/m;@</c:formatCode>
                <c:ptCount val="99"/>
                <c:pt idx="0">
                  <c:v>44048</c:v>
                </c:pt>
                <c:pt idx="1">
                  <c:v>44049</c:v>
                </c:pt>
                <c:pt idx="2">
                  <c:v>44050</c:v>
                </c:pt>
                <c:pt idx="3">
                  <c:v>44051</c:v>
                </c:pt>
                <c:pt idx="4">
                  <c:v>44052</c:v>
                </c:pt>
                <c:pt idx="5">
                  <c:v>44053</c:v>
                </c:pt>
                <c:pt idx="6">
                  <c:v>44054</c:v>
                </c:pt>
                <c:pt idx="7">
                  <c:v>44055</c:v>
                </c:pt>
                <c:pt idx="8">
                  <c:v>44056</c:v>
                </c:pt>
                <c:pt idx="9">
                  <c:v>44057</c:v>
                </c:pt>
                <c:pt idx="10">
                  <c:v>44058</c:v>
                </c:pt>
                <c:pt idx="11">
                  <c:v>44059</c:v>
                </c:pt>
                <c:pt idx="12">
                  <c:v>44060</c:v>
                </c:pt>
                <c:pt idx="13">
                  <c:v>44061</c:v>
                </c:pt>
                <c:pt idx="14">
                  <c:v>44062</c:v>
                </c:pt>
                <c:pt idx="15">
                  <c:v>44063</c:v>
                </c:pt>
                <c:pt idx="16">
                  <c:v>44064</c:v>
                </c:pt>
                <c:pt idx="17">
                  <c:v>44065</c:v>
                </c:pt>
                <c:pt idx="18">
                  <c:v>44066</c:v>
                </c:pt>
                <c:pt idx="19">
                  <c:v>44067</c:v>
                </c:pt>
                <c:pt idx="20">
                  <c:v>44068</c:v>
                </c:pt>
                <c:pt idx="21">
                  <c:v>44069</c:v>
                </c:pt>
                <c:pt idx="22">
                  <c:v>44070</c:v>
                </c:pt>
                <c:pt idx="23">
                  <c:v>44071</c:v>
                </c:pt>
                <c:pt idx="24">
                  <c:v>44072</c:v>
                </c:pt>
                <c:pt idx="25">
                  <c:v>44073</c:v>
                </c:pt>
                <c:pt idx="26">
                  <c:v>44074</c:v>
                </c:pt>
                <c:pt idx="27">
                  <c:v>44075</c:v>
                </c:pt>
                <c:pt idx="28">
                  <c:v>44076</c:v>
                </c:pt>
                <c:pt idx="29">
                  <c:v>44077</c:v>
                </c:pt>
                <c:pt idx="30">
                  <c:v>44078</c:v>
                </c:pt>
                <c:pt idx="31">
                  <c:v>44079</c:v>
                </c:pt>
                <c:pt idx="32">
                  <c:v>44080</c:v>
                </c:pt>
                <c:pt idx="33">
                  <c:v>44081</c:v>
                </c:pt>
                <c:pt idx="34">
                  <c:v>44082</c:v>
                </c:pt>
                <c:pt idx="35">
                  <c:v>44083</c:v>
                </c:pt>
                <c:pt idx="36">
                  <c:v>44084</c:v>
                </c:pt>
                <c:pt idx="37">
                  <c:v>44085</c:v>
                </c:pt>
                <c:pt idx="38">
                  <c:v>44086</c:v>
                </c:pt>
                <c:pt idx="39">
                  <c:v>44087</c:v>
                </c:pt>
                <c:pt idx="40">
                  <c:v>44088</c:v>
                </c:pt>
                <c:pt idx="41">
                  <c:v>44089</c:v>
                </c:pt>
                <c:pt idx="42">
                  <c:v>44090</c:v>
                </c:pt>
                <c:pt idx="43">
                  <c:v>44091</c:v>
                </c:pt>
                <c:pt idx="44">
                  <c:v>44092</c:v>
                </c:pt>
                <c:pt idx="45">
                  <c:v>44093</c:v>
                </c:pt>
                <c:pt idx="46">
                  <c:v>44094</c:v>
                </c:pt>
                <c:pt idx="47">
                  <c:v>44095</c:v>
                </c:pt>
                <c:pt idx="48">
                  <c:v>44096</c:v>
                </c:pt>
                <c:pt idx="49">
                  <c:v>44097</c:v>
                </c:pt>
                <c:pt idx="50">
                  <c:v>44098</c:v>
                </c:pt>
                <c:pt idx="51">
                  <c:v>44099</c:v>
                </c:pt>
                <c:pt idx="52">
                  <c:v>44100</c:v>
                </c:pt>
                <c:pt idx="53">
                  <c:v>44101</c:v>
                </c:pt>
                <c:pt idx="54">
                  <c:v>44102</c:v>
                </c:pt>
                <c:pt idx="55">
                  <c:v>44103</c:v>
                </c:pt>
                <c:pt idx="56">
                  <c:v>44104</c:v>
                </c:pt>
                <c:pt idx="57">
                  <c:v>44105</c:v>
                </c:pt>
                <c:pt idx="58">
                  <c:v>44106</c:v>
                </c:pt>
                <c:pt idx="59">
                  <c:v>44107</c:v>
                </c:pt>
                <c:pt idx="60">
                  <c:v>44108</c:v>
                </c:pt>
                <c:pt idx="61">
                  <c:v>44109</c:v>
                </c:pt>
                <c:pt idx="62">
                  <c:v>44110</c:v>
                </c:pt>
                <c:pt idx="63">
                  <c:v>44111</c:v>
                </c:pt>
                <c:pt idx="64">
                  <c:v>44112</c:v>
                </c:pt>
                <c:pt idx="65">
                  <c:v>44113</c:v>
                </c:pt>
                <c:pt idx="66">
                  <c:v>44114</c:v>
                </c:pt>
                <c:pt idx="67">
                  <c:v>44115</c:v>
                </c:pt>
                <c:pt idx="68">
                  <c:v>44116</c:v>
                </c:pt>
                <c:pt idx="69">
                  <c:v>44117</c:v>
                </c:pt>
                <c:pt idx="70">
                  <c:v>44118</c:v>
                </c:pt>
                <c:pt idx="71">
                  <c:v>44119</c:v>
                </c:pt>
                <c:pt idx="72">
                  <c:v>44120</c:v>
                </c:pt>
                <c:pt idx="73">
                  <c:v>44121</c:v>
                </c:pt>
                <c:pt idx="74">
                  <c:v>44122</c:v>
                </c:pt>
                <c:pt idx="75">
                  <c:v>44123</c:v>
                </c:pt>
                <c:pt idx="76">
                  <c:v>44124</c:v>
                </c:pt>
                <c:pt idx="77">
                  <c:v>44125</c:v>
                </c:pt>
                <c:pt idx="78">
                  <c:v>44126</c:v>
                </c:pt>
                <c:pt idx="79">
                  <c:v>44127</c:v>
                </c:pt>
                <c:pt idx="80">
                  <c:v>44128</c:v>
                </c:pt>
                <c:pt idx="81">
                  <c:v>44129</c:v>
                </c:pt>
                <c:pt idx="82">
                  <c:v>44130</c:v>
                </c:pt>
                <c:pt idx="83">
                  <c:v>44131</c:v>
                </c:pt>
                <c:pt idx="84">
                  <c:v>44132</c:v>
                </c:pt>
                <c:pt idx="85">
                  <c:v>44133</c:v>
                </c:pt>
                <c:pt idx="86">
                  <c:v>44134</c:v>
                </c:pt>
                <c:pt idx="87">
                  <c:v>44135</c:v>
                </c:pt>
                <c:pt idx="88">
                  <c:v>44136</c:v>
                </c:pt>
                <c:pt idx="89">
                  <c:v>44137</c:v>
                </c:pt>
                <c:pt idx="90">
                  <c:v>44138</c:v>
                </c:pt>
                <c:pt idx="91">
                  <c:v>44139</c:v>
                </c:pt>
                <c:pt idx="92">
                  <c:v>44140</c:v>
                </c:pt>
                <c:pt idx="93">
                  <c:v>44141</c:v>
                </c:pt>
                <c:pt idx="94">
                  <c:v>44142</c:v>
                </c:pt>
                <c:pt idx="95">
                  <c:v>44143</c:v>
                </c:pt>
                <c:pt idx="96">
                  <c:v>44144</c:v>
                </c:pt>
                <c:pt idx="97">
                  <c:v>44145</c:v>
                </c:pt>
                <c:pt idx="98">
                  <c:v>44146</c:v>
                </c:pt>
              </c:numCache>
            </c:numRef>
          </c:xVal>
          <c:yVal>
            <c:numRef>
              <c:f>'Analisi-dead (2)'!$F$7:$F$105</c:f>
              <c:numCache>
                <c:formatCode>0</c:formatCode>
                <c:ptCount val="99"/>
                <c:pt idx="0">
                  <c:v>35146</c:v>
                </c:pt>
                <c:pt idx="1">
                  <c:v>35146</c:v>
                </c:pt>
                <c:pt idx="2">
                  <c:v>35146.000000001884</c:v>
                </c:pt>
                <c:pt idx="3">
                  <c:v>35146.000000011642</c:v>
                </c:pt>
                <c:pt idx="4">
                  <c:v>35146.00000005195</c:v>
                </c:pt>
                <c:pt idx="5">
                  <c:v>35146.00000019202</c:v>
                </c:pt>
                <c:pt idx="6">
                  <c:v>35146.000000616594</c:v>
                </c:pt>
                <c:pt idx="7">
                  <c:v>35146.000001768865</c:v>
                </c:pt>
                <c:pt idx="8">
                  <c:v>35146.000004623267</c:v>
                </c:pt>
                <c:pt idx="9">
                  <c:v>35146.000011172393</c:v>
                </c:pt>
                <c:pt idx="10">
                  <c:v>35146.000025249072</c:v>
                </c:pt>
                <c:pt idx="11">
                  <c:v>35146.000053850061</c:v>
                </c:pt>
                <c:pt idx="12">
                  <c:v>35146.000109182809</c:v>
                </c:pt>
                <c:pt idx="13">
                  <c:v>35146.000211721053</c:v>
                </c:pt>
                <c:pt idx="14">
                  <c:v>35146.00039462815</c:v>
                </c:pt>
                <c:pt idx="15">
                  <c:v>35146.000709989086</c:v>
                </c:pt>
                <c:pt idx="16">
                  <c:v>35146.001237381053</c:v>
                </c:pt>
                <c:pt idx="17">
                  <c:v>35146.002095408294</c:v>
                </c:pt>
                <c:pt idx="18">
                  <c:v>35146.003456926956</c:v>
                </c:pt>
                <c:pt idx="19">
                  <c:v>35146.00556878918</c:v>
                </c:pt>
                <c:pt idx="20">
                  <c:v>35146.00877704005</c:v>
                </c:pt>
                <c:pt idx="21">
                  <c:v>35146.013558604711</c:v>
                </c:pt>
                <c:pt idx="22">
                  <c:v>35146.020560603662</c:v>
                </c:pt>
                <c:pt idx="23">
                  <c:v>35146.030648529835</c:v>
                </c:pt>
                <c:pt idx="24">
                  <c:v>35146.044964609624</c:v>
                </c:pt>
                <c:pt idx="25">
                  <c:v>35146.064997749258</c:v>
                </c:pt>
                <c:pt idx="26">
                  <c:v>35146.092666536191</c:v>
                </c:pt>
                <c:pt idx="27">
                  <c:v>35146.130416820364</c:v>
                </c:pt>
                <c:pt idx="28">
                  <c:v>35146.181335441026</c:v>
                </c:pt>
                <c:pt idx="29">
                  <c:v>35146.24928168959</c:v>
                </c:pt>
                <c:pt idx="30">
                  <c:v>35146.339038106722</c:v>
                </c:pt>
                <c:pt idx="31">
                  <c:v>35146.456482201414</c:v>
                </c:pt>
                <c:pt idx="32">
                  <c:v>35146.608780650589</c:v>
                </c:pt>
                <c:pt idx="33">
                  <c:v>35146.804607489394</c:v>
                </c:pt>
                <c:pt idx="34">
                  <c:v>35147.054387734352</c:v>
                </c:pt>
                <c:pt idx="35">
                  <c:v>35147.370567794394</c:v>
                </c:pt>
                <c:pt idx="36">
                  <c:v>35147.767913918266</c:v>
                </c:pt>
                <c:pt idx="37">
                  <c:v>35148.263839802145</c:v>
                </c:pt>
                <c:pt idx="38">
                  <c:v>35148.878764338559</c:v>
                </c:pt>
                <c:pt idx="39">
                  <c:v>35149.636500328525</c:v>
                </c:pt>
                <c:pt idx="40">
                  <c:v>35150.564674803783</c:v>
                </c:pt>
                <c:pt idx="41">
                  <c:v>35151.695181417112</c:v>
                </c:pt>
                <c:pt idx="42">
                  <c:v>35153.06466515689</c:v>
                </c:pt>
                <c:pt idx="43">
                  <c:v>35154.715039429335</c:v>
                </c:pt>
                <c:pt idx="44">
                  <c:v>35156.6940353299</c:v>
                </c:pt>
                <c:pt idx="45">
                  <c:v>35159.055782695868</c:v>
                </c:pt>
                <c:pt idx="46">
                  <c:v>35161.861422297268</c:v>
                </c:pt>
                <c:pt idx="47">
                  <c:v>35165.179748284754</c:v>
                </c:pt>
                <c:pt idx="48">
                  <c:v>35169.087879773098</c:v>
                </c:pt>
                <c:pt idx="49">
                  <c:v>35173.671960199274</c:v>
                </c:pt>
                <c:pt idx="50">
                  <c:v>35179.027882856732</c:v>
                </c:pt>
                <c:pt idx="51">
                  <c:v>35185.26204077452</c:v>
                </c:pt>
                <c:pt idx="52">
                  <c:v>35192.492098882831</c:v>
                </c:pt>
                <c:pt idx="53">
                  <c:v>35200.847786187507</c:v>
                </c:pt>
                <c:pt idx="54">
                  <c:v>35210.471705466553</c:v>
                </c:pt>
                <c:pt idx="55">
                  <c:v>35221.520157803228</c:v>
                </c:pt>
                <c:pt idx="56">
                  <c:v>35234.16397908474</c:v>
                </c:pt>
                <c:pt idx="57">
                  <c:v>35248.589385423598</c:v>
                </c:pt>
                <c:pt idx="58">
                  <c:v>35264.998824302376</c:v>
                </c:pt>
                <c:pt idx="59">
                  <c:v>35283.611828102279</c:v>
                </c:pt>
                <c:pt idx="60">
                  <c:v>35304.665866553019</c:v>
                </c:pt>
                <c:pt idx="61">
                  <c:v>35328.417194536574</c:v>
                </c:pt>
                <c:pt idx="62">
                  <c:v>35355.141691591292</c:v>
                </c:pt>
                <c:pt idx="63">
                  <c:v>35385.135689395844</c:v>
                </c:pt>
                <c:pt idx="64">
                  <c:v>35418.716783465185</c:v>
                </c:pt>
                <c:pt idx="65">
                  <c:v>35456.224625263334</c:v>
                </c:pt>
                <c:pt idx="66">
                  <c:v>35498.021690930036</c:v>
                </c:pt>
                <c:pt idx="67">
                  <c:v>35544.494022830841</c:v>
                </c:pt>
                <c:pt idx="68">
                  <c:v>35596.051940172089</c:v>
                </c:pt>
                <c:pt idx="69">
                  <c:v>35653.13071497366</c:v>
                </c:pt>
                <c:pt idx="70">
                  <c:v>35716.191209762743</c:v>
                </c:pt>
                <c:pt idx="71">
                  <c:v>35785.720473440531</c:v>
                </c:pt>
                <c:pt idx="72">
                  <c:v>35862.232291880544</c:v>
                </c:pt>
                <c:pt idx="73">
                  <c:v>35946.267689940534</c:v>
                </c:pt>
                <c:pt idx="74">
                  <c:v>36038.395381710077</c:v>
                </c:pt>
                <c:pt idx="75">
                  <c:v>36139.212165970879</c:v>
                </c:pt>
                <c:pt idx="76">
                  <c:v>36249.343264016323</c:v>
                </c:pt>
                <c:pt idx="77">
                  <c:v>36369.44259715973</c:v>
                </c:pt>
                <c:pt idx="78">
                  <c:v>36500.193001455598</c:v>
                </c:pt>
                <c:pt idx="79">
                  <c:v>36642.306377364403</c:v>
                </c:pt>
                <c:pt idx="80">
                  <c:v>36796.523772307424</c:v>
                </c:pt>
                <c:pt idx="81">
                  <c:v>36963.615394282977</c:v>
                </c:pt>
                <c:pt idx="82">
                  <c:v>37144.380554947631</c:v>
                </c:pt>
                <c:pt idx="83">
                  <c:v>37339.647540804755</c:v>
                </c:pt>
                <c:pt idx="84">
                  <c:v>37550.273411386268</c:v>
                </c:pt>
                <c:pt idx="85">
                  <c:v>37777.143723561247</c:v>
                </c:pt>
                <c:pt idx="86">
                  <c:v>38021.172181355178</c:v>
                </c:pt>
                <c:pt idx="87">
                  <c:v>38283.300210915339</c:v>
                </c:pt>
                <c:pt idx="88">
                  <c:v>38564.496460509989</c:v>
                </c:pt>
                <c:pt idx="89">
                  <c:v>38865.756225700097</c:v>
                </c:pt>
                <c:pt idx="90">
                  <c:v>39188.100800071734</c:v>
                </c:pt>
                <c:pt idx="91">
                  <c:v>39532.576752163528</c:v>
                </c:pt>
                <c:pt idx="92">
                  <c:v>39900.255129465957</c:v>
                </c:pt>
                <c:pt idx="93">
                  <c:v>40292.230590606465</c:v>
                </c:pt>
                <c:pt idx="94">
                  <c:v>40709.620467066088</c:v>
                </c:pt>
                <c:pt idx="95">
                  <c:v>41153.563755997755</c:v>
                </c:pt>
                <c:pt idx="96">
                  <c:v>41625.22004593374</c:v>
                </c:pt>
                <c:pt idx="97">
                  <c:v>42125.768377378554</c:v>
                </c:pt>
                <c:pt idx="98">
                  <c:v>42656.406040483438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B52-AE5C-C6BE6D2C9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50608"/>
        <c:axId val="448849296"/>
      </c:scatterChart>
      <c:valAx>
        <c:axId val="448849296"/>
        <c:scaling>
          <c:orientation val="minMax"/>
          <c:min val="30000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0608"/>
        <c:crossesAt val="0"/>
        <c:crossBetween val="midCat"/>
      </c:valAx>
      <c:valAx>
        <c:axId val="448850608"/>
        <c:scaling>
          <c:orientation val="minMax"/>
        </c:scaling>
        <c:delete val="0"/>
        <c:axPos val="b"/>
        <c:majorGridlines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49296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it-IT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'Analisi-dead (2)'!$I$1</c:f>
              <c:strCache>
                <c:ptCount val="1"/>
                <c:pt idx="0">
                  <c:v>err stima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'Analisi-dead (2)'!$B$7:$B$104</c:f>
              <c:numCache>
                <c:formatCode>0</c:formatCode>
                <c:ptCount val="9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  <c:pt idx="96">
                  <c:v>100</c:v>
                </c:pt>
                <c:pt idx="97">
                  <c:v>101</c:v>
                </c:pt>
              </c:numCache>
            </c:numRef>
          </c:xVal>
          <c:yVal>
            <c:numRef>
              <c:f>'Analisi-dead (2)'!$I$7:$I$104</c:f>
              <c:numCache>
                <c:formatCode>0</c:formatCode>
                <c:ptCount val="98"/>
                <c:pt idx="0">
                  <c:v>35</c:v>
                </c:pt>
                <c:pt idx="1">
                  <c:v>41</c:v>
                </c:pt>
                <c:pt idx="2">
                  <c:v>43.999999998115527</c:v>
                </c:pt>
                <c:pt idx="3">
                  <c:v>56.999999988358468</c:v>
                </c:pt>
                <c:pt idx="4">
                  <c:v>58.999999948049663</c:v>
                </c:pt>
                <c:pt idx="5">
                  <c:v>62.999999807980203</c:v>
                </c:pt>
                <c:pt idx="6">
                  <c:v>68.999999383406248</c:v>
                </c:pt>
                <c:pt idx="7">
                  <c:v>78.999998231134668</c:v>
                </c:pt>
                <c:pt idx="8">
                  <c:v>84.999995376732841</c:v>
                </c:pt>
                <c:pt idx="9">
                  <c:v>87.999988827607012</c:v>
                </c:pt>
                <c:pt idx="10">
                  <c:v>245.99997475092823</c:v>
                </c:pt>
                <c:pt idx="11">
                  <c:v>249.99994614993921</c:v>
                </c:pt>
                <c:pt idx="12">
                  <c:v>253.99989081719104</c:v>
                </c:pt>
                <c:pt idx="13">
                  <c:v>258.99978827894665</c:v>
                </c:pt>
                <c:pt idx="14">
                  <c:v>265.99960537184961</c:v>
                </c:pt>
                <c:pt idx="15">
                  <c:v>271.99929001091368</c:v>
                </c:pt>
                <c:pt idx="16">
                  <c:v>280.99876261894678</c:v>
                </c:pt>
                <c:pt idx="17">
                  <c:v>283.99790459170617</c:v>
                </c:pt>
                <c:pt idx="18">
                  <c:v>290.99654307304445</c:v>
                </c:pt>
                <c:pt idx="19">
                  <c:v>294.99443121082004</c:v>
                </c:pt>
                <c:pt idx="20">
                  <c:v>298.99122295995039</c:v>
                </c:pt>
                <c:pt idx="21">
                  <c:v>311.98644139528915</c:v>
                </c:pt>
                <c:pt idx="22">
                  <c:v>316.97943939633842</c:v>
                </c:pt>
                <c:pt idx="23">
                  <c:v>325.96935147016484</c:v>
                </c:pt>
                <c:pt idx="24">
                  <c:v>326.955035390376</c:v>
                </c:pt>
                <c:pt idx="25">
                  <c:v>330.9350022507424</c:v>
                </c:pt>
                <c:pt idx="26">
                  <c:v>336.90733346380875</c:v>
                </c:pt>
                <c:pt idx="27">
                  <c:v>344.86958317963581</c:v>
                </c:pt>
                <c:pt idx="28">
                  <c:v>350.81866455897398</c:v>
                </c:pt>
                <c:pt idx="29">
                  <c:v>360.75071831040987</c:v>
                </c:pt>
                <c:pt idx="30">
                  <c:v>371.660961893278</c:v>
                </c:pt>
                <c:pt idx="31">
                  <c:v>386.54351779858553</c:v>
                </c:pt>
                <c:pt idx="32">
                  <c:v>394.39121934941068</c:v>
                </c:pt>
                <c:pt idx="33">
                  <c:v>406.19539251060633</c:v>
                </c:pt>
                <c:pt idx="34">
                  <c:v>415.94561226564838</c:v>
                </c:pt>
                <c:pt idx="35">
                  <c:v>429.62943220560555</c:v>
                </c:pt>
                <c:pt idx="36">
                  <c:v>439.23208608173445</c:v>
                </c:pt>
                <c:pt idx="37">
                  <c:v>448.7361601978555</c:v>
                </c:pt>
                <c:pt idx="38">
                  <c:v>454.12123566144146</c:v>
                </c:pt>
                <c:pt idx="39">
                  <c:v>460.36349967147544</c:v>
                </c:pt>
                <c:pt idx="40">
                  <c:v>473.43532519621658</c:v>
                </c:pt>
                <c:pt idx="41">
                  <c:v>481.3048185828884</c:v>
                </c:pt>
                <c:pt idx="42">
                  <c:v>491.93533484311047</c:v>
                </c:pt>
                <c:pt idx="43">
                  <c:v>503.28496057066513</c:v>
                </c:pt>
                <c:pt idx="44">
                  <c:v>511.30596467010037</c:v>
                </c:pt>
                <c:pt idx="45">
                  <c:v>532.9442173041316</c:v>
                </c:pt>
                <c:pt idx="46">
                  <c:v>545.13857770273171</c:v>
                </c:pt>
                <c:pt idx="47">
                  <c:v>558.82025171524583</c:v>
                </c:pt>
                <c:pt idx="48">
                  <c:v>568.91212022690161</c:v>
                </c:pt>
                <c:pt idx="49">
                  <c:v>584.3280398007264</c:v>
                </c:pt>
                <c:pt idx="50">
                  <c:v>601.97211714326841</c:v>
                </c:pt>
                <c:pt idx="51">
                  <c:v>615.73795922548015</c:v>
                </c:pt>
                <c:pt idx="52">
                  <c:v>625.50790111716924</c:v>
                </c:pt>
                <c:pt idx="53">
                  <c:v>634.15221381249285</c:v>
                </c:pt>
                <c:pt idx="54">
                  <c:v>640.52829453344748</c:v>
                </c:pt>
                <c:pt idx="55">
                  <c:v>653.47984219677164</c:v>
                </c:pt>
                <c:pt idx="56">
                  <c:v>659.83602091525972</c:v>
                </c:pt>
                <c:pt idx="57">
                  <c:v>669.41061457640171</c:v>
                </c:pt>
                <c:pt idx="58">
                  <c:v>676.00117569762369</c:v>
                </c:pt>
                <c:pt idx="59">
                  <c:v>684.38817189772089</c:v>
                </c:pt>
                <c:pt idx="60">
                  <c:v>681.33413344698056</c:v>
                </c:pt>
                <c:pt idx="61">
                  <c:v>673.58280546342576</c:v>
                </c:pt>
                <c:pt idx="62">
                  <c:v>674.85830840870767</c:v>
                </c:pt>
                <c:pt idx="63">
                  <c:v>675.86431060415634</c:v>
                </c:pt>
                <c:pt idx="64">
                  <c:v>664.28321653481544</c:v>
                </c:pt>
                <c:pt idx="65">
                  <c:v>654.77537473666598</c:v>
                </c:pt>
                <c:pt idx="66">
                  <c:v>641.97830906996387</c:v>
                </c:pt>
                <c:pt idx="67">
                  <c:v>621.50597716915945</c:v>
                </c:pt>
                <c:pt idx="68">
                  <c:v>608.94805982791149</c:v>
                </c:pt>
                <c:pt idx="69">
                  <c:v>592.86928502633964</c:v>
                </c:pt>
                <c:pt idx="70">
                  <c:v>572.8087902372572</c:v>
                </c:pt>
                <c:pt idx="71">
                  <c:v>586.27952655946865</c:v>
                </c:pt>
                <c:pt idx="72">
                  <c:v>564.76770811945607</c:v>
                </c:pt>
                <c:pt idx="73">
                  <c:v>527.73231005946582</c:v>
                </c:pt>
                <c:pt idx="74">
                  <c:v>504.60461828992266</c:v>
                </c:pt>
                <c:pt idx="75">
                  <c:v>476.78783402912086</c:v>
                </c:pt>
                <c:pt idx="76">
                  <c:v>455.65673598367721</c:v>
                </c:pt>
                <c:pt idx="77">
                  <c:v>462.55740284026979</c:v>
                </c:pt>
                <c:pt idx="78">
                  <c:v>467.80699854440172</c:v>
                </c:pt>
                <c:pt idx="79">
                  <c:v>416.69362263559742</c:v>
                </c:pt>
                <c:pt idx="80">
                  <c:v>413.47622769257578</c:v>
                </c:pt>
                <c:pt idx="81">
                  <c:v>374.38460571702308</c:v>
                </c:pt>
                <c:pt idx="82">
                  <c:v>334.61944505236897</c:v>
                </c:pt>
                <c:pt idx="83">
                  <c:v>360.35245919524459</c:v>
                </c:pt>
                <c:pt idx="84">
                  <c:v>354.72658861373202</c:v>
                </c:pt>
                <c:pt idx="85">
                  <c:v>344.85627643875341</c:v>
                </c:pt>
                <c:pt idx="86">
                  <c:v>299.8278186448224</c:v>
                </c:pt>
                <c:pt idx="87">
                  <c:v>334.69978908466146</c:v>
                </c:pt>
                <c:pt idx="88">
                  <c:v>261.50353949001146</c:v>
                </c:pt>
                <c:pt idx="89">
                  <c:v>193.24377429990273</c:v>
                </c:pt>
                <c:pt idx="90">
                  <c:v>223.89919992826617</c:v>
                </c:pt>
                <c:pt idx="91">
                  <c:v>214.423247836472</c:v>
                </c:pt>
                <c:pt idx="92">
                  <c:v>291.744870534043</c:v>
                </c:pt>
                <c:pt idx="93">
                  <c:v>345.76940939353517</c:v>
                </c:pt>
                <c:pt idx="94">
                  <c:v>353.37953293391183</c:v>
                </c:pt>
                <c:pt idx="95">
                  <c:v>240.43624400224508</c:v>
                </c:pt>
                <c:pt idx="96">
                  <c:v>124.77995406625996</c:v>
                </c:pt>
                <c:pt idx="97">
                  <c:v>204.23162262144615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E-4B67-A32F-AAA67337B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571144"/>
        <c:axId val="686576720"/>
      </c:scatterChart>
      <c:valAx>
        <c:axId val="686571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576720"/>
        <c:crosses val="autoZero"/>
        <c:crossBetween val="midCat"/>
      </c:valAx>
      <c:valAx>
        <c:axId val="6865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571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Variazioni morti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'Analisi-dead (2)'!$D$1</c:f>
              <c:strCache>
                <c:ptCount val="1"/>
                <c:pt idx="0">
                  <c:v>deceduti'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'Analisi-dead (2)'!$B$8:$B$105</c:f>
              <c:numCache>
                <c:formatCode>0</c:formatCode>
                <c:ptCount val="9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</c:numCache>
            </c:numRef>
          </c:xVal>
          <c:yVal>
            <c:numRef>
              <c:f>'Analisi-dead (2)'!$D$8:$D$105</c:f>
              <c:numCache>
                <c:formatCode>General</c:formatCode>
                <c:ptCount val="98"/>
                <c:pt idx="0">
                  <c:v>6</c:v>
                </c:pt>
                <c:pt idx="1">
                  <c:v>3</c:v>
                </c:pt>
                <c:pt idx="2">
                  <c:v>13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6</c:v>
                </c:pt>
                <c:pt idx="8">
                  <c:v>3</c:v>
                </c:pt>
                <c:pt idx="9">
                  <c:v>158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7</c:v>
                </c:pt>
                <c:pt idx="14">
                  <c:v>6</c:v>
                </c:pt>
                <c:pt idx="15">
                  <c:v>9</c:v>
                </c:pt>
                <c:pt idx="16">
                  <c:v>3</c:v>
                </c:pt>
                <c:pt idx="17">
                  <c:v>7</c:v>
                </c:pt>
                <c:pt idx="18">
                  <c:v>4</c:v>
                </c:pt>
                <c:pt idx="19">
                  <c:v>4</c:v>
                </c:pt>
                <c:pt idx="20">
                  <c:v>13</c:v>
                </c:pt>
                <c:pt idx="21">
                  <c:v>5</c:v>
                </c:pt>
                <c:pt idx="22">
                  <c:v>9</c:v>
                </c:pt>
                <c:pt idx="23">
                  <c:v>1</c:v>
                </c:pt>
                <c:pt idx="24">
                  <c:v>4</c:v>
                </c:pt>
                <c:pt idx="25">
                  <c:v>6</c:v>
                </c:pt>
                <c:pt idx="26">
                  <c:v>8</c:v>
                </c:pt>
                <c:pt idx="27">
                  <c:v>6</c:v>
                </c:pt>
                <c:pt idx="28">
                  <c:v>10</c:v>
                </c:pt>
                <c:pt idx="29">
                  <c:v>11</c:v>
                </c:pt>
                <c:pt idx="30">
                  <c:v>15</c:v>
                </c:pt>
                <c:pt idx="31">
                  <c:v>8</c:v>
                </c:pt>
                <c:pt idx="32">
                  <c:v>12</c:v>
                </c:pt>
                <c:pt idx="33">
                  <c:v>10</c:v>
                </c:pt>
                <c:pt idx="34">
                  <c:v>14</c:v>
                </c:pt>
                <c:pt idx="35">
                  <c:v>10</c:v>
                </c:pt>
                <c:pt idx="36">
                  <c:v>10</c:v>
                </c:pt>
                <c:pt idx="37">
                  <c:v>6</c:v>
                </c:pt>
                <c:pt idx="38">
                  <c:v>7</c:v>
                </c:pt>
                <c:pt idx="39">
                  <c:v>14</c:v>
                </c:pt>
                <c:pt idx="40">
                  <c:v>9</c:v>
                </c:pt>
                <c:pt idx="41">
                  <c:v>12</c:v>
                </c:pt>
                <c:pt idx="42">
                  <c:v>13</c:v>
                </c:pt>
                <c:pt idx="43">
                  <c:v>10</c:v>
                </c:pt>
                <c:pt idx="44">
                  <c:v>24</c:v>
                </c:pt>
                <c:pt idx="45">
                  <c:v>15</c:v>
                </c:pt>
                <c:pt idx="46">
                  <c:v>17</c:v>
                </c:pt>
                <c:pt idx="47">
                  <c:v>14</c:v>
                </c:pt>
                <c:pt idx="48">
                  <c:v>20</c:v>
                </c:pt>
                <c:pt idx="49">
                  <c:v>23</c:v>
                </c:pt>
                <c:pt idx="50">
                  <c:v>20</c:v>
                </c:pt>
                <c:pt idx="51">
                  <c:v>17</c:v>
                </c:pt>
                <c:pt idx="52">
                  <c:v>17</c:v>
                </c:pt>
                <c:pt idx="53">
                  <c:v>16</c:v>
                </c:pt>
                <c:pt idx="54">
                  <c:v>24</c:v>
                </c:pt>
                <c:pt idx="55">
                  <c:v>19</c:v>
                </c:pt>
                <c:pt idx="56">
                  <c:v>24</c:v>
                </c:pt>
                <c:pt idx="57">
                  <c:v>23</c:v>
                </c:pt>
                <c:pt idx="58">
                  <c:v>27</c:v>
                </c:pt>
                <c:pt idx="59">
                  <c:v>18</c:v>
                </c:pt>
                <c:pt idx="60">
                  <c:v>16</c:v>
                </c:pt>
                <c:pt idx="61">
                  <c:v>28</c:v>
                </c:pt>
                <c:pt idx="62">
                  <c:v>31</c:v>
                </c:pt>
                <c:pt idx="63">
                  <c:v>22</c:v>
                </c:pt>
                <c:pt idx="64">
                  <c:v>28</c:v>
                </c:pt>
                <c:pt idx="65">
                  <c:v>29</c:v>
                </c:pt>
                <c:pt idx="66">
                  <c:v>26</c:v>
                </c:pt>
                <c:pt idx="67">
                  <c:v>39</c:v>
                </c:pt>
                <c:pt idx="68">
                  <c:v>41</c:v>
                </c:pt>
                <c:pt idx="69">
                  <c:v>43</c:v>
                </c:pt>
                <c:pt idx="70">
                  <c:v>83</c:v>
                </c:pt>
                <c:pt idx="71">
                  <c:v>55</c:v>
                </c:pt>
                <c:pt idx="72">
                  <c:v>47</c:v>
                </c:pt>
                <c:pt idx="73">
                  <c:v>69</c:v>
                </c:pt>
                <c:pt idx="74">
                  <c:v>73</c:v>
                </c:pt>
                <c:pt idx="75">
                  <c:v>89</c:v>
                </c:pt>
                <c:pt idx="76">
                  <c:v>127</c:v>
                </c:pt>
                <c:pt idx="77">
                  <c:v>136</c:v>
                </c:pt>
                <c:pt idx="78">
                  <c:v>91</c:v>
                </c:pt>
                <c:pt idx="79">
                  <c:v>151</c:v>
                </c:pt>
                <c:pt idx="80">
                  <c:v>128</c:v>
                </c:pt>
                <c:pt idx="81">
                  <c:v>141</c:v>
                </c:pt>
                <c:pt idx="82">
                  <c:v>221</c:v>
                </c:pt>
                <c:pt idx="83">
                  <c:v>205</c:v>
                </c:pt>
                <c:pt idx="84">
                  <c:v>217</c:v>
                </c:pt>
                <c:pt idx="85">
                  <c:v>199</c:v>
                </c:pt>
                <c:pt idx="86">
                  <c:v>297</c:v>
                </c:pt>
                <c:pt idx="87">
                  <c:v>208</c:v>
                </c:pt>
                <c:pt idx="88">
                  <c:v>233</c:v>
                </c:pt>
                <c:pt idx="89">
                  <c:v>353</c:v>
                </c:pt>
                <c:pt idx="90">
                  <c:v>335</c:v>
                </c:pt>
                <c:pt idx="91">
                  <c:v>445</c:v>
                </c:pt>
                <c:pt idx="92">
                  <c:v>446</c:v>
                </c:pt>
                <c:pt idx="93">
                  <c:v>425</c:v>
                </c:pt>
                <c:pt idx="94">
                  <c:v>331</c:v>
                </c:pt>
                <c:pt idx="95">
                  <c:v>356</c:v>
                </c:pt>
                <c:pt idx="96">
                  <c:v>580</c:v>
                </c:pt>
                <c:pt idx="97">
                  <c:v>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43-4EF1-B785-5BB2F757BE9C}"/>
            </c:ext>
          </c:extLst>
        </c:ser>
        <c:ser>
          <c:idx val="1"/>
          <c:order val="1"/>
          <c:tx>
            <c:strRef>
              <c:f>'Analisi-dead (2)'!$H$1</c:f>
              <c:strCache>
                <c:ptCount val="1"/>
                <c:pt idx="0">
                  <c:v>stima'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'Analisi-dead (2)'!$B$8:$B$132</c:f>
              <c:numCache>
                <c:formatCode>0</c:formatCode>
                <c:ptCount val="12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</c:numCache>
            </c:numRef>
          </c:xVal>
          <c:yVal>
            <c:numRef>
              <c:f>'Analisi-dead (2)'!$H$8:$H$132</c:f>
              <c:numCache>
                <c:formatCode>0</c:formatCode>
                <c:ptCount val="125"/>
                <c:pt idx="0">
                  <c:v>1.29976403272148E-24</c:v>
                </c:pt>
                <c:pt idx="1">
                  <c:v>1.8813666864613987E-9</c:v>
                </c:pt>
                <c:pt idx="2">
                  <c:v>9.7537902369207667E-9</c:v>
                </c:pt>
                <c:pt idx="3">
                  <c:v>4.0306037458067992E-8</c:v>
                </c:pt>
                <c:pt idx="4">
                  <c:v>1.400661292409355E-7</c:v>
                </c:pt>
                <c:pt idx="5">
                  <c:v>4.2457146179884339E-7</c:v>
                </c:pt>
                <c:pt idx="6">
                  <c:v>1.1522735998084942E-6</c:v>
                </c:pt>
                <c:pt idx="7">
                  <c:v>2.8544014768418669E-6</c:v>
                </c:pt>
                <c:pt idx="8">
                  <c:v>6.5491283548976201E-6</c:v>
                </c:pt>
                <c:pt idx="9">
                  <c:v>1.4076681850004957E-5</c:v>
                </c:pt>
                <c:pt idx="10">
                  <c:v>2.8600987501410532E-5</c:v>
                </c:pt>
                <c:pt idx="11">
                  <c:v>5.5332751123264177E-5</c:v>
                </c:pt>
                <c:pt idx="12">
                  <c:v>1.0253824159656544E-4</c:v>
                </c:pt>
                <c:pt idx="13">
                  <c:v>1.829070993258785E-4</c:v>
                </c:pt>
                <c:pt idx="14">
                  <c:v>3.1536093364143921E-4</c:v>
                </c:pt>
                <c:pt idx="15">
                  <c:v>5.2739196686337972E-4</c:v>
                </c:pt>
                <c:pt idx="16">
                  <c:v>8.5802724072818405E-4</c:v>
                </c:pt>
                <c:pt idx="17">
                  <c:v>1.361518663507869E-3</c:v>
                </c:pt>
                <c:pt idx="18">
                  <c:v>2.1118622250509258E-3</c:v>
                </c:pt>
                <c:pt idx="19">
                  <c:v>3.2082508688891708E-3</c:v>
                </c:pt>
                <c:pt idx="20">
                  <c:v>4.781564660123183E-3</c:v>
                </c:pt>
                <c:pt idx="21">
                  <c:v>7.0019989486389718E-3</c:v>
                </c:pt>
                <c:pt idx="22">
                  <c:v>1.0087926171541056E-2</c:v>
                </c:pt>
                <c:pt idx="23">
                  <c:v>1.4316079785696732E-2</c:v>
                </c:pt>
                <c:pt idx="24">
                  <c:v>2.0033139634429657E-2</c:v>
                </c:pt>
                <c:pt idx="25">
                  <c:v>2.7668786935869726E-2</c:v>
                </c:pt>
                <c:pt idx="26">
                  <c:v>3.7750284174998767E-2</c:v>
                </c:pt>
                <c:pt idx="27">
                  <c:v>5.0918620659655314E-2</c:v>
                </c:pt>
                <c:pt idx="28">
                  <c:v>6.7946248562231595E-2</c:v>
                </c:pt>
                <c:pt idx="29">
                  <c:v>8.9756417134874852E-2</c:v>
                </c:pt>
                <c:pt idx="30">
                  <c:v>0.11744409469472383</c:v>
                </c:pt>
                <c:pt idx="31">
                  <c:v>0.15229844917670377</c:v>
                </c:pt>
                <c:pt idx="32">
                  <c:v>0.19582683880103477</c:v>
                </c:pt>
                <c:pt idx="33">
                  <c:v>0.24978024495934925</c:v>
                </c:pt>
                <c:pt idx="34">
                  <c:v>0.31618006004344051</c:v>
                </c:pt>
                <c:pt idx="35">
                  <c:v>0.39734612387432028</c:v>
                </c:pt>
                <c:pt idx="36">
                  <c:v>0.49592588387692632</c:v>
                </c:pt>
                <c:pt idx="37">
                  <c:v>0.6149245364151833</c:v>
                </c:pt>
                <c:pt idx="38">
                  <c:v>0.75773598996542224</c:v>
                </c:pt>
                <c:pt idx="39">
                  <c:v>0.92817447525790764</c:v>
                </c:pt>
                <c:pt idx="40">
                  <c:v>1.1305066133314303</c:v>
                </c:pt>
                <c:pt idx="41">
                  <c:v>1.3694837397786299</c:v>
                </c:pt>
                <c:pt idx="42">
                  <c:v>1.6503742724420909</c:v>
                </c:pt>
                <c:pt idx="43">
                  <c:v>1.978995900562865</c:v>
                </c:pt>
                <c:pt idx="44">
                  <c:v>2.3617473659706887</c:v>
                </c:pt>
                <c:pt idx="45">
                  <c:v>2.8056396014027909</c:v>
                </c:pt>
                <c:pt idx="46">
                  <c:v>3.3183259874873161</c:v>
                </c:pt>
                <c:pt idx="47">
                  <c:v>3.9081314883478528</c:v>
                </c:pt>
                <c:pt idx="48">
                  <c:v>4.5840804261759613</c:v>
                </c:pt>
                <c:pt idx="49">
                  <c:v>5.3559226574577945</c:v>
                </c:pt>
                <c:pt idx="50">
                  <c:v>6.2341579177889219</c:v>
                </c:pt>
                <c:pt idx="51">
                  <c:v>7.2300581083107707</c:v>
                </c:pt>
                <c:pt idx="52">
                  <c:v>8.3556873046794866</c:v>
                </c:pt>
                <c:pt idx="53">
                  <c:v>9.623919279045511</c:v>
                </c:pt>
                <c:pt idx="54">
                  <c:v>11.04845233667916</c:v>
                </c:pt>
                <c:pt idx="55">
                  <c:v>12.643821281512235</c:v>
                </c:pt>
                <c:pt idx="56">
                  <c:v>14.425406338856279</c:v>
                </c:pt>
                <c:pt idx="57">
                  <c:v>16.409438878775809</c:v>
                </c:pt>
                <c:pt idx="58">
                  <c:v>18.613003799903058</c:v>
                </c:pt>
                <c:pt idx="59">
                  <c:v>21.054038450739469</c:v>
                </c:pt>
                <c:pt idx="60">
                  <c:v>23.751327983554695</c:v>
                </c:pt>
                <c:pt idx="61">
                  <c:v>26.724497054719233</c:v>
                </c:pt>
                <c:pt idx="62">
                  <c:v>29.993997804548133</c:v>
                </c:pt>
                <c:pt idx="63">
                  <c:v>33.581094069342605</c:v>
                </c:pt>
                <c:pt idx="64">
                  <c:v>37.507841798152235</c:v>
                </c:pt>
                <c:pt idx="65">
                  <c:v>41.797065666702665</c:v>
                </c:pt>
                <c:pt idx="66">
                  <c:v>46.472331900804178</c:v>
                </c:pt>
                <c:pt idx="67">
                  <c:v>51.557917341247347</c:v>
                </c:pt>
                <c:pt idx="68">
                  <c:v>57.078774801575264</c:v>
                </c:pt>
                <c:pt idx="69">
                  <c:v>63.060494789079542</c:v>
                </c:pt>
                <c:pt idx="70">
                  <c:v>69.529263677790439</c:v>
                </c:pt>
                <c:pt idx="71">
                  <c:v>76.511818440010586</c:v>
                </c:pt>
                <c:pt idx="72">
                  <c:v>84.035398059988225</c:v>
                </c:pt>
                <c:pt idx="73">
                  <c:v>92.127691769545962</c:v>
                </c:pt>
                <c:pt idx="74">
                  <c:v>100.8167842607988</c:v>
                </c:pt>
                <c:pt idx="75">
                  <c:v>110.13109804544271</c:v>
                </c:pt>
                <c:pt idx="76">
                  <c:v>120.09933314340428</c:v>
                </c:pt>
                <c:pt idx="77">
                  <c:v>130.75040429586988</c:v>
                </c:pt>
                <c:pt idx="78">
                  <c:v>142.11337590880734</c:v>
                </c:pt>
                <c:pt idx="79">
                  <c:v>154.21739494302523</c:v>
                </c:pt>
                <c:pt idx="80">
                  <c:v>167.0916219755525</c:v>
                </c:pt>
                <c:pt idx="81">
                  <c:v>180.76516066465618</c:v>
                </c:pt>
                <c:pt idx="82">
                  <c:v>195.26698585712165</c:v>
                </c:pt>
                <c:pt idx="83">
                  <c:v>210.62587058151027</c:v>
                </c:pt>
                <c:pt idx="84">
                  <c:v>226.87031217498176</c:v>
                </c:pt>
                <c:pt idx="85">
                  <c:v>244.02845779392953</c:v>
                </c:pt>
                <c:pt idx="86">
                  <c:v>262.12802956015895</c:v>
                </c:pt>
                <c:pt idx="87">
                  <c:v>281.19624959464755</c:v>
                </c:pt>
                <c:pt idx="88">
                  <c:v>301.25976519010533</c:v>
                </c:pt>
                <c:pt idx="89">
                  <c:v>322.34457437163405</c:v>
                </c:pt>
                <c:pt idx="90">
                  <c:v>344.47595209179758</c:v>
                </c:pt>
                <c:pt idx="91">
                  <c:v>367.67837730242729</c:v>
                </c:pt>
                <c:pt idx="92">
                  <c:v>391.97546114050965</c:v>
                </c:pt>
                <c:pt idx="93">
                  <c:v>417.38987645962658</c:v>
                </c:pt>
                <c:pt idx="94">
                  <c:v>443.94328893166892</c:v>
                </c:pt>
                <c:pt idx="95">
                  <c:v>471.65628993598267</c:v>
                </c:pt>
                <c:pt idx="96">
                  <c:v>500.54833144481017</c:v>
                </c:pt>
                <c:pt idx="97">
                  <c:v>530.63766310488336</c:v>
                </c:pt>
                <c:pt idx="98">
                  <c:v>561.94127170540401</c:v>
                </c:pt>
                <c:pt idx="99">
                  <c:v>594.47482321245252</c:v>
                </c:pt>
                <c:pt idx="100">
                  <c:v>628.25260753916041</c:v>
                </c:pt>
                <c:pt idx="101">
                  <c:v>663.28748620984879</c:v>
                </c:pt>
                <c:pt idx="102">
                  <c:v>699.5908430647961</c:v>
                </c:pt>
                <c:pt idx="103">
                  <c:v>737.17253814045512</c:v>
                </c:pt>
                <c:pt idx="104">
                  <c:v>776.04086484783738</c:v>
                </c:pt>
                <c:pt idx="105">
                  <c:v>816.20251055945164</c:v>
                </c:pt>
                <c:pt idx="106">
                  <c:v>857.66252070275448</c:v>
                </c:pt>
                <c:pt idx="107">
                  <c:v>900.42426644550244</c:v>
                </c:pt>
                <c:pt idx="108">
                  <c:v>944.48941604582888</c:v>
                </c:pt>
                <c:pt idx="109">
                  <c:v>989.85790992730995</c:v>
                </c:pt>
                <c:pt idx="110">
                  <c:v>1036.5279395267726</c:v>
                </c:pt>
                <c:pt idx="111">
                  <c:v>1084.4959299502514</c:v>
                </c:pt>
                <c:pt idx="112">
                  <c:v>1133.7565264602538</c:v>
                </c:pt>
                <c:pt idx="113">
                  <c:v>1184.3025848054947</c:v>
                </c:pt>
                <c:pt idx="114">
                  <c:v>1236.1251653924967</c:v>
                </c:pt>
                <c:pt idx="115">
                  <c:v>1289.2135312869432</c:v>
                </c:pt>
                <c:pt idx="116">
                  <c:v>1343.5551500215288</c:v>
                </c:pt>
                <c:pt idx="117">
                  <c:v>1399.1356991762016</c:v>
                </c:pt>
                <c:pt idx="118">
                  <c:v>1455.9390756862524</c:v>
                </c:pt>
                <c:pt idx="119">
                  <c:v>1513.9474088236805</c:v>
                </c:pt>
                <c:pt idx="120">
                  <c:v>1573.1410767876034</c:v>
                </c:pt>
                <c:pt idx="121">
                  <c:v>1633.4987268303805</c:v>
                </c:pt>
                <c:pt idx="122">
                  <c:v>1694.9972988373461</c:v>
                </c:pt>
                <c:pt idx="123">
                  <c:v>1757.6120522698905</c:v>
                </c:pt>
                <c:pt idx="124">
                  <c:v>1821.3165963738754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43-4EF1-B785-5BB2F757B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606744"/>
        <c:axId val="685611008"/>
      </c:scatterChart>
      <c:valAx>
        <c:axId val="68560674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5611008"/>
        <c:crosses val="autoZero"/>
        <c:crossBetween val="midCat"/>
      </c:valAx>
      <c:valAx>
        <c:axId val="685611008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5606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 variazione stima</a:t>
            </a:r>
            <a:r>
              <a:rPr lang="en-US" baseline="0"/>
              <a:t> morti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'Analisi-dead (2)'!$J$1</c:f>
              <c:strCache>
                <c:ptCount val="1"/>
                <c:pt idx="0">
                  <c:v>err stima'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'Analisi-dead (2)'!$A$8:$A$104</c:f>
              <c:numCache>
                <c:formatCode>d/m;@</c:formatCode>
                <c:ptCount val="97"/>
                <c:pt idx="0">
                  <c:v>44049</c:v>
                </c:pt>
                <c:pt idx="1">
                  <c:v>44050</c:v>
                </c:pt>
                <c:pt idx="2">
                  <c:v>44051</c:v>
                </c:pt>
                <c:pt idx="3">
                  <c:v>44052</c:v>
                </c:pt>
                <c:pt idx="4">
                  <c:v>44053</c:v>
                </c:pt>
                <c:pt idx="5">
                  <c:v>44054</c:v>
                </c:pt>
                <c:pt idx="6">
                  <c:v>44055</c:v>
                </c:pt>
                <c:pt idx="7">
                  <c:v>44056</c:v>
                </c:pt>
                <c:pt idx="8">
                  <c:v>44057</c:v>
                </c:pt>
                <c:pt idx="9">
                  <c:v>44058</c:v>
                </c:pt>
                <c:pt idx="10">
                  <c:v>44059</c:v>
                </c:pt>
                <c:pt idx="11">
                  <c:v>44060</c:v>
                </c:pt>
                <c:pt idx="12">
                  <c:v>44061</c:v>
                </c:pt>
                <c:pt idx="13">
                  <c:v>44062</c:v>
                </c:pt>
                <c:pt idx="14">
                  <c:v>44063</c:v>
                </c:pt>
                <c:pt idx="15">
                  <c:v>44064</c:v>
                </c:pt>
                <c:pt idx="16">
                  <c:v>44065</c:v>
                </c:pt>
                <c:pt idx="17">
                  <c:v>44066</c:v>
                </c:pt>
                <c:pt idx="18">
                  <c:v>44067</c:v>
                </c:pt>
                <c:pt idx="19">
                  <c:v>44068</c:v>
                </c:pt>
                <c:pt idx="20">
                  <c:v>44069</c:v>
                </c:pt>
                <c:pt idx="21">
                  <c:v>44070</c:v>
                </c:pt>
                <c:pt idx="22">
                  <c:v>44071</c:v>
                </c:pt>
                <c:pt idx="23">
                  <c:v>44072</c:v>
                </c:pt>
                <c:pt idx="24">
                  <c:v>44073</c:v>
                </c:pt>
                <c:pt idx="25">
                  <c:v>44074</c:v>
                </c:pt>
                <c:pt idx="26">
                  <c:v>44075</c:v>
                </c:pt>
                <c:pt idx="27">
                  <c:v>44076</c:v>
                </c:pt>
                <c:pt idx="28">
                  <c:v>44077</c:v>
                </c:pt>
                <c:pt idx="29">
                  <c:v>44078</c:v>
                </c:pt>
                <c:pt idx="30">
                  <c:v>44079</c:v>
                </c:pt>
                <c:pt idx="31">
                  <c:v>44080</c:v>
                </c:pt>
                <c:pt idx="32">
                  <c:v>44081</c:v>
                </c:pt>
                <c:pt idx="33">
                  <c:v>44082</c:v>
                </c:pt>
                <c:pt idx="34">
                  <c:v>44083</c:v>
                </c:pt>
                <c:pt idx="35">
                  <c:v>44084</c:v>
                </c:pt>
                <c:pt idx="36">
                  <c:v>44085</c:v>
                </c:pt>
                <c:pt idx="37">
                  <c:v>44086</c:v>
                </c:pt>
                <c:pt idx="38">
                  <c:v>44087</c:v>
                </c:pt>
                <c:pt idx="39">
                  <c:v>44088</c:v>
                </c:pt>
                <c:pt idx="40">
                  <c:v>44089</c:v>
                </c:pt>
                <c:pt idx="41">
                  <c:v>44090</c:v>
                </c:pt>
                <c:pt idx="42">
                  <c:v>44091</c:v>
                </c:pt>
                <c:pt idx="43">
                  <c:v>44092</c:v>
                </c:pt>
                <c:pt idx="44">
                  <c:v>44093</c:v>
                </c:pt>
                <c:pt idx="45">
                  <c:v>44094</c:v>
                </c:pt>
                <c:pt idx="46">
                  <c:v>44095</c:v>
                </c:pt>
                <c:pt idx="47">
                  <c:v>44096</c:v>
                </c:pt>
                <c:pt idx="48">
                  <c:v>44097</c:v>
                </c:pt>
                <c:pt idx="49">
                  <c:v>44098</c:v>
                </c:pt>
                <c:pt idx="50">
                  <c:v>44099</c:v>
                </c:pt>
                <c:pt idx="51">
                  <c:v>44100</c:v>
                </c:pt>
                <c:pt idx="52">
                  <c:v>44101</c:v>
                </c:pt>
                <c:pt idx="53">
                  <c:v>44102</c:v>
                </c:pt>
                <c:pt idx="54">
                  <c:v>44103</c:v>
                </c:pt>
                <c:pt idx="55">
                  <c:v>44104</c:v>
                </c:pt>
                <c:pt idx="56">
                  <c:v>44105</c:v>
                </c:pt>
                <c:pt idx="57">
                  <c:v>44106</c:v>
                </c:pt>
                <c:pt idx="58">
                  <c:v>44107</c:v>
                </c:pt>
                <c:pt idx="59">
                  <c:v>44108</c:v>
                </c:pt>
                <c:pt idx="60">
                  <c:v>44109</c:v>
                </c:pt>
                <c:pt idx="61">
                  <c:v>44110</c:v>
                </c:pt>
                <c:pt idx="62">
                  <c:v>44111</c:v>
                </c:pt>
                <c:pt idx="63">
                  <c:v>44112</c:v>
                </c:pt>
                <c:pt idx="64">
                  <c:v>44113</c:v>
                </c:pt>
                <c:pt idx="65">
                  <c:v>44114</c:v>
                </c:pt>
                <c:pt idx="66">
                  <c:v>44115</c:v>
                </c:pt>
                <c:pt idx="67">
                  <c:v>44116</c:v>
                </c:pt>
                <c:pt idx="68">
                  <c:v>44117</c:v>
                </c:pt>
                <c:pt idx="69">
                  <c:v>44118</c:v>
                </c:pt>
                <c:pt idx="70">
                  <c:v>44119</c:v>
                </c:pt>
                <c:pt idx="71">
                  <c:v>44120</c:v>
                </c:pt>
                <c:pt idx="72">
                  <c:v>44121</c:v>
                </c:pt>
                <c:pt idx="73">
                  <c:v>44122</c:v>
                </c:pt>
                <c:pt idx="74">
                  <c:v>44123</c:v>
                </c:pt>
                <c:pt idx="75">
                  <c:v>44124</c:v>
                </c:pt>
                <c:pt idx="76">
                  <c:v>44125</c:v>
                </c:pt>
                <c:pt idx="77">
                  <c:v>44126</c:v>
                </c:pt>
                <c:pt idx="78">
                  <c:v>44127</c:v>
                </c:pt>
                <c:pt idx="79">
                  <c:v>44128</c:v>
                </c:pt>
                <c:pt idx="80">
                  <c:v>44129</c:v>
                </c:pt>
                <c:pt idx="81">
                  <c:v>44130</c:v>
                </c:pt>
                <c:pt idx="82">
                  <c:v>44131</c:v>
                </c:pt>
                <c:pt idx="83">
                  <c:v>44132</c:v>
                </c:pt>
                <c:pt idx="84">
                  <c:v>44133</c:v>
                </c:pt>
                <c:pt idx="85">
                  <c:v>44134</c:v>
                </c:pt>
                <c:pt idx="86">
                  <c:v>44135</c:v>
                </c:pt>
                <c:pt idx="87">
                  <c:v>44136</c:v>
                </c:pt>
                <c:pt idx="88">
                  <c:v>44137</c:v>
                </c:pt>
                <c:pt idx="89">
                  <c:v>44138</c:v>
                </c:pt>
                <c:pt idx="90">
                  <c:v>44139</c:v>
                </c:pt>
                <c:pt idx="91">
                  <c:v>44140</c:v>
                </c:pt>
                <c:pt idx="92">
                  <c:v>44141</c:v>
                </c:pt>
                <c:pt idx="93">
                  <c:v>44142</c:v>
                </c:pt>
                <c:pt idx="94">
                  <c:v>44143</c:v>
                </c:pt>
                <c:pt idx="95">
                  <c:v>44144</c:v>
                </c:pt>
                <c:pt idx="96">
                  <c:v>44145</c:v>
                </c:pt>
              </c:numCache>
            </c:numRef>
          </c:xVal>
          <c:yVal>
            <c:numRef>
              <c:f>'Analisi-dead (2)'!$J$8:$J$104</c:f>
              <c:numCache>
                <c:formatCode>0</c:formatCode>
                <c:ptCount val="97"/>
                <c:pt idx="0">
                  <c:v>6</c:v>
                </c:pt>
                <c:pt idx="1">
                  <c:v>2.9999999981186334</c:v>
                </c:pt>
                <c:pt idx="2">
                  <c:v>12.999999990246209</c:v>
                </c:pt>
                <c:pt idx="3">
                  <c:v>1.9999999596939626</c:v>
                </c:pt>
                <c:pt idx="4">
                  <c:v>3.9999998599338706</c:v>
                </c:pt>
                <c:pt idx="5">
                  <c:v>5.9999995754285385</c:v>
                </c:pt>
                <c:pt idx="6">
                  <c:v>9.9999988477264008</c:v>
                </c:pt>
                <c:pt idx="7">
                  <c:v>5.999997145598523</c:v>
                </c:pt>
                <c:pt idx="8">
                  <c:v>2.9999934508716453</c:v>
                </c:pt>
                <c:pt idx="9">
                  <c:v>157.99998592331815</c:v>
                </c:pt>
                <c:pt idx="10">
                  <c:v>3.9999713990124985</c:v>
                </c:pt>
                <c:pt idx="11">
                  <c:v>3.9999446672488768</c:v>
                </c:pt>
                <c:pt idx="12">
                  <c:v>4.9998974617584038</c:v>
                </c:pt>
                <c:pt idx="13">
                  <c:v>6.999817092900674</c:v>
                </c:pt>
                <c:pt idx="14">
                  <c:v>5.9996846390663583</c:v>
                </c:pt>
                <c:pt idx="15">
                  <c:v>8.9994726080331358</c:v>
                </c:pt>
                <c:pt idx="16">
                  <c:v>2.9991419727592716</c:v>
                </c:pt>
                <c:pt idx="17">
                  <c:v>6.9986384813364921</c:v>
                </c:pt>
                <c:pt idx="18">
                  <c:v>3.9978881377749489</c:v>
                </c:pt>
                <c:pt idx="19">
                  <c:v>3.9967917491311109</c:v>
                </c:pt>
                <c:pt idx="20">
                  <c:v>12.995218435339877</c:v>
                </c:pt>
                <c:pt idx="21">
                  <c:v>4.9929980010513608</c:v>
                </c:pt>
                <c:pt idx="22">
                  <c:v>8.9899120738284584</c:v>
                </c:pt>
                <c:pt idx="23">
                  <c:v>0.98568392021430329</c:v>
                </c:pt>
                <c:pt idx="24">
                  <c:v>3.9799668603655705</c:v>
                </c:pt>
                <c:pt idx="25">
                  <c:v>5.9723312130641304</c:v>
                </c:pt>
                <c:pt idx="26">
                  <c:v>7.962249715825001</c:v>
                </c:pt>
                <c:pt idx="27">
                  <c:v>5.9490813793403445</c:v>
                </c:pt>
                <c:pt idx="28">
                  <c:v>9.9320537514377687</c:v>
                </c:pt>
                <c:pt idx="29">
                  <c:v>10.910243582865125</c:v>
                </c:pt>
                <c:pt idx="30">
                  <c:v>14.882555905305276</c:v>
                </c:pt>
                <c:pt idx="31">
                  <c:v>7.8477015508232961</c:v>
                </c:pt>
                <c:pt idx="32">
                  <c:v>11.804173161198966</c:v>
                </c:pt>
                <c:pt idx="33">
                  <c:v>9.75021975504065</c:v>
                </c:pt>
                <c:pt idx="34">
                  <c:v>13.68381993995656</c:v>
                </c:pt>
                <c:pt idx="35">
                  <c:v>9.6026538761256806</c:v>
                </c:pt>
                <c:pt idx="36">
                  <c:v>9.5040741161230731</c:v>
                </c:pt>
                <c:pt idx="37">
                  <c:v>5.3850754635848164</c:v>
                </c:pt>
                <c:pt idx="38">
                  <c:v>6.2422640100345781</c:v>
                </c:pt>
                <c:pt idx="39">
                  <c:v>13.071825524742092</c:v>
                </c:pt>
                <c:pt idx="40">
                  <c:v>7.8694933866685695</c:v>
                </c:pt>
                <c:pt idx="41">
                  <c:v>10.63051626022137</c:v>
                </c:pt>
                <c:pt idx="42">
                  <c:v>11.349625727557909</c:v>
                </c:pt>
                <c:pt idx="43">
                  <c:v>8.0210040994371354</c:v>
                </c:pt>
                <c:pt idx="44">
                  <c:v>21.63825263402931</c:v>
                </c:pt>
                <c:pt idx="45">
                  <c:v>12.194360398597208</c:v>
                </c:pt>
                <c:pt idx="46">
                  <c:v>13.681674012512683</c:v>
                </c:pt>
                <c:pt idx="47">
                  <c:v>10.091868511652148</c:v>
                </c:pt>
                <c:pt idx="48">
                  <c:v>15.415919573824038</c:v>
                </c:pt>
                <c:pt idx="49">
                  <c:v>17.644077342542204</c:v>
                </c:pt>
                <c:pt idx="50">
                  <c:v>13.765842082211078</c:v>
                </c:pt>
                <c:pt idx="51">
                  <c:v>9.7699418916892284</c:v>
                </c:pt>
                <c:pt idx="52">
                  <c:v>8.6443126953205134</c:v>
                </c:pt>
                <c:pt idx="53">
                  <c:v>6.376080720954489</c:v>
                </c:pt>
                <c:pt idx="54">
                  <c:v>12.95154766332084</c:v>
                </c:pt>
                <c:pt idx="55">
                  <c:v>6.3561787184877652</c:v>
                </c:pt>
                <c:pt idx="56">
                  <c:v>9.5745936611437212</c:v>
                </c:pt>
                <c:pt idx="57">
                  <c:v>6.5905611212241908</c:v>
                </c:pt>
                <c:pt idx="58">
                  <c:v>8.3869962000969416</c:v>
                </c:pt>
                <c:pt idx="59">
                  <c:v>-3.0540384507394691</c:v>
                </c:pt>
                <c:pt idx="60">
                  <c:v>-7.7513279835546953</c:v>
                </c:pt>
                <c:pt idx="61">
                  <c:v>1.2755029452807669</c:v>
                </c:pt>
                <c:pt idx="62">
                  <c:v>1.0060021954518668</c:v>
                </c:pt>
                <c:pt idx="63">
                  <c:v>-11.581094069342605</c:v>
                </c:pt>
                <c:pt idx="64">
                  <c:v>-9.507841798152235</c:v>
                </c:pt>
                <c:pt idx="65">
                  <c:v>-12.797065666702665</c:v>
                </c:pt>
                <c:pt idx="66">
                  <c:v>-20.472331900804178</c:v>
                </c:pt>
                <c:pt idx="67">
                  <c:v>-12.557917341247347</c:v>
                </c:pt>
                <c:pt idx="68">
                  <c:v>-16.078774801575264</c:v>
                </c:pt>
                <c:pt idx="69">
                  <c:v>-20.060494789079542</c:v>
                </c:pt>
                <c:pt idx="70">
                  <c:v>13.470736322209561</c:v>
                </c:pt>
                <c:pt idx="71">
                  <c:v>-21.511818440010586</c:v>
                </c:pt>
                <c:pt idx="72">
                  <c:v>-37.035398059988225</c:v>
                </c:pt>
                <c:pt idx="73">
                  <c:v>-23.127691769545962</c:v>
                </c:pt>
                <c:pt idx="74">
                  <c:v>-27.816784260798798</c:v>
                </c:pt>
                <c:pt idx="75">
                  <c:v>-21.131098045442712</c:v>
                </c:pt>
                <c:pt idx="76">
                  <c:v>6.9006668565957199</c:v>
                </c:pt>
                <c:pt idx="77">
                  <c:v>5.2495957041301153</c:v>
                </c:pt>
                <c:pt idx="78">
                  <c:v>-51.113375908807342</c:v>
                </c:pt>
                <c:pt idx="79">
                  <c:v>-3.2173949430252264</c:v>
                </c:pt>
                <c:pt idx="80">
                  <c:v>-39.091621975552499</c:v>
                </c:pt>
                <c:pt idx="81">
                  <c:v>-39.765160664656179</c:v>
                </c:pt>
                <c:pt idx="82">
                  <c:v>25.733014142878346</c:v>
                </c:pt>
                <c:pt idx="83">
                  <c:v>-5.6258705815102701</c:v>
                </c:pt>
                <c:pt idx="84">
                  <c:v>-9.8703121749817626</c:v>
                </c:pt>
                <c:pt idx="85">
                  <c:v>-45.028457793929533</c:v>
                </c:pt>
                <c:pt idx="86">
                  <c:v>34.87197043984105</c:v>
                </c:pt>
                <c:pt idx="87">
                  <c:v>-73.196249594647554</c:v>
                </c:pt>
                <c:pt idx="88">
                  <c:v>-68.259765190105327</c:v>
                </c:pt>
                <c:pt idx="89">
                  <c:v>30.655425628365947</c:v>
                </c:pt>
                <c:pt idx="90">
                  <c:v>-9.4759520917975806</c:v>
                </c:pt>
                <c:pt idx="91">
                  <c:v>77.321622697572707</c:v>
                </c:pt>
                <c:pt idx="92">
                  <c:v>54.024538859490349</c:v>
                </c:pt>
                <c:pt idx="93">
                  <c:v>7.6101235403734222</c:v>
                </c:pt>
                <c:pt idx="94">
                  <c:v>-112.94328893166892</c:v>
                </c:pt>
                <c:pt idx="95">
                  <c:v>-115.65628993598267</c:v>
                </c:pt>
                <c:pt idx="96">
                  <c:v>79.451668555189826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6C-432B-BB53-355454463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36624"/>
        <c:axId val="713740232"/>
      </c:scatterChart>
      <c:valAx>
        <c:axId val="71373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3740232"/>
        <c:crosses val="autoZero"/>
        <c:crossBetween val="midCat"/>
      </c:valAx>
      <c:valAx>
        <c:axId val="71374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373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 casi Vs variazione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Bilog!$B$10:$B$111</c:f>
              <c:numCache>
                <c:formatCode>General</c:formatCode>
                <c:ptCount val="102"/>
                <c:pt idx="0">
                  <c:v>249756</c:v>
                </c:pt>
                <c:pt idx="1">
                  <c:v>250103</c:v>
                </c:pt>
                <c:pt idx="2">
                  <c:v>250566</c:v>
                </c:pt>
                <c:pt idx="3">
                  <c:v>250825</c:v>
                </c:pt>
                <c:pt idx="4">
                  <c:v>251237</c:v>
                </c:pt>
                <c:pt idx="5">
                  <c:v>251713</c:v>
                </c:pt>
                <c:pt idx="6">
                  <c:v>252235</c:v>
                </c:pt>
                <c:pt idx="7">
                  <c:v>252809</c:v>
                </c:pt>
                <c:pt idx="8">
                  <c:v>253438</c:v>
                </c:pt>
                <c:pt idx="9">
                  <c:v>253915</c:v>
                </c:pt>
                <c:pt idx="10">
                  <c:v>254235</c:v>
                </c:pt>
                <c:pt idx="11">
                  <c:v>254636</c:v>
                </c:pt>
                <c:pt idx="12">
                  <c:v>255278</c:v>
                </c:pt>
                <c:pt idx="13">
                  <c:v>256118</c:v>
                </c:pt>
                <c:pt idx="14">
                  <c:v>257065</c:v>
                </c:pt>
                <c:pt idx="15">
                  <c:v>258136</c:v>
                </c:pt>
                <c:pt idx="16">
                  <c:v>259345</c:v>
                </c:pt>
                <c:pt idx="17">
                  <c:v>260298</c:v>
                </c:pt>
                <c:pt idx="18">
                  <c:v>261174</c:v>
                </c:pt>
                <c:pt idx="19">
                  <c:v>262540</c:v>
                </c:pt>
                <c:pt idx="20">
                  <c:v>263949</c:v>
                </c:pt>
                <c:pt idx="21">
                  <c:v>265409</c:v>
                </c:pt>
                <c:pt idx="22">
                  <c:v>266853</c:v>
                </c:pt>
                <c:pt idx="23">
                  <c:v>268218</c:v>
                </c:pt>
                <c:pt idx="24">
                  <c:v>269214</c:v>
                </c:pt>
                <c:pt idx="25">
                  <c:v>270189</c:v>
                </c:pt>
                <c:pt idx="26">
                  <c:v>271515</c:v>
                </c:pt>
                <c:pt idx="27">
                  <c:v>272912</c:v>
                </c:pt>
                <c:pt idx="28">
                  <c:v>274644</c:v>
                </c:pt>
                <c:pt idx="29">
                  <c:v>276337</c:v>
                </c:pt>
                <c:pt idx="30">
                  <c:v>277634</c:v>
                </c:pt>
                <c:pt idx="31">
                  <c:v>278784</c:v>
                </c:pt>
                <c:pt idx="32">
                  <c:v>280153</c:v>
                </c:pt>
                <c:pt idx="33">
                  <c:v>281583</c:v>
                </c:pt>
                <c:pt idx="34">
                  <c:v>283180</c:v>
                </c:pt>
                <c:pt idx="35">
                  <c:v>284796</c:v>
                </c:pt>
                <c:pt idx="36">
                  <c:v>286297</c:v>
                </c:pt>
                <c:pt idx="37">
                  <c:v>287753</c:v>
                </c:pt>
                <c:pt idx="38">
                  <c:v>288761</c:v>
                </c:pt>
                <c:pt idx="39">
                  <c:v>289990</c:v>
                </c:pt>
                <c:pt idx="40">
                  <c:v>291442</c:v>
                </c:pt>
                <c:pt idx="41">
                  <c:v>293025</c:v>
                </c:pt>
                <c:pt idx="42">
                  <c:v>294932</c:v>
                </c:pt>
                <c:pt idx="43">
                  <c:v>296569</c:v>
                </c:pt>
                <c:pt idx="44">
                  <c:v>298156</c:v>
                </c:pt>
                <c:pt idx="45">
                  <c:v>299506</c:v>
                </c:pt>
                <c:pt idx="46">
                  <c:v>300897</c:v>
                </c:pt>
                <c:pt idx="47">
                  <c:v>302537</c:v>
                </c:pt>
                <c:pt idx="48">
                  <c:v>304323</c:v>
                </c:pt>
                <c:pt idx="49">
                  <c:v>306235</c:v>
                </c:pt>
                <c:pt idx="50">
                  <c:v>308104</c:v>
                </c:pt>
                <c:pt idx="51">
                  <c:v>309870</c:v>
                </c:pt>
                <c:pt idx="52">
                  <c:v>311364</c:v>
                </c:pt>
                <c:pt idx="53">
                  <c:v>313011</c:v>
                </c:pt>
                <c:pt idx="54">
                  <c:v>314861</c:v>
                </c:pt>
                <c:pt idx="55">
                  <c:v>317409</c:v>
                </c:pt>
                <c:pt idx="56">
                  <c:v>319908</c:v>
                </c:pt>
                <c:pt idx="57">
                  <c:v>322751</c:v>
                </c:pt>
                <c:pt idx="58">
                  <c:v>325329</c:v>
                </c:pt>
                <c:pt idx="59">
                  <c:v>327586</c:v>
                </c:pt>
                <c:pt idx="60">
                  <c:v>330263</c:v>
                </c:pt>
                <c:pt idx="61">
                  <c:v>333940</c:v>
                </c:pt>
                <c:pt idx="62">
                  <c:v>338398</c:v>
                </c:pt>
                <c:pt idx="63">
                  <c:v>343770</c:v>
                </c:pt>
                <c:pt idx="64">
                  <c:v>349494</c:v>
                </c:pt>
                <c:pt idx="65">
                  <c:v>354950</c:v>
                </c:pt>
                <c:pt idx="66">
                  <c:v>359569</c:v>
                </c:pt>
                <c:pt idx="67">
                  <c:v>365467</c:v>
                </c:pt>
                <c:pt idx="68">
                  <c:v>372799</c:v>
                </c:pt>
                <c:pt idx="69">
                  <c:v>381602</c:v>
                </c:pt>
                <c:pt idx="70">
                  <c:v>391611</c:v>
                </c:pt>
                <c:pt idx="71">
                  <c:v>402536</c:v>
                </c:pt>
                <c:pt idx="72">
                  <c:v>414241</c:v>
                </c:pt>
                <c:pt idx="73">
                  <c:v>423578</c:v>
                </c:pt>
                <c:pt idx="74">
                  <c:v>434449</c:v>
                </c:pt>
                <c:pt idx="75">
                  <c:v>449648</c:v>
                </c:pt>
                <c:pt idx="76">
                  <c:v>465726</c:v>
                </c:pt>
                <c:pt idx="77">
                  <c:v>484869</c:v>
                </c:pt>
                <c:pt idx="78">
                  <c:v>504509</c:v>
                </c:pt>
                <c:pt idx="79">
                  <c:v>525782</c:v>
                </c:pt>
                <c:pt idx="80">
                  <c:v>542789</c:v>
                </c:pt>
                <c:pt idx="81">
                  <c:v>564778</c:v>
                </c:pt>
                <c:pt idx="82">
                  <c:v>589766</c:v>
                </c:pt>
                <c:pt idx="83">
                  <c:v>616595</c:v>
                </c:pt>
                <c:pt idx="84">
                  <c:v>647674</c:v>
                </c:pt>
                <c:pt idx="85">
                  <c:v>679430</c:v>
                </c:pt>
                <c:pt idx="86">
                  <c:v>709335</c:v>
                </c:pt>
                <c:pt idx="87">
                  <c:v>731588</c:v>
                </c:pt>
                <c:pt idx="88">
                  <c:v>759829</c:v>
                </c:pt>
                <c:pt idx="89">
                  <c:v>790377</c:v>
                </c:pt>
                <c:pt idx="90">
                  <c:v>824879</c:v>
                </c:pt>
                <c:pt idx="91">
                  <c:v>862681</c:v>
                </c:pt>
                <c:pt idx="92">
                  <c:v>902490</c:v>
                </c:pt>
                <c:pt idx="93">
                  <c:v>935104</c:v>
                </c:pt>
                <c:pt idx="94">
                  <c:v>960373</c:v>
                </c:pt>
                <c:pt idx="95">
                  <c:v>995463</c:v>
                </c:pt>
                <c:pt idx="96">
                  <c:v>1028424</c:v>
                </c:pt>
                <c:pt idx="97">
                  <c:v>1066401</c:v>
                </c:pt>
                <c:pt idx="98">
                  <c:v>1107303</c:v>
                </c:pt>
                <c:pt idx="99">
                  <c:v>1144552</c:v>
                </c:pt>
                <c:pt idx="100">
                  <c:v>1178529</c:v>
                </c:pt>
                <c:pt idx="101">
                  <c:v>1205881</c:v>
                </c:pt>
              </c:numCache>
            </c:numRef>
          </c:xVal>
          <c:yVal>
            <c:numRef>
              <c:f>Bilog!$D$10:$D$111</c:f>
              <c:numCache>
                <c:formatCode>0</c:formatCode>
                <c:ptCount val="102"/>
                <c:pt idx="0">
                  <c:v>274.85714285714283</c:v>
                </c:pt>
                <c:pt idx="1">
                  <c:v>324.42857142857144</c:v>
                </c:pt>
                <c:pt idx="2">
                  <c:v>356.57142857142856</c:v>
                </c:pt>
                <c:pt idx="3">
                  <c:v>370.85714285714283</c:v>
                </c:pt>
                <c:pt idx="4">
                  <c:v>402.57142857142856</c:v>
                </c:pt>
                <c:pt idx="5">
                  <c:v>415.71428571428572</c:v>
                </c:pt>
                <c:pt idx="6">
                  <c:v>433</c:v>
                </c:pt>
                <c:pt idx="7">
                  <c:v>436.14285714285717</c:v>
                </c:pt>
                <c:pt idx="8">
                  <c:v>476.42857142857144</c:v>
                </c:pt>
                <c:pt idx="9">
                  <c:v>478.42857142857144</c:v>
                </c:pt>
                <c:pt idx="10">
                  <c:v>487.14285714285717</c:v>
                </c:pt>
                <c:pt idx="11">
                  <c:v>485.57142857142856</c:v>
                </c:pt>
                <c:pt idx="12">
                  <c:v>509.28571428571428</c:v>
                </c:pt>
                <c:pt idx="13">
                  <c:v>554.71428571428567</c:v>
                </c:pt>
                <c:pt idx="14">
                  <c:v>608</c:v>
                </c:pt>
                <c:pt idx="15">
                  <c:v>671.14285714285711</c:v>
                </c:pt>
                <c:pt idx="16">
                  <c:v>775.71428571428567</c:v>
                </c:pt>
                <c:pt idx="17">
                  <c:v>866.14285714285711</c:v>
                </c:pt>
                <c:pt idx="18">
                  <c:v>934</c:v>
                </c:pt>
                <c:pt idx="19">
                  <c:v>1037.4285714285713</c:v>
                </c:pt>
                <c:pt idx="20">
                  <c:v>1118.7142857142858</c:v>
                </c:pt>
                <c:pt idx="21">
                  <c:v>1192</c:v>
                </c:pt>
                <c:pt idx="22">
                  <c:v>1245.2857142857142</c:v>
                </c:pt>
                <c:pt idx="23">
                  <c:v>1267.5714285714287</c:v>
                </c:pt>
                <c:pt idx="24">
                  <c:v>1273.7142857142858</c:v>
                </c:pt>
                <c:pt idx="25">
                  <c:v>1287.8571428571429</c:v>
                </c:pt>
                <c:pt idx="26">
                  <c:v>1282.1428571428571</c:v>
                </c:pt>
                <c:pt idx="27">
                  <c:v>1280.4285714285713</c:v>
                </c:pt>
                <c:pt idx="28">
                  <c:v>1319.2857142857142</c:v>
                </c:pt>
                <c:pt idx="29">
                  <c:v>1354.8571428571429</c:v>
                </c:pt>
                <c:pt idx="30">
                  <c:v>1345.1428571428571</c:v>
                </c:pt>
                <c:pt idx="31">
                  <c:v>1367.1428571428571</c:v>
                </c:pt>
                <c:pt idx="32">
                  <c:v>1423.4285714285713</c:v>
                </c:pt>
                <c:pt idx="33">
                  <c:v>1438.2857142857142</c:v>
                </c:pt>
                <c:pt idx="34">
                  <c:v>1466.8571428571429</c:v>
                </c:pt>
                <c:pt idx="35">
                  <c:v>1450.2857142857142</c:v>
                </c:pt>
                <c:pt idx="36">
                  <c:v>1422.8571428571429</c:v>
                </c:pt>
                <c:pt idx="37">
                  <c:v>1445.5714285714287</c:v>
                </c:pt>
                <c:pt idx="38">
                  <c:v>1425.2857142857142</c:v>
                </c:pt>
                <c:pt idx="39">
                  <c:v>1405.2857142857142</c:v>
                </c:pt>
                <c:pt idx="40">
                  <c:v>1408.4285714285713</c:v>
                </c:pt>
                <c:pt idx="41">
                  <c:v>1406.4285714285713</c:v>
                </c:pt>
                <c:pt idx="42">
                  <c:v>1448</c:v>
                </c:pt>
                <c:pt idx="43">
                  <c:v>1467.4285714285713</c:v>
                </c:pt>
                <c:pt idx="44">
                  <c:v>1486.1428571428571</c:v>
                </c:pt>
                <c:pt idx="45">
                  <c:v>1535</c:v>
                </c:pt>
                <c:pt idx="46">
                  <c:v>1558.1428571428571</c:v>
                </c:pt>
                <c:pt idx="47">
                  <c:v>1585</c:v>
                </c:pt>
                <c:pt idx="48">
                  <c:v>1614</c:v>
                </c:pt>
                <c:pt idx="49">
                  <c:v>1614.7142857142858</c:v>
                </c:pt>
                <c:pt idx="50">
                  <c:v>1647.8571428571429</c:v>
                </c:pt>
                <c:pt idx="51">
                  <c:v>1673.4285714285713</c:v>
                </c:pt>
                <c:pt idx="52">
                  <c:v>1694</c:v>
                </c:pt>
                <c:pt idx="53">
                  <c:v>1730.5714285714287</c:v>
                </c:pt>
                <c:pt idx="54">
                  <c:v>1760.5714285714287</c:v>
                </c:pt>
                <c:pt idx="55">
                  <c:v>1869.4285714285713</c:v>
                </c:pt>
                <c:pt idx="56">
                  <c:v>1953.2857142857142</c:v>
                </c:pt>
                <c:pt idx="57">
                  <c:v>2092.4285714285716</c:v>
                </c:pt>
                <c:pt idx="58">
                  <c:v>2208.4285714285716</c:v>
                </c:pt>
                <c:pt idx="59">
                  <c:v>2317.4285714285716</c:v>
                </c:pt>
                <c:pt idx="60">
                  <c:v>2464.5714285714284</c:v>
                </c:pt>
                <c:pt idx="61">
                  <c:v>2725.5714285714284</c:v>
                </c:pt>
                <c:pt idx="62">
                  <c:v>2998.4285714285716</c:v>
                </c:pt>
                <c:pt idx="63">
                  <c:v>3408.8571428571427</c:v>
                </c:pt>
                <c:pt idx="64">
                  <c:v>3820.4285714285716</c:v>
                </c:pt>
                <c:pt idx="65">
                  <c:v>4231.5714285714284</c:v>
                </c:pt>
                <c:pt idx="66">
                  <c:v>4569</c:v>
                </c:pt>
                <c:pt idx="67">
                  <c:v>5029.1428571428569</c:v>
                </c:pt>
                <c:pt idx="68">
                  <c:v>5551.2857142857147</c:v>
                </c:pt>
                <c:pt idx="69">
                  <c:v>6172</c:v>
                </c:pt>
                <c:pt idx="70">
                  <c:v>6834.4285714285716</c:v>
                </c:pt>
                <c:pt idx="71">
                  <c:v>7577.4285714285716</c:v>
                </c:pt>
                <c:pt idx="72">
                  <c:v>8470.1428571428569</c:v>
                </c:pt>
                <c:pt idx="73">
                  <c:v>9144.1428571428569</c:v>
                </c:pt>
                <c:pt idx="74">
                  <c:v>9854.5714285714294</c:v>
                </c:pt>
                <c:pt idx="75">
                  <c:v>10978.428571428571</c:v>
                </c:pt>
                <c:pt idx="76">
                  <c:v>12017.714285714286</c:v>
                </c:pt>
                <c:pt idx="77">
                  <c:v>13322.571428571429</c:v>
                </c:pt>
                <c:pt idx="78">
                  <c:v>14567.571428571429</c:v>
                </c:pt>
                <c:pt idx="79">
                  <c:v>15934.428571428571</c:v>
                </c:pt>
                <c:pt idx="80">
                  <c:v>17030.142857142859</c:v>
                </c:pt>
                <c:pt idx="81">
                  <c:v>18618.428571428572</c:v>
                </c:pt>
                <c:pt idx="82">
                  <c:v>20016.857142857141</c:v>
                </c:pt>
                <c:pt idx="83">
                  <c:v>21552.714285714286</c:v>
                </c:pt>
                <c:pt idx="84">
                  <c:v>23257.857142857141</c:v>
                </c:pt>
                <c:pt idx="85">
                  <c:v>24988.714285714286</c:v>
                </c:pt>
                <c:pt idx="86">
                  <c:v>26221.857142857141</c:v>
                </c:pt>
                <c:pt idx="87">
                  <c:v>26971.285714285714</c:v>
                </c:pt>
                <c:pt idx="88">
                  <c:v>27864.428571428572</c:v>
                </c:pt>
                <c:pt idx="89">
                  <c:v>28658.714285714286</c:v>
                </c:pt>
                <c:pt idx="90">
                  <c:v>29754.857142857141</c:v>
                </c:pt>
                <c:pt idx="91">
                  <c:v>30715.285714285714</c:v>
                </c:pt>
                <c:pt idx="92">
                  <c:v>31865.714285714286</c:v>
                </c:pt>
                <c:pt idx="93">
                  <c:v>32252.714285714286</c:v>
                </c:pt>
                <c:pt idx="94">
                  <c:v>32683.571428571428</c:v>
                </c:pt>
                <c:pt idx="95">
                  <c:v>33662</c:v>
                </c:pt>
                <c:pt idx="96">
                  <c:v>34006.714285714283</c:v>
                </c:pt>
                <c:pt idx="97">
                  <c:v>34503.142857142855</c:v>
                </c:pt>
                <c:pt idx="98">
                  <c:v>34946</c:v>
                </c:pt>
                <c:pt idx="99">
                  <c:v>34580.285714285717</c:v>
                </c:pt>
                <c:pt idx="100">
                  <c:v>34775</c:v>
                </c:pt>
                <c:pt idx="101">
                  <c:v>35072.571428571428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14-47EC-8C31-7B885F2C62A2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Bilog!$B$7:$B$117</c:f>
              <c:numCache>
                <c:formatCode>General</c:formatCode>
                <c:ptCount val="111"/>
                <c:pt idx="0">
                  <c:v>248419</c:v>
                </c:pt>
                <c:pt idx="1">
                  <c:v>248803</c:v>
                </c:pt>
                <c:pt idx="2">
                  <c:v>249204</c:v>
                </c:pt>
                <c:pt idx="3">
                  <c:v>249756</c:v>
                </c:pt>
                <c:pt idx="4">
                  <c:v>250103</c:v>
                </c:pt>
                <c:pt idx="5">
                  <c:v>250566</c:v>
                </c:pt>
                <c:pt idx="6">
                  <c:v>250825</c:v>
                </c:pt>
                <c:pt idx="7">
                  <c:v>251237</c:v>
                </c:pt>
                <c:pt idx="8">
                  <c:v>251713</c:v>
                </c:pt>
                <c:pt idx="9">
                  <c:v>252235</c:v>
                </c:pt>
                <c:pt idx="10">
                  <c:v>252809</c:v>
                </c:pt>
                <c:pt idx="11">
                  <c:v>253438</c:v>
                </c:pt>
                <c:pt idx="12">
                  <c:v>253915</c:v>
                </c:pt>
                <c:pt idx="13">
                  <c:v>254235</c:v>
                </c:pt>
                <c:pt idx="14">
                  <c:v>254636</c:v>
                </c:pt>
                <c:pt idx="15">
                  <c:v>255278</c:v>
                </c:pt>
                <c:pt idx="16">
                  <c:v>256118</c:v>
                </c:pt>
                <c:pt idx="17">
                  <c:v>257065</c:v>
                </c:pt>
                <c:pt idx="18">
                  <c:v>258136</c:v>
                </c:pt>
                <c:pt idx="19">
                  <c:v>259345</c:v>
                </c:pt>
                <c:pt idx="20">
                  <c:v>260298</c:v>
                </c:pt>
                <c:pt idx="21">
                  <c:v>261174</c:v>
                </c:pt>
                <c:pt idx="22">
                  <c:v>262540</c:v>
                </c:pt>
                <c:pt idx="23">
                  <c:v>263949</c:v>
                </c:pt>
                <c:pt idx="24">
                  <c:v>265409</c:v>
                </c:pt>
                <c:pt idx="25">
                  <c:v>266853</c:v>
                </c:pt>
                <c:pt idx="26">
                  <c:v>268218</c:v>
                </c:pt>
                <c:pt idx="27">
                  <c:v>269214</c:v>
                </c:pt>
                <c:pt idx="28">
                  <c:v>270189</c:v>
                </c:pt>
                <c:pt idx="29">
                  <c:v>271515</c:v>
                </c:pt>
                <c:pt idx="30">
                  <c:v>272912</c:v>
                </c:pt>
                <c:pt idx="31">
                  <c:v>274644</c:v>
                </c:pt>
                <c:pt idx="32">
                  <c:v>276337</c:v>
                </c:pt>
                <c:pt idx="33">
                  <c:v>277634</c:v>
                </c:pt>
                <c:pt idx="34">
                  <c:v>278784</c:v>
                </c:pt>
                <c:pt idx="35">
                  <c:v>280153</c:v>
                </c:pt>
                <c:pt idx="36">
                  <c:v>281583</c:v>
                </c:pt>
                <c:pt idx="37">
                  <c:v>283180</c:v>
                </c:pt>
                <c:pt idx="38">
                  <c:v>284796</c:v>
                </c:pt>
                <c:pt idx="39">
                  <c:v>286297</c:v>
                </c:pt>
                <c:pt idx="40">
                  <c:v>287753</c:v>
                </c:pt>
                <c:pt idx="41">
                  <c:v>288761</c:v>
                </c:pt>
                <c:pt idx="42">
                  <c:v>289990</c:v>
                </c:pt>
                <c:pt idx="43">
                  <c:v>291442</c:v>
                </c:pt>
                <c:pt idx="44">
                  <c:v>293025</c:v>
                </c:pt>
                <c:pt idx="45">
                  <c:v>294932</c:v>
                </c:pt>
                <c:pt idx="46">
                  <c:v>296569</c:v>
                </c:pt>
                <c:pt idx="47">
                  <c:v>298156</c:v>
                </c:pt>
                <c:pt idx="48">
                  <c:v>299506</c:v>
                </c:pt>
                <c:pt idx="49">
                  <c:v>300897</c:v>
                </c:pt>
                <c:pt idx="50">
                  <c:v>302537</c:v>
                </c:pt>
                <c:pt idx="51">
                  <c:v>304323</c:v>
                </c:pt>
                <c:pt idx="52">
                  <c:v>306235</c:v>
                </c:pt>
                <c:pt idx="53">
                  <c:v>308104</c:v>
                </c:pt>
                <c:pt idx="54">
                  <c:v>309870</c:v>
                </c:pt>
                <c:pt idx="55">
                  <c:v>311364</c:v>
                </c:pt>
                <c:pt idx="56">
                  <c:v>313011</c:v>
                </c:pt>
                <c:pt idx="57">
                  <c:v>314861</c:v>
                </c:pt>
                <c:pt idx="58">
                  <c:v>317409</c:v>
                </c:pt>
                <c:pt idx="59">
                  <c:v>319908</c:v>
                </c:pt>
                <c:pt idx="60">
                  <c:v>322751</c:v>
                </c:pt>
                <c:pt idx="61">
                  <c:v>325329</c:v>
                </c:pt>
                <c:pt idx="62">
                  <c:v>327586</c:v>
                </c:pt>
                <c:pt idx="63">
                  <c:v>330263</c:v>
                </c:pt>
                <c:pt idx="64">
                  <c:v>333940</c:v>
                </c:pt>
                <c:pt idx="65">
                  <c:v>338398</c:v>
                </c:pt>
                <c:pt idx="66">
                  <c:v>343770</c:v>
                </c:pt>
                <c:pt idx="67">
                  <c:v>349494</c:v>
                </c:pt>
                <c:pt idx="68">
                  <c:v>354950</c:v>
                </c:pt>
                <c:pt idx="69">
                  <c:v>359569</c:v>
                </c:pt>
                <c:pt idx="70">
                  <c:v>365467</c:v>
                </c:pt>
                <c:pt idx="71">
                  <c:v>372799</c:v>
                </c:pt>
                <c:pt idx="72">
                  <c:v>381602</c:v>
                </c:pt>
                <c:pt idx="73">
                  <c:v>391611</c:v>
                </c:pt>
                <c:pt idx="74">
                  <c:v>402536</c:v>
                </c:pt>
                <c:pt idx="75">
                  <c:v>414241</c:v>
                </c:pt>
                <c:pt idx="76">
                  <c:v>423578</c:v>
                </c:pt>
                <c:pt idx="77">
                  <c:v>434449</c:v>
                </c:pt>
                <c:pt idx="78">
                  <c:v>449648</c:v>
                </c:pt>
                <c:pt idx="79">
                  <c:v>465726</c:v>
                </c:pt>
                <c:pt idx="80">
                  <c:v>484869</c:v>
                </c:pt>
                <c:pt idx="81">
                  <c:v>504509</c:v>
                </c:pt>
                <c:pt idx="82">
                  <c:v>525782</c:v>
                </c:pt>
                <c:pt idx="83">
                  <c:v>542789</c:v>
                </c:pt>
                <c:pt idx="84">
                  <c:v>564778</c:v>
                </c:pt>
                <c:pt idx="85">
                  <c:v>589766</c:v>
                </c:pt>
                <c:pt idx="86">
                  <c:v>616595</c:v>
                </c:pt>
                <c:pt idx="87">
                  <c:v>647674</c:v>
                </c:pt>
                <c:pt idx="88">
                  <c:v>679430</c:v>
                </c:pt>
                <c:pt idx="89">
                  <c:v>709335</c:v>
                </c:pt>
                <c:pt idx="90">
                  <c:v>731588</c:v>
                </c:pt>
                <c:pt idx="91">
                  <c:v>759829</c:v>
                </c:pt>
                <c:pt idx="92">
                  <c:v>790377</c:v>
                </c:pt>
                <c:pt idx="93">
                  <c:v>824879</c:v>
                </c:pt>
                <c:pt idx="94">
                  <c:v>862681</c:v>
                </c:pt>
                <c:pt idx="95">
                  <c:v>902490</c:v>
                </c:pt>
                <c:pt idx="96">
                  <c:v>935104</c:v>
                </c:pt>
                <c:pt idx="97">
                  <c:v>960373</c:v>
                </c:pt>
                <c:pt idx="98">
                  <c:v>995463</c:v>
                </c:pt>
                <c:pt idx="99">
                  <c:v>1028424</c:v>
                </c:pt>
                <c:pt idx="100">
                  <c:v>1066401</c:v>
                </c:pt>
                <c:pt idx="101">
                  <c:v>1107303</c:v>
                </c:pt>
                <c:pt idx="102">
                  <c:v>1144552</c:v>
                </c:pt>
                <c:pt idx="103">
                  <c:v>1178529</c:v>
                </c:pt>
                <c:pt idx="104">
                  <c:v>1205881</c:v>
                </c:pt>
              </c:numCache>
            </c:numRef>
          </c:xVal>
          <c:yVal>
            <c:numRef>
              <c:f>Bilog!$E$7:$E$117</c:f>
              <c:numCache>
                <c:formatCode>0</c:formatCode>
                <c:ptCount val="111"/>
                <c:pt idx="0">
                  <c:v>146.75</c:v>
                </c:pt>
                <c:pt idx="1">
                  <c:v>242.75</c:v>
                </c:pt>
                <c:pt idx="2">
                  <c:v>283.5</c:v>
                </c:pt>
                <c:pt idx="3">
                  <c:v>381.75</c:v>
                </c:pt>
                <c:pt idx="4">
                  <c:v>421</c:v>
                </c:pt>
                <c:pt idx="5">
                  <c:v>440.75</c:v>
                </c:pt>
                <c:pt idx="6">
                  <c:v>405.25</c:v>
                </c:pt>
                <c:pt idx="7">
                  <c:v>370.25</c:v>
                </c:pt>
                <c:pt idx="8">
                  <c:v>402.5</c:v>
                </c:pt>
                <c:pt idx="9">
                  <c:v>417.25</c:v>
                </c:pt>
                <c:pt idx="10">
                  <c:v>496</c:v>
                </c:pt>
                <c:pt idx="11">
                  <c:v>550.25</c:v>
                </c:pt>
                <c:pt idx="12">
                  <c:v>550.5</c:v>
                </c:pt>
                <c:pt idx="13">
                  <c:v>500</c:v>
                </c:pt>
                <c:pt idx="14">
                  <c:v>456.75</c:v>
                </c:pt>
                <c:pt idx="15">
                  <c:v>460</c:v>
                </c:pt>
                <c:pt idx="16">
                  <c:v>550.75</c:v>
                </c:pt>
                <c:pt idx="17">
                  <c:v>707.5</c:v>
                </c:pt>
                <c:pt idx="18">
                  <c:v>875</c:v>
                </c:pt>
                <c:pt idx="19">
                  <c:v>1016.75</c:v>
                </c:pt>
                <c:pt idx="20">
                  <c:v>1045</c:v>
                </c:pt>
                <c:pt idx="21">
                  <c:v>1027.25</c:v>
                </c:pt>
                <c:pt idx="22">
                  <c:v>1101</c:v>
                </c:pt>
                <c:pt idx="23">
                  <c:v>1151</c:v>
                </c:pt>
                <c:pt idx="24">
                  <c:v>1277.75</c:v>
                </c:pt>
                <c:pt idx="25">
                  <c:v>1419.75</c:v>
                </c:pt>
                <c:pt idx="26">
                  <c:v>1419.5</c:v>
                </c:pt>
                <c:pt idx="27">
                  <c:v>1316.25</c:v>
                </c:pt>
                <c:pt idx="28">
                  <c:v>1195</c:v>
                </c:pt>
                <c:pt idx="29">
                  <c:v>1165.5</c:v>
                </c:pt>
                <c:pt idx="30">
                  <c:v>1173.5</c:v>
                </c:pt>
                <c:pt idx="31">
                  <c:v>1357.5</c:v>
                </c:pt>
                <c:pt idx="32">
                  <c:v>1537</c:v>
                </c:pt>
                <c:pt idx="33">
                  <c:v>1529.75</c:v>
                </c:pt>
                <c:pt idx="34">
                  <c:v>1468</c:v>
                </c:pt>
                <c:pt idx="35">
                  <c:v>1377.25</c:v>
                </c:pt>
                <c:pt idx="36">
                  <c:v>1311.5</c:v>
                </c:pt>
                <c:pt idx="37">
                  <c:v>1386.5</c:v>
                </c:pt>
                <c:pt idx="38">
                  <c:v>1503</c:v>
                </c:pt>
                <c:pt idx="39">
                  <c:v>1536</c:v>
                </c:pt>
                <c:pt idx="40">
                  <c:v>1542.5</c:v>
                </c:pt>
                <c:pt idx="41">
                  <c:v>1395.25</c:v>
                </c:pt>
                <c:pt idx="42">
                  <c:v>1298.5</c:v>
                </c:pt>
                <c:pt idx="43">
                  <c:v>1286.25</c:v>
                </c:pt>
                <c:pt idx="44">
                  <c:v>1318</c:v>
                </c:pt>
                <c:pt idx="45">
                  <c:v>1542.75</c:v>
                </c:pt>
                <c:pt idx="46">
                  <c:v>1644.75</c:v>
                </c:pt>
                <c:pt idx="47">
                  <c:v>1678.5</c:v>
                </c:pt>
                <c:pt idx="48">
                  <c:v>1620.25</c:v>
                </c:pt>
                <c:pt idx="49">
                  <c:v>1491.25</c:v>
                </c:pt>
                <c:pt idx="50">
                  <c:v>1492</c:v>
                </c:pt>
                <c:pt idx="51">
                  <c:v>1541.75</c:v>
                </c:pt>
                <c:pt idx="52">
                  <c:v>1682.25</c:v>
                </c:pt>
                <c:pt idx="53">
                  <c:v>1801.75</c:v>
                </c:pt>
                <c:pt idx="54">
                  <c:v>1833.25</c:v>
                </c:pt>
                <c:pt idx="55">
                  <c:v>1760.25</c:v>
                </c:pt>
                <c:pt idx="56">
                  <c:v>1694</c:v>
                </c:pt>
                <c:pt idx="57">
                  <c:v>1689.25</c:v>
                </c:pt>
                <c:pt idx="58">
                  <c:v>1884.75</c:v>
                </c:pt>
                <c:pt idx="59">
                  <c:v>2136</c:v>
                </c:pt>
                <c:pt idx="60">
                  <c:v>2435</c:v>
                </c:pt>
                <c:pt idx="61">
                  <c:v>2617</c:v>
                </c:pt>
                <c:pt idx="62">
                  <c:v>2544.25</c:v>
                </c:pt>
                <c:pt idx="63">
                  <c:v>2588.75</c:v>
                </c:pt>
                <c:pt idx="64">
                  <c:v>2797.25</c:v>
                </c:pt>
                <c:pt idx="65">
                  <c:v>3267.25</c:v>
                </c:pt>
                <c:pt idx="66">
                  <c:v>4046</c:v>
                </c:pt>
                <c:pt idx="67">
                  <c:v>4807.75</c:v>
                </c:pt>
                <c:pt idx="68">
                  <c:v>5252.5</c:v>
                </c:pt>
                <c:pt idx="69">
                  <c:v>5292.75</c:v>
                </c:pt>
                <c:pt idx="70">
                  <c:v>5424.25</c:v>
                </c:pt>
                <c:pt idx="71">
                  <c:v>5826.25</c:v>
                </c:pt>
                <c:pt idx="72">
                  <c:v>6663</c:v>
                </c:pt>
                <c:pt idx="73">
                  <c:v>8010.5</c:v>
                </c:pt>
                <c:pt idx="74">
                  <c:v>9267.25</c:v>
                </c:pt>
                <c:pt idx="75">
                  <c:v>10360.5</c:v>
                </c:pt>
                <c:pt idx="76">
                  <c:v>10494</c:v>
                </c:pt>
                <c:pt idx="77">
                  <c:v>10709.5</c:v>
                </c:pt>
                <c:pt idx="78">
                  <c:v>11778</c:v>
                </c:pt>
                <c:pt idx="79">
                  <c:v>12871.25</c:v>
                </c:pt>
                <c:pt idx="80">
                  <c:v>15322.75</c:v>
                </c:pt>
                <c:pt idx="81">
                  <c:v>17515</c:v>
                </c:pt>
                <c:pt idx="82">
                  <c:v>19033.5</c:v>
                </c:pt>
                <c:pt idx="83">
                  <c:v>19265.75</c:v>
                </c:pt>
                <c:pt idx="84">
                  <c:v>19977.25</c:v>
                </c:pt>
                <c:pt idx="85">
                  <c:v>21314.25</c:v>
                </c:pt>
                <c:pt idx="86">
                  <c:v>22703.25</c:v>
                </c:pt>
                <c:pt idx="87">
                  <c:v>26221.25</c:v>
                </c:pt>
                <c:pt idx="88">
                  <c:v>28663</c:v>
                </c:pt>
                <c:pt idx="89">
                  <c:v>29892.25</c:v>
                </c:pt>
                <c:pt idx="90">
                  <c:v>28748.25</c:v>
                </c:pt>
                <c:pt idx="91">
                  <c:v>28038.75</c:v>
                </c:pt>
                <c:pt idx="92">
                  <c:v>27736.75</c:v>
                </c:pt>
                <c:pt idx="93">
                  <c:v>28886</c:v>
                </c:pt>
                <c:pt idx="94">
                  <c:v>32773.25</c:v>
                </c:pt>
                <c:pt idx="95">
                  <c:v>35665.25</c:v>
                </c:pt>
                <c:pt idx="96">
                  <c:v>36181.75</c:v>
                </c:pt>
                <c:pt idx="97">
                  <c:v>33873.5</c:v>
                </c:pt>
                <c:pt idx="98">
                  <c:v>33195.5</c:v>
                </c:pt>
                <c:pt idx="99">
                  <c:v>31483.5</c:v>
                </c:pt>
                <c:pt idx="100">
                  <c:v>32824.25</c:v>
                </c:pt>
                <c:pt idx="101">
                  <c:v>36732.5</c:v>
                </c:pt>
                <c:pt idx="102">
                  <c:v>37272.25</c:v>
                </c:pt>
                <c:pt idx="103">
                  <c:v>37526.25</c:v>
                </c:pt>
                <c:pt idx="104">
                  <c:v>34870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14-47EC-8C31-7B885F2C6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577776"/>
        <c:axId val="862571872"/>
      </c:scatterChart>
      <c:valAx>
        <c:axId val="862577776"/>
        <c:scaling>
          <c:logBase val="10"/>
          <c:orientation val="minMax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2571872"/>
        <c:crosses val="autoZero"/>
        <c:crossBetween val="midCat"/>
      </c:valAx>
      <c:valAx>
        <c:axId val="862571872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2577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7150481189851253E-2"/>
          <c:y val="0.16323120805678892"/>
          <c:w val="0.87129396325459318"/>
          <c:h val="0.80436163240439029"/>
        </c:manualLayout>
      </c:layout>
      <c:scatterChart>
        <c:scatterStyle val="lineMarker"/>
        <c:varyColors val="0"/>
        <c:ser>
          <c:idx val="0"/>
          <c:order val="0"/>
          <c:tx>
            <c:strRef>
              <c:f>R0!$G$1</c:f>
              <c:strCache>
                <c:ptCount val="1"/>
                <c:pt idx="0">
                  <c:v>R0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R0!$B$2:$B$100</c:f>
              <c:numCache>
                <c:formatCode>General</c:formatCode>
                <c:ptCount val="99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</c:numCache>
            </c:numRef>
          </c:xVal>
          <c:yVal>
            <c:numRef>
              <c:f>R0!$G$2:$G$100</c:f>
              <c:numCache>
                <c:formatCode>0.00</c:formatCode>
                <c:ptCount val="99"/>
                <c:pt idx="1">
                  <c:v>1.052924057355284</c:v>
                </c:pt>
                <c:pt idx="2">
                  <c:v>1.0528661284983065</c:v>
                </c:pt>
                <c:pt idx="3">
                  <c:v>1.0529108608513076</c:v>
                </c:pt>
                <c:pt idx="4">
                  <c:v>1.0529039531739406</c:v>
                </c:pt>
                <c:pt idx="5">
                  <c:v>1.05354912198241</c:v>
                </c:pt>
                <c:pt idx="6">
                  <c:v>1.0536721491691683</c:v>
                </c:pt>
                <c:pt idx="7">
                  <c:v>1.0545703283340089</c:v>
                </c:pt>
                <c:pt idx="8">
                  <c:v>1.0546194391735189</c:v>
                </c:pt>
                <c:pt idx="9">
                  <c:v>1.0558905702835615</c:v>
                </c:pt>
                <c:pt idx="10">
                  <c:v>1.0562965084204718</c:v>
                </c:pt>
                <c:pt idx="11">
                  <c:v>1.0570566653763949</c:v>
                </c:pt>
                <c:pt idx="12">
                  <c:v>1.0579643748791621</c:v>
                </c:pt>
                <c:pt idx="13">
                  <c:v>1.0591256077999949</c:v>
                </c:pt>
                <c:pt idx="14">
                  <c:v>1.0597292085848424</c:v>
                </c:pt>
                <c:pt idx="15">
                  <c:v>1.0602680812610863</c:v>
                </c:pt>
                <c:pt idx="16">
                  <c:v>1.0615974446237593</c:v>
                </c:pt>
                <c:pt idx="17">
                  <c:v>1.0621093880552122</c:v>
                </c:pt>
                <c:pt idx="18">
                  <c:v>1.0629897264419925</c:v>
                </c:pt>
                <c:pt idx="19">
                  <c:v>1.0640218741403313</c:v>
                </c:pt>
                <c:pt idx="20">
                  <c:v>1.0666960983573786</c:v>
                </c:pt>
                <c:pt idx="21">
                  <c:v>1.0693797917524659</c:v>
                </c:pt>
                <c:pt idx="22">
                  <c:v>1.0727373219799445</c:v>
                </c:pt>
                <c:pt idx="23">
                  <c:v>1.0765357586122446</c:v>
                </c:pt>
                <c:pt idx="24">
                  <c:v>1.0796132773130156</c:v>
                </c:pt>
                <c:pt idx="25">
                  <c:v>1.0816449929594965</c:v>
                </c:pt>
                <c:pt idx="26">
                  <c:v>1.0858317444693055</c:v>
                </c:pt>
                <c:pt idx="27">
                  <c:v>1.0906217331840324</c:v>
                </c:pt>
                <c:pt idx="28">
                  <c:v>1.0950390718476404</c:v>
                </c:pt>
                <c:pt idx="29">
                  <c:v>1.0995315146046305</c:v>
                </c:pt>
                <c:pt idx="30">
                  <c:v>1.1037187310966903</c:v>
                </c:pt>
                <c:pt idx="31">
                  <c:v>1.1072568439062911</c:v>
                </c:pt>
                <c:pt idx="32">
                  <c:v>1.1099020272351963</c:v>
                </c:pt>
                <c:pt idx="33">
                  <c:v>1.114145376654712</c:v>
                </c:pt>
                <c:pt idx="34">
                  <c:v>1.1185055553961729</c:v>
                </c:pt>
                <c:pt idx="35">
                  <c:v>1.1230816414156903</c:v>
                </c:pt>
                <c:pt idx="36">
                  <c:v>1.1272481775943022</c:v>
                </c:pt>
                <c:pt idx="37">
                  <c:v>1.1306341526983661</c:v>
                </c:pt>
                <c:pt idx="38">
                  <c:v>1.1342319287524767</c:v>
                </c:pt>
                <c:pt idx="39">
                  <c:v>1.137150720072738</c:v>
                </c:pt>
                <c:pt idx="40">
                  <c:v>1.1407095025703973</c:v>
                </c:pt>
                <c:pt idx="41">
                  <c:v>1.1442910713131182</c:v>
                </c:pt>
                <c:pt idx="42">
                  <c:v>1.1482366981280414</c:v>
                </c:pt>
                <c:pt idx="43">
                  <c:v>1.1507391657355082</c:v>
                </c:pt>
                <c:pt idx="44">
                  <c:v>1.1545032177304169</c:v>
                </c:pt>
                <c:pt idx="45">
                  <c:v>1.1570155545048764</c:v>
                </c:pt>
                <c:pt idx="46">
                  <c:v>1.1586715572283621</c:v>
                </c:pt>
                <c:pt idx="47">
                  <c:v>1.16153999442031</c:v>
                </c:pt>
                <c:pt idx="48">
                  <c:v>1.1645907190436069</c:v>
                </c:pt>
                <c:pt idx="49">
                  <c:v>1.1681631844737104</c:v>
                </c:pt>
                <c:pt idx="50">
                  <c:v>1.170322168203056</c:v>
                </c:pt>
                <c:pt idx="51">
                  <c:v>1.1735745380975997</c:v>
                </c:pt>
                <c:pt idx="52">
                  <c:v>1.1771785227196798</c:v>
                </c:pt>
                <c:pt idx="53">
                  <c:v>1.1781032700620184</c:v>
                </c:pt>
                <c:pt idx="54">
                  <c:v>1.1798356621675903</c:v>
                </c:pt>
                <c:pt idx="55">
                  <c:v>1.1816395708677774</c:v>
                </c:pt>
                <c:pt idx="56">
                  <c:v>1.1845836057203201</c:v>
                </c:pt>
                <c:pt idx="57">
                  <c:v>1.1872483247338264</c:v>
                </c:pt>
                <c:pt idx="58">
                  <c:v>1.1906536741312266</c:v>
                </c:pt>
                <c:pt idx="59">
                  <c:v>1.1927781459617455</c:v>
                </c:pt>
                <c:pt idx="60">
                  <c:v>1.1929636673387174</c:v>
                </c:pt>
                <c:pt idx="61">
                  <c:v>1.1944741614124539</c:v>
                </c:pt>
                <c:pt idx="62">
                  <c:v>1.1988465112062909</c:v>
                </c:pt>
                <c:pt idx="63">
                  <c:v>1.2030641831289417</c:v>
                </c:pt>
                <c:pt idx="64">
                  <c:v>1.2079682616913374</c:v>
                </c:pt>
                <c:pt idx="65">
                  <c:v>1.2143673012318028</c:v>
                </c:pt>
                <c:pt idx="66">
                  <c:v>1.2192286076901031</c:v>
                </c:pt>
                <c:pt idx="67">
                  <c:v>1.2226121593757058</c:v>
                </c:pt>
                <c:pt idx="68">
                  <c:v>1.2305980159490573</c:v>
                </c:pt>
                <c:pt idx="69">
                  <c:v>1.2420736586332703</c:v>
                </c:pt>
                <c:pt idx="70">
                  <c:v>1.2561938171453628</c:v>
                </c:pt>
                <c:pt idx="71">
                  <c:v>1.2724373327508056</c:v>
                </c:pt>
                <c:pt idx="72">
                  <c:v>1.2866334390575442</c:v>
                </c:pt>
                <c:pt idx="73">
                  <c:v>1.2989974892072036</c:v>
                </c:pt>
                <c:pt idx="74">
                  <c:v>1.3133350582519387</c:v>
                </c:pt>
                <c:pt idx="75">
                  <c:v>1.3297438238798092</c:v>
                </c:pt>
                <c:pt idx="76">
                  <c:v>1.3515881786240507</c:v>
                </c:pt>
                <c:pt idx="77">
                  <c:v>1.3774617568123702</c:v>
                </c:pt>
                <c:pt idx="78">
                  <c:v>1.4094348409144226</c:v>
                </c:pt>
                <c:pt idx="79">
                  <c:v>1.4383168289329316</c:v>
                </c:pt>
                <c:pt idx="80">
                  <c:v>1.4627574894241562</c:v>
                </c:pt>
                <c:pt idx="81">
                  <c:v>1.489318158445031</c:v>
                </c:pt>
                <c:pt idx="82">
                  <c:v>1.5283440854367347</c:v>
                </c:pt>
                <c:pt idx="83">
                  <c:v>1.5711480851752895</c:v>
                </c:pt>
                <c:pt idx="84">
                  <c:v>1.6223571019885099</c:v>
                </c:pt>
                <c:pt idx="85">
                  <c:v>1.6742907207120503</c:v>
                </c:pt>
                <c:pt idx="86">
                  <c:v>1.732161388412109</c:v>
                </c:pt>
                <c:pt idx="87">
                  <c:v>1.7732118064062985</c:v>
                </c:pt>
                <c:pt idx="88">
                  <c:v>1.8236999819172846</c:v>
                </c:pt>
                <c:pt idx="89">
                  <c:v>1.8823780995758181</c:v>
                </c:pt>
                <c:pt idx="90">
                  <c:v>1.9426188705876422</c:v>
                </c:pt>
                <c:pt idx="91">
                  <c:v>2.0121098021672132</c:v>
                </c:pt>
                <c:pt idx="92">
                  <c:v>2.0711550889514823</c:v>
                </c:pt>
                <c:pt idx="93">
                  <c:v>2.1416731580949619</c:v>
                </c:pt>
                <c:pt idx="94">
                  <c:v>2.1833494490802088</c:v>
                </c:pt>
                <c:pt idx="95">
                  <c:v>2.2237574154123512</c:v>
                </c:pt>
                <c:pt idx="96">
                  <c:v>2.2769232985235868</c:v>
                </c:pt>
                <c:pt idx="97">
                  <c:v>2.3398764931311007</c:v>
                </c:pt>
                <c:pt idx="98">
                  <c:v>2.3728514727846344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37-4318-9289-40E2F4FA3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388504"/>
        <c:axId val="700391128"/>
      </c:scatterChart>
      <c:scatterChart>
        <c:scatterStyle val="smoothMarker"/>
        <c:varyColors val="0"/>
        <c:ser>
          <c:idx val="1"/>
          <c:order val="1"/>
          <c:tx>
            <c:v>Stima R(t)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R0!$B$3:$B$94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xVal>
          <c:yVal>
            <c:numRef>
              <c:f>R0!$H$3:$H$94</c:f>
              <c:numCache>
                <c:formatCode>0.00</c:formatCode>
                <c:ptCount val="92"/>
                <c:pt idx="0">
                  <c:v>9.7443252798954809</c:v>
                </c:pt>
                <c:pt idx="1">
                  <c:v>9.495187516041014</c:v>
                </c:pt>
                <c:pt idx="2">
                  <c:v>9.2524195749906433</c:v>
                </c:pt>
                <c:pt idx="3">
                  <c:v>9.0158585964781111</c:v>
                </c:pt>
                <c:pt idx="4">
                  <c:v>8.7853458841624636</c:v>
                </c:pt>
                <c:pt idx="5">
                  <c:v>8.5607267991670017</c:v>
                </c:pt>
                <c:pt idx="6">
                  <c:v>8.3418506563401724</c:v>
                </c:pt>
                <c:pt idx="7">
                  <c:v>8.1285706231688248</c:v>
                </c:pt>
                <c:pt idx="8">
                  <c:v>7.9207436212759745</c:v>
                </c:pt>
                <c:pt idx="9">
                  <c:v>7.718230230437034</c:v>
                </c:pt>
                <c:pt idx="10">
                  <c:v>7.5208945950501116</c:v>
                </c:pt>
                <c:pt idx="11">
                  <c:v>7.3286043329976094</c:v>
                </c:pt>
                <c:pt idx="12">
                  <c:v>7.1412304468380148</c:v>
                </c:pt>
                <c:pt idx="13">
                  <c:v>6.9586472372682975</c:v>
                </c:pt>
                <c:pt idx="14">
                  <c:v>6.7807322187988301</c:v>
                </c:pt>
                <c:pt idx="15">
                  <c:v>6.6073660375843222</c:v>
                </c:pt>
                <c:pt idx="16">
                  <c:v>6.4384323913555743</c:v>
                </c:pt>
                <c:pt idx="17">
                  <c:v>6.2738179513984038</c:v>
                </c:pt>
                <c:pt idx="18">
                  <c:v>6.1134122865273532</c:v>
                </c:pt>
                <c:pt idx="19">
                  <c:v>5.9571077890032118</c:v>
                </c:pt>
                <c:pt idx="20">
                  <c:v>5.8047996023446284</c:v>
                </c:pt>
                <c:pt idx="21">
                  <c:v>5.6563855509853989</c:v>
                </c:pt>
                <c:pt idx="22">
                  <c:v>5.5117660717302543</c:v>
                </c:pt>
                <c:pt idx="23">
                  <c:v>5.3708441469631332</c:v>
                </c:pt>
                <c:pt idx="24">
                  <c:v>5.2335252395631526</c:v>
                </c:pt>
                <c:pt idx="25">
                  <c:v>5.0997172294846287</c:v>
                </c:pt>
                <c:pt idx="26">
                  <c:v>4.9693303519585603</c:v>
                </c:pt>
                <c:pt idx="27">
                  <c:v>4.8422771372741709</c:v>
                </c:pt>
                <c:pt idx="28">
                  <c:v>4.7184723521000613</c:v>
                </c:pt>
                <c:pt idx="29">
                  <c:v>4.5978329423056516</c:v>
                </c:pt>
                <c:pt idx="30">
                  <c:v>4.4802779772445183</c:v>
                </c:pt>
                <c:pt idx="31">
                  <c:v>4.3657285954622749</c:v>
                </c:pt>
                <c:pt idx="32">
                  <c:v>4.2541079517925633</c:v>
                </c:pt>
                <c:pt idx="33">
                  <c:v>4.1453411658056663</c:v>
                </c:pt>
                <c:pt idx="34">
                  <c:v>4.0393552715751548</c:v>
                </c:pt>
                <c:pt idx="35">
                  <c:v>3.9360791687288859</c:v>
                </c:pt>
                <c:pt idx="36">
                  <c:v>3.835443574751487</c:v>
                </c:pt>
                <c:pt idx="37">
                  <c:v>3.7373809785063603</c:v>
                </c:pt>
                <c:pt idx="38">
                  <c:v>3.6418255949460039</c:v>
                </c:pt>
                <c:pt idx="39">
                  <c:v>3.5487133209802741</c:v>
                </c:pt>
                <c:pt idx="40">
                  <c:v>3.4579816924729929</c:v>
                </c:pt>
                <c:pt idx="41">
                  <c:v>3.3695698423380351</c:v>
                </c:pt>
                <c:pt idx="42">
                  <c:v>3.2834184597067937</c:v>
                </c:pt>
                <c:pt idx="43">
                  <c:v>3.199469750139639</c:v>
                </c:pt>
                <c:pt idx="44">
                  <c:v>3.1176673968546558</c:v>
                </c:pt>
                <c:pt idx="45">
                  <c:v>3.0379565229476762</c:v>
                </c:pt>
                <c:pt idx="46">
                  <c:v>2.9602836545782414</c:v>
                </c:pt>
                <c:pt idx="47">
                  <c:v>2.8845966850968141</c:v>
                </c:pt>
                <c:pt idx="48">
                  <c:v>2.810844840089159</c:v>
                </c:pt>
                <c:pt idx="49">
                  <c:v>2.7389786433144558</c:v>
                </c:pt>
                <c:pt idx="50">
                  <c:v>2.668949883514288</c:v>
                </c:pt>
                <c:pt idx="51">
                  <c:v>2.6007115820702369</c:v>
                </c:pt>
                <c:pt idx="52">
                  <c:v>2.5342179614883982</c:v>
                </c:pt>
                <c:pt idx="53">
                  <c:v>2.4694244146896587</c:v>
                </c:pt>
                <c:pt idx="54">
                  <c:v>2.4062874750851546</c:v>
                </c:pt>
                <c:pt idx="55">
                  <c:v>2.3447647874168136</c:v>
                </c:pt>
                <c:pt idx="56">
                  <c:v>2.2848150793434412</c:v>
                </c:pt>
                <c:pt idx="57">
                  <c:v>2.2263981337532686</c:v>
                </c:pt>
                <c:pt idx="58">
                  <c:v>2.1694747617844095</c:v>
                </c:pt>
                <c:pt idx="59">
                  <c:v>2.1140067765351049</c:v>
                </c:pt>
                <c:pt idx="60">
                  <c:v>2.059956967446138</c:v>
                </c:pt>
                <c:pt idx="61">
                  <c:v>2.0072890753382233</c:v>
                </c:pt>
                <c:pt idx="62">
                  <c:v>1.9559677680876273</c:v>
                </c:pt>
                <c:pt idx="63">
                  <c:v>1.9059586169237006</c:v>
                </c:pt>
                <c:pt idx="64">
                  <c:v>1.8572280733324242</c:v>
                </c:pt>
                <c:pt idx="65">
                  <c:v>1.8097434465504716</c:v>
                </c:pt>
                <c:pt idx="66">
                  <c:v>1.7634728816346936</c:v>
                </c:pt>
                <c:pt idx="67">
                  <c:v>1.7183853380923078</c:v>
                </c:pt>
                <c:pt idx="68">
                  <c:v>1.6744505690574616</c:v>
                </c:pt>
                <c:pt idx="69">
                  <c:v>1.6316391010001996</c:v>
                </c:pt>
                <c:pt idx="70">
                  <c:v>1.589922213954218</c:v>
                </c:pt>
                <c:pt idx="71">
                  <c:v>1.5492719222501479</c:v>
                </c:pt>
                <c:pt idx="72">
                  <c:v>1.5096609557414378</c:v>
                </c:pt>
                <c:pt idx="73">
                  <c:v>1.4710627415102469</c:v>
                </c:pt>
                <c:pt idx="74">
                  <c:v>1.4334513860410647</c:v>
                </c:pt>
                <c:pt idx="75">
                  <c:v>1.3968016578501163</c:v>
                </c:pt>
                <c:pt idx="76">
                  <c:v>1.3610889705588805</c:v>
                </c:pt>
                <c:pt idx="77">
                  <c:v>1.3262893664003814</c:v>
                </c:pt>
                <c:pt idx="78">
                  <c:v>1.2923795001471794</c:v>
                </c:pt>
                <c:pt idx="79">
                  <c:v>1.2593366234502845</c:v>
                </c:pt>
                <c:pt idx="80">
                  <c:v>1.2271385695784822</c:v>
                </c:pt>
                <c:pt idx="81">
                  <c:v>1.1957637385478384</c:v>
                </c:pt>
                <c:pt idx="82">
                  <c:v>1.1651910826314031</c:v>
                </c:pt>
                <c:pt idx="83">
                  <c:v>1.135400092239397</c:v>
                </c:pt>
                <c:pt idx="84">
                  <c:v>1.1063707821604016</c:v>
                </c:pt>
                <c:pt idx="85">
                  <c:v>1.0780836781543337</c:v>
                </c:pt>
                <c:pt idx="86">
                  <c:v>1.0505198038881975</c:v>
                </c:pt>
                <c:pt idx="87">
                  <c:v>1.0236606682058604</c:v>
                </c:pt>
                <c:pt idx="88">
                  <c:v>0.99748825272330655</c:v>
                </c:pt>
                <c:pt idx="89">
                  <c:v>0.97198499974104879</c:v>
                </c:pt>
                <c:pt idx="90">
                  <c:v>0.94713380046559037</c:v>
                </c:pt>
                <c:pt idx="91">
                  <c:v>0.92291798353203336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D37-4318-9289-40E2F4FA3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388504"/>
        <c:axId val="700391128"/>
      </c:scatterChart>
      <c:valAx>
        <c:axId val="70038850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0391128"/>
        <c:crosses val="autoZero"/>
        <c:crossBetween val="midCat"/>
      </c:valAx>
      <c:valAx>
        <c:axId val="700391128"/>
        <c:scaling>
          <c:logBase val="10"/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0388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R0!$B$22:$B$100</c:f>
              <c:numCache>
                <c:formatCode>General</c:formatCode>
                <c:ptCount val="7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</c:numCache>
            </c:numRef>
          </c:xVal>
          <c:yVal>
            <c:numRef>
              <c:f>R0!$J$22:$J$100</c:f>
              <c:numCache>
                <c:formatCode>0.00</c:formatCode>
                <c:ptCount val="79"/>
                <c:pt idx="0">
                  <c:v>4.5161290322580649</c:v>
                </c:pt>
                <c:pt idx="1">
                  <c:v>3.3462897526501765</c:v>
                </c:pt>
                <c:pt idx="2">
                  <c:v>4.3536585365853657</c:v>
                </c:pt>
                <c:pt idx="3">
                  <c:v>4.4124087591240873</c:v>
                </c:pt>
                <c:pt idx="4">
                  <c:v>4.8622448979591839</c:v>
                </c:pt>
                <c:pt idx="5">
                  <c:v>2.4537815126050422</c:v>
                </c:pt>
                <c:pt idx="6">
                  <c:v>4.1773700305810397</c:v>
                </c:pt>
                <c:pt idx="7">
                  <c:v>6.1260869565217391</c:v>
                </c:pt>
                <c:pt idx="8">
                  <c:v>4.0896358543417364</c:v>
                </c:pt>
                <c:pt idx="9">
                  <c:v>4.4705882352941178</c:v>
                </c:pt>
                <c:pt idx="10">
                  <c:v>4.3196202531645573</c:v>
                </c:pt>
                <c:pt idx="11">
                  <c:v>8.0975609756097562</c:v>
                </c:pt>
                <c:pt idx="12">
                  <c:v>3.2608695652173911</c:v>
                </c:pt>
                <c:pt idx="13">
                  <c:v>5.0418250950570345</c:v>
                </c:pt>
                <c:pt idx="14">
                  <c:v>4.6722408026755851</c:v>
                </c:pt>
                <c:pt idx="15">
                  <c:v>3.1605839416058394</c:v>
                </c:pt>
                <c:pt idx="16">
                  <c:v>2.8311036789297659</c:v>
                </c:pt>
                <c:pt idx="17">
                  <c:v>3.1404358353510897</c:v>
                </c:pt>
                <c:pt idx="18">
                  <c:v>4.8936170212765955</c:v>
                </c:pt>
                <c:pt idx="19">
                  <c:v>2.3891797556719023</c:v>
                </c:pt>
                <c:pt idx="20">
                  <c:v>2.9484536082474229</c:v>
                </c:pt>
                <c:pt idx="21">
                  <c:v>2.563402889245586</c:v>
                </c:pt>
                <c:pt idx="22">
                  <c:v>2.9012567324955119</c:v>
                </c:pt>
                <c:pt idx="23">
                  <c:v>1.9620915032679738</c:v>
                </c:pt>
                <c:pt idx="24">
                  <c:v>3.2355555555555555</c:v>
                </c:pt>
                <c:pt idx="25">
                  <c:v>3.0545454545454547</c:v>
                </c:pt>
                <c:pt idx="26">
                  <c:v>1.7457386363636365</c:v>
                </c:pt>
                <c:pt idx="27">
                  <c:v>2.2974683544303796</c:v>
                </c:pt>
                <c:pt idx="28">
                  <c:v>2.2549857549857548</c:v>
                </c:pt>
                <c:pt idx="29">
                  <c:v>2.2097334878331401</c:v>
                </c:pt>
                <c:pt idx="30">
                  <c:v>1.7545551982851018</c:v>
                </c:pt>
                <c:pt idx="31">
                  <c:v>2.4415384615384617</c:v>
                </c:pt>
                <c:pt idx="32">
                  <c:v>3.6585365853658538</c:v>
                </c:pt>
                <c:pt idx="33">
                  <c:v>1.4179408766564729</c:v>
                </c:pt>
                <c:pt idx="34">
                  <c:v>1.6157635467980296</c:v>
                </c:pt>
                <c:pt idx="35">
                  <c:v>1.5946428571428573</c:v>
                </c:pt>
                <c:pt idx="36">
                  <c:v>1.9630390143737166</c:v>
                </c:pt>
                <c:pt idx="37">
                  <c:v>1.880281690140845</c:v>
                </c:pt>
                <c:pt idx="38">
                  <c:v>2.3832658569500675</c:v>
                </c:pt>
                <c:pt idx="39">
                  <c:v>1.8935361216730038</c:v>
                </c:pt>
                <c:pt idx="40">
                  <c:v>1.2291044776119402</c:v>
                </c:pt>
                <c:pt idx="41">
                  <c:v>1.5201314708299096</c:v>
                </c:pt>
                <c:pt idx="42">
                  <c:v>2.1890034364261171</c:v>
                </c:pt>
                <c:pt idx="43">
                  <c:v>2.1749347258485638</c:v>
                </c:pt>
                <c:pt idx="44">
                  <c:v>2.2315541601255888</c:v>
                </c:pt>
                <c:pt idx="45">
                  <c:v>3.6055944055944056</c:v>
                </c:pt>
                <c:pt idx="46">
                  <c:v>2.8825031928480205</c:v>
                </c:pt>
                <c:pt idx="47">
                  <c:v>1.8513139695712311</c:v>
                </c:pt>
                <c:pt idx="48">
                  <c:v>2.977327935222672</c:v>
                </c:pt>
                <c:pt idx="49">
                  <c:v>4.1201478743068396</c:v>
                </c:pt>
                <c:pt idx="50">
                  <c:v>4.42504118616145</c:v>
                </c:pt>
                <c:pt idx="51">
                  <c:v>5.6955223880597012</c:v>
                </c:pt>
                <c:pt idx="52">
                  <c:v>4.5090909090909088</c:v>
                </c:pt>
                <c:pt idx="53">
                  <c:v>4.9666666666666668</c:v>
                </c:pt>
                <c:pt idx="54">
                  <c:v>4.0149761742682095</c:v>
                </c:pt>
                <c:pt idx="55">
                  <c:v>3.5249999999999999</c:v>
                </c:pt>
                <c:pt idx="56">
                  <c:v>4.4414732593340061</c:v>
                </c:pt>
                <c:pt idx="57">
                  <c:v>5.098828323993887</c:v>
                </c:pt>
                <c:pt idx="58">
                  <c:v>8.3909370199692788</c:v>
                </c:pt>
                <c:pt idx="59">
                  <c:v>4.8709945900957141</c:v>
                </c:pt>
                <c:pt idx="60">
                  <c:v>5.9433481858688735</c:v>
                </c:pt>
                <c:pt idx="61">
                  <c:v>5.0918032786885243</c:v>
                </c:pt>
                <c:pt idx="62">
                  <c:v>6.0893429487179489</c:v>
                </c:pt>
                <c:pt idx="63">
                  <c:v>7.2488728584310191</c:v>
                </c:pt>
                <c:pt idx="64">
                  <c:v>7.8358575521899301</c:v>
                </c:pt>
                <c:pt idx="65">
                  <c:v>7.9837398373983737</c:v>
                </c:pt>
                <c:pt idx="66">
                  <c:v>9.6084010840108398</c:v>
                </c:pt>
                <c:pt idx="67">
                  <c:v>6.6329953198127924</c:v>
                </c:pt>
                <c:pt idx="68">
                  <c:v>6.1370360033491487</c:v>
                </c:pt>
                <c:pt idx="69">
                  <c:v>6.9008561170947251</c:v>
                </c:pt>
                <c:pt idx="70">
                  <c:v>6.5516483516483515</c:v>
                </c:pt>
                <c:pt idx="71">
                  <c:v>6.9310883140053523</c:v>
                </c:pt>
                <c:pt idx="72">
                  <c:v>5.1585445094217022</c:v>
                </c:pt>
                <c:pt idx="73">
                  <c:v>9.4576217583807711</c:v>
                </c:pt>
                <c:pt idx="74">
                  <c:v>5.7501291989664081</c:v>
                </c:pt>
                <c:pt idx="75">
                  <c:v>4.271819694448646</c:v>
                </c:pt>
                <c:pt idx="76">
                  <c:v>5.6175064361897755</c:v>
                </c:pt>
                <c:pt idx="77">
                  <c:v>6.3821679615242326</c:v>
                </c:pt>
                <c:pt idx="78">
                  <c:v>3.4265772298767221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3-41BC-B054-AA7B5AEFC70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R0!$B$22:$B$100</c:f>
              <c:numCache>
                <c:formatCode>General</c:formatCode>
                <c:ptCount val="79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</c:numCache>
            </c:numRef>
          </c:xVal>
          <c:yVal>
            <c:numRef>
              <c:f>R0!$K$22:$K$100</c:f>
              <c:numCache>
                <c:formatCode>0.00</c:formatCode>
                <c:ptCount val="79"/>
                <c:pt idx="0">
                  <c:v>6.5826603962710903</c:v>
                </c:pt>
                <c:pt idx="1">
                  <c:v>6.2428635487823074</c:v>
                </c:pt>
                <c:pt idx="2">
                  <c:v>5.9206070103194497</c:v>
                </c:pt>
                <c:pt idx="3">
                  <c:v>5.6149853503495422</c:v>
                </c:pt>
                <c:pt idx="4">
                  <c:v>5.3251398766524201</c:v>
                </c:pt>
                <c:pt idx="5">
                  <c:v>5.0502562226896055</c:v>
                </c:pt>
                <c:pt idx="6">
                  <c:v>4.7895620595131723</c:v>
                </c:pt>
                <c:pt idx="7">
                  <c:v>4.5423249257858433</c:v>
                </c:pt>
                <c:pt idx="8">
                  <c:v>4.307850169815433</c:v>
                </c:pt>
                <c:pt idx="9">
                  <c:v>4.085478997821431</c:v>
                </c:pt>
                <c:pt idx="10">
                  <c:v>3.8745866229500558</c:v>
                </c:pt>
                <c:pt idx="11">
                  <c:v>3.6745805098371189</c:v>
                </c:pt>
                <c:pt idx="12">
                  <c:v>3.4848987097865369</c:v>
                </c:pt>
                <c:pt idx="13">
                  <c:v>3.3050082818869009</c:v>
                </c:pt>
                <c:pt idx="14">
                  <c:v>3.1344037956299973</c:v>
                </c:pt>
                <c:pt idx="15">
                  <c:v>2.9726059108241403</c:v>
                </c:pt>
                <c:pt idx="16">
                  <c:v>2.8191600308123514</c:v>
                </c:pt>
                <c:pt idx="17">
                  <c:v>2.6736350252114138</c:v>
                </c:pt>
                <c:pt idx="18">
                  <c:v>2.5356220185831106</c:v>
                </c:pt>
                <c:pt idx="19">
                  <c:v>2.4047332416342408</c:v>
                </c:pt>
                <c:pt idx="20">
                  <c:v>2.2806009417176778</c:v>
                </c:pt>
                <c:pt idx="21">
                  <c:v>2.1628763495733523</c:v>
                </c:pt>
                <c:pt idx="22">
                  <c:v>2.0512286994060434</c:v>
                </c:pt>
                <c:pt idx="23">
                  <c:v>1.945344299546752</c:v>
                </c:pt>
                <c:pt idx="24">
                  <c:v>1.8449256510865164</c:v>
                </c:pt>
                <c:pt idx="25">
                  <c:v>1.7496906120063427</c:v>
                </c:pt>
                <c:pt idx="26">
                  <c:v>1.6593716044547353</c:v>
                </c:pt>
                <c:pt idx="27">
                  <c:v>1.5737148629455524</c:v>
                </c:pt>
                <c:pt idx="28">
                  <c:v>1.4924797213638812</c:v>
                </c:pt>
                <c:pt idx="29">
                  <c:v>1.4154379367766547</c:v>
                </c:pt>
                <c:pt idx="30">
                  <c:v>1.3423730481481624</c:v>
                </c:pt>
                <c:pt idx="31">
                  <c:v>1.273079768158655</c:v>
                </c:pt>
                <c:pt idx="32">
                  <c:v>1.2073634064172665</c:v>
                </c:pt>
                <c:pt idx="33">
                  <c:v>1.1450393224486772</c:v>
                </c:pt>
                <c:pt idx="34">
                  <c:v>1.0859324069165985</c:v>
                </c:pt>
                <c:pt idx="35">
                  <c:v>1.0298765896264959</c:v>
                </c:pt>
                <c:pt idx="36">
                  <c:v>0.9767143729252028</c:v>
                </c:pt>
                <c:pt idx="37">
                  <c:v>0.92629638918644397</c:v>
                </c:pt>
                <c:pt idx="38">
                  <c:v>0.87848098113894746</c:v>
                </c:pt>
                <c:pt idx="39">
                  <c:v>0.83313380385801661</c:v>
                </c:pt>
                <c:pt idx="40">
                  <c:v>0.79012744730229045</c:v>
                </c:pt>
                <c:pt idx="41">
                  <c:v>0.7493410783351524</c:v>
                </c:pt>
                <c:pt idx="42">
                  <c:v>0.71066010122499057</c:v>
                </c:pt>
                <c:pt idx="43">
                  <c:v>0.67397583567042785</c:v>
                </c:pt>
                <c:pt idx="44">
                  <c:v>0.6391852114458878</c:v>
                </c:pt>
                <c:pt idx="45">
                  <c:v>0.60619047880955157</c:v>
                </c:pt>
                <c:pt idx="46">
                  <c:v>0.57489893386005286</c:v>
                </c:pt>
                <c:pt idx="47">
                  <c:v>0.54522265807025683</c:v>
                </c:pt>
                <c:pt idx="48">
                  <c:v>0.51707827126630179</c:v>
                </c:pt>
                <c:pt idx="49">
                  <c:v>0.4903866973578605</c:v>
                </c:pt>
                <c:pt idx="50">
                  <c:v>0.46507294216140072</c:v>
                </c:pt>
                <c:pt idx="51">
                  <c:v>0.44106588269220842</c:v>
                </c:pt>
                <c:pt idx="52">
                  <c:v>0.41829806733315256</c:v>
                </c:pt>
                <c:pt idx="53">
                  <c:v>0.3967055263187364</c:v>
                </c:pt>
                <c:pt idx="54">
                  <c:v>0.37622759200195993</c:v>
                </c:pt>
                <c:pt idx="55">
                  <c:v>0.35680672839900357</c:v>
                </c:pt>
                <c:pt idx="56">
                  <c:v>0.33838836953281515</c:v>
                </c:pt>
                <c:pt idx="57">
                  <c:v>0.32092076612139586</c:v>
                </c:pt>
                <c:pt idx="58">
                  <c:v>0.30435484018003806</c:v>
                </c:pt>
                <c:pt idx="59">
                  <c:v>0.28864404712899216</c:v>
                </c:pt>
                <c:pt idx="60">
                  <c:v>0.27374424501913464</c:v>
                </c:pt>
                <c:pt idx="61">
                  <c:v>0.25961357050820427</c:v>
                </c:pt>
                <c:pt idx="62">
                  <c:v>0.24621232123914474</c:v>
                </c:pt>
                <c:pt idx="63">
                  <c:v>0.2335028442900757</c:v>
                </c:pt>
                <c:pt idx="64">
                  <c:v>0.22144943038247414</c:v>
                </c:pt>
                <c:pt idx="65">
                  <c:v>0.21001821355032865</c:v>
                </c:pt>
                <c:pt idx="66">
                  <c:v>0.1991770759883707</c:v>
                </c:pt>
                <c:pt idx="67">
                  <c:v>0.18889555781203865</c:v>
                </c:pt>
                <c:pt idx="68">
                  <c:v>0.1791447714756319</c:v>
                </c:pt>
                <c:pt idx="69">
                  <c:v>0.16989732060819829</c:v>
                </c:pt>
                <c:pt idx="70">
                  <c:v>0.16112722303911209</c:v>
                </c:pt>
                <c:pt idx="71">
                  <c:v>0.15280983779707119</c:v>
                </c:pt>
                <c:pt idx="72">
                  <c:v>0.14492179587740434</c:v>
                </c:pt>
                <c:pt idx="73">
                  <c:v>0.13744093458316969</c:v>
                </c:pt>
                <c:pt idx="74">
                  <c:v>0.13034623525556518</c:v>
                </c:pt>
                <c:pt idx="75">
                  <c:v>0.1236177642186935</c:v>
                </c:pt>
                <c:pt idx="76">
                  <c:v>0.11723661677275836</c:v>
                </c:pt>
                <c:pt idx="77">
                  <c:v>0.11118486407833097</c:v>
                </c:pt>
                <c:pt idx="78">
                  <c:v>0.10544550278245017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D3-41BC-B054-AA7B5AEFC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423312"/>
        <c:axId val="753423640"/>
      </c:scatterChart>
      <c:valAx>
        <c:axId val="75342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3423640"/>
        <c:crosses val="autoZero"/>
        <c:crossBetween val="midCat"/>
      </c:valAx>
      <c:valAx>
        <c:axId val="753423640"/>
        <c:scaling>
          <c:logBase val="10"/>
          <c:orientation val="minMax"/>
          <c:max val="10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342331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4" Type="http://schemas.openxmlformats.org/officeDocument/2006/relationships/chart" Target="../charts/chart25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5" Type="http://schemas.openxmlformats.org/officeDocument/2006/relationships/image" Target="../media/image1.png"/><Relationship Id="rId4" Type="http://schemas.openxmlformats.org/officeDocument/2006/relationships/chart" Target="../charts/chart29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5" Type="http://schemas.openxmlformats.org/officeDocument/2006/relationships/image" Target="../media/image1.png"/><Relationship Id="rId4" Type="http://schemas.openxmlformats.org/officeDocument/2006/relationships/chart" Target="../charts/chart33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5" Type="http://schemas.openxmlformats.org/officeDocument/2006/relationships/image" Target="../media/image1.png"/><Relationship Id="rId4" Type="http://schemas.openxmlformats.org/officeDocument/2006/relationships/chart" Target="../charts/chart3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5477036" y="15623157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0110A03-C7C1-4062-BE7C-71B66E7C7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oneCellAnchor>
    <xdr:from>
      <xdr:col>15</xdr:col>
      <xdr:colOff>41910</xdr:colOff>
      <xdr:row>91</xdr:row>
      <xdr:rowOff>140973</xdr:rowOff>
    </xdr:from>
    <xdr:ext cx="4572000" cy="2743200"/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04BD8D2-2049-4680-B39F-CA6ECE7BE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twoCellAnchor>
    <xdr:from>
      <xdr:col>6</xdr:col>
      <xdr:colOff>52387</xdr:colOff>
      <xdr:row>105</xdr:row>
      <xdr:rowOff>66675</xdr:rowOff>
    </xdr:from>
    <xdr:to>
      <xdr:col>13</xdr:col>
      <xdr:colOff>504825</xdr:colOff>
      <xdr:row>120</xdr:row>
      <xdr:rowOff>95250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76A2D273-07CE-47E1-942D-6E5074873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5692136" y="14417043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A46D5C1-C702-4C65-A546-FA50014A4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7</xdr:col>
      <xdr:colOff>319087</xdr:colOff>
      <xdr:row>98</xdr:row>
      <xdr:rowOff>171450</xdr:rowOff>
    </xdr:from>
    <xdr:to>
      <xdr:col>14</xdr:col>
      <xdr:colOff>90487</xdr:colOff>
      <xdr:row>114</xdr:row>
      <xdr:rowOff>19050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4093D14-39EA-44FA-945A-292BD11F6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5696821" y="10587956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490A336-BB9D-43F7-A673-1D599E653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6</xdr:col>
      <xdr:colOff>22860</xdr:colOff>
      <xdr:row>101</xdr:row>
      <xdr:rowOff>99060</xdr:rowOff>
    </xdr:from>
    <xdr:to>
      <xdr:col>14</xdr:col>
      <xdr:colOff>220980</xdr:colOff>
      <xdr:row>117</xdr:row>
      <xdr:rowOff>38100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8C21AA0-D8E1-4398-B99B-9CF526D328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80962</xdr:colOff>
      <xdr:row>79</xdr:row>
      <xdr:rowOff>76200</xdr:rowOff>
    </xdr:from>
    <xdr:to>
      <xdr:col>12</xdr:col>
      <xdr:colOff>538162</xdr:colOff>
      <xdr:row>94</xdr:row>
      <xdr:rowOff>104775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DE374BA-7053-4D86-A1C4-FA93575BD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5701262" y="13822439"/>
    <xdr:ext cx="6433588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8432AF9-A9D2-4241-A39D-5645BDFC7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5760835" y="10418283"/>
    <xdr:ext cx="5759641" cy="3239636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DEA402B-1BB2-43A0-AB7E-81A71A62F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twoCellAnchor>
    <xdr:from>
      <xdr:col>6</xdr:col>
      <xdr:colOff>7620</xdr:colOff>
      <xdr:row>99</xdr:row>
      <xdr:rowOff>171450</xdr:rowOff>
    </xdr:from>
    <xdr:to>
      <xdr:col>13</xdr:col>
      <xdr:colOff>240030</xdr:colOff>
      <xdr:row>115</xdr:row>
      <xdr:rowOff>110490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7536B68-926B-4681-BB15-F02D33F4B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6197160" y="10563959"/>
    <xdr:ext cx="5756760" cy="3241438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32F977E-44C6-417B-BB6A-E7367F6AC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197160" y="14111401"/>
    <xdr:ext cx="5756404" cy="3241438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B946CC5-116C-4802-8416-E9F2A4B98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5733476" y="8229600"/>
    <xdr:ext cx="5755315" cy="3241081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125F70B-E6C1-4554-AB52-EEDDD1A12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5765279" y="11423279"/>
    <xdr:ext cx="5755681" cy="3241438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0492B42-CE70-4476-B75A-F2570EC9B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oneCellAnchor>
    <xdr:from>
      <xdr:col>7</xdr:col>
      <xdr:colOff>3806</xdr:colOff>
      <xdr:row>84</xdr:row>
      <xdr:rowOff>72393</xdr:rowOff>
    </xdr:from>
    <xdr:ext cx="5749290" cy="2769873"/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9383514-4679-4C22-81C4-D9E2348EE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6300179" y="11087880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FA62974-02D2-4A5F-B1CD-123283616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361322" y="14315523"/>
    <xdr:ext cx="5759641" cy="3239636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9C295DE-6023-43D0-B266-A1907224B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49</xdr:row>
      <xdr:rowOff>156210</xdr:rowOff>
    </xdr:from>
    <xdr:to>
      <xdr:col>12</xdr:col>
      <xdr:colOff>506730</xdr:colOff>
      <xdr:row>65</xdr:row>
      <xdr:rowOff>95250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9B081EF-CF12-438A-A60B-B24A2973C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628650</xdr:colOff>
      <xdr:row>67</xdr:row>
      <xdr:rowOff>11430</xdr:rowOff>
    </xdr:from>
    <xdr:to>
      <xdr:col>12</xdr:col>
      <xdr:colOff>506730</xdr:colOff>
      <xdr:row>82</xdr:row>
      <xdr:rowOff>125730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DEAEBA9-FCB1-466F-9FD5-F33DFE6DD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651510</xdr:colOff>
      <xdr:row>84</xdr:row>
      <xdr:rowOff>95250</xdr:rowOff>
    </xdr:from>
    <xdr:to>
      <xdr:col>14</xdr:col>
      <xdr:colOff>144780</xdr:colOff>
      <xdr:row>100</xdr:row>
      <xdr:rowOff>34290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63AA008-1E35-475D-B3A0-32AFA09CC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64773</xdr:colOff>
      <xdr:row>0</xdr:row>
      <xdr:rowOff>102866</xdr:rowOff>
    </xdr:from>
    <xdr:ext cx="4572000" cy="2743200"/>
    <xdr:graphicFrame macro="">
      <xdr:nvGraphicFramePr>
        <xdr:cNvPr id="2" name="Grafico 3">
          <a:extLst>
            <a:ext uri="{FF2B5EF4-FFF2-40B4-BE49-F238E27FC236}">
              <a16:creationId xmlns:a16="http://schemas.microsoft.com/office/drawing/2014/main" id="{6484EFA3-28BC-40D6-B959-0034BF03D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21</xdr:col>
      <xdr:colOff>308610</xdr:colOff>
      <xdr:row>0</xdr:row>
      <xdr:rowOff>38100</xdr:rowOff>
    </xdr:from>
    <xdr:ext cx="5208270" cy="2758440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203AD8A-2E33-48FF-8A53-EB07E5587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13</xdr:col>
      <xdr:colOff>339086</xdr:colOff>
      <xdr:row>17</xdr:row>
      <xdr:rowOff>49530</xdr:rowOff>
    </xdr:from>
    <xdr:ext cx="4572000" cy="2743200"/>
    <xdr:graphicFrame macro="">
      <xdr:nvGraphicFramePr>
        <xdr:cNvPr id="4" name="Grafico 4">
          <a:extLst>
            <a:ext uri="{FF2B5EF4-FFF2-40B4-BE49-F238E27FC236}">
              <a16:creationId xmlns:a16="http://schemas.microsoft.com/office/drawing/2014/main" id="{2268EBB4-63C0-4C72-9A32-963135CCE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twoCellAnchor>
    <xdr:from>
      <xdr:col>21</xdr:col>
      <xdr:colOff>148590</xdr:colOff>
      <xdr:row>17</xdr:row>
      <xdr:rowOff>64770</xdr:rowOff>
    </xdr:from>
    <xdr:to>
      <xdr:col>29</xdr:col>
      <xdr:colOff>167640</xdr:colOff>
      <xdr:row>35</xdr:row>
      <xdr:rowOff>83820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9A811F54-60B2-436A-94B3-4DFF29EDE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10660380" y="259076"/>
    <xdr:ext cx="5989320" cy="3241081"/>
    <xdr:graphicFrame macro="">
      <xdr:nvGraphicFramePr>
        <xdr:cNvPr id="4" name="Grafico 4">
          <a:extLst>
            <a:ext uri="{FF2B5EF4-FFF2-40B4-BE49-F238E27FC236}">
              <a16:creationId xmlns:a16="http://schemas.microsoft.com/office/drawing/2014/main" id="{38A1785F-920C-451D-9DBE-A002C7B9A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22</xdr:col>
      <xdr:colOff>369570</xdr:colOff>
      <xdr:row>4</xdr:row>
      <xdr:rowOff>19050</xdr:rowOff>
    </xdr:from>
    <xdr:to>
      <xdr:col>29</xdr:col>
      <xdr:colOff>247650</xdr:colOff>
      <xdr:row>19</xdr:row>
      <xdr:rowOff>133350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A1C58C44-6F01-4981-8301-63B730B99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643890</xdr:colOff>
      <xdr:row>20</xdr:row>
      <xdr:rowOff>156210</xdr:rowOff>
    </xdr:from>
    <xdr:to>
      <xdr:col>22</xdr:col>
      <xdr:colOff>7620</xdr:colOff>
      <xdr:row>36</xdr:row>
      <xdr:rowOff>114300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5754B5E-D588-4CA1-B40D-295FA9125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369570</xdr:colOff>
      <xdr:row>21</xdr:row>
      <xdr:rowOff>11430</xdr:rowOff>
    </xdr:from>
    <xdr:to>
      <xdr:col>29</xdr:col>
      <xdr:colOff>247650</xdr:colOff>
      <xdr:row>36</xdr:row>
      <xdr:rowOff>125730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ACF8C11B-1DCD-4286-98A7-0BF65A504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541020</xdr:colOff>
      <xdr:row>22</xdr:row>
      <xdr:rowOff>38100</xdr:rowOff>
    </xdr:from>
    <xdr:to>
      <xdr:col>12</xdr:col>
      <xdr:colOff>367421</xdr:colOff>
      <xdr:row>25</xdr:row>
      <xdr:rowOff>74225</xdr:rowOff>
    </xdr:to>
    <xdr:pic>
      <xdr:nvPicPr>
        <xdr:cNvPr id="9" name="Immagine 8">
          <a:extLst>
            <a:ext uri="{FF2B5EF4-FFF2-40B4-BE49-F238E27FC236}">
              <a16:creationId xmlns:a16="http://schemas.microsoft.com/office/drawing/2014/main" id="{FF7C4F81-CA88-478C-BA04-9A5DF8082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66760" y="3893820"/>
          <a:ext cx="1952381" cy="56190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12641580" y="449576"/>
    <xdr:ext cx="5989320" cy="3241081"/>
    <xdr:graphicFrame macro="">
      <xdr:nvGraphicFramePr>
        <xdr:cNvPr id="2" name="Grafico 4">
          <a:extLst>
            <a:ext uri="{FF2B5EF4-FFF2-40B4-BE49-F238E27FC236}">
              <a16:creationId xmlns:a16="http://schemas.microsoft.com/office/drawing/2014/main" id="{DED6EA6D-041E-45BD-B5DC-DA8D3CCA78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23</xdr:col>
      <xdr:colOff>369570</xdr:colOff>
      <xdr:row>4</xdr:row>
      <xdr:rowOff>19050</xdr:rowOff>
    </xdr:from>
    <xdr:to>
      <xdr:col>30</xdr:col>
      <xdr:colOff>247650</xdr:colOff>
      <xdr:row>19</xdr:row>
      <xdr:rowOff>133350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843855D-ABBC-4483-87B0-D9B36985D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567690</xdr:colOff>
      <xdr:row>18</xdr:row>
      <xdr:rowOff>70485</xdr:rowOff>
    </xdr:from>
    <xdr:to>
      <xdr:col>21</xdr:col>
      <xdr:colOff>617220</xdr:colOff>
      <xdr:row>34</xdr:row>
      <xdr:rowOff>28575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CCC8F6FA-15FB-45F1-B72C-DF945B080F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369570</xdr:colOff>
      <xdr:row>21</xdr:row>
      <xdr:rowOff>11430</xdr:rowOff>
    </xdr:from>
    <xdr:to>
      <xdr:col>30</xdr:col>
      <xdr:colOff>247650</xdr:colOff>
      <xdr:row>36</xdr:row>
      <xdr:rowOff>125730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27B70060-BF0F-4E07-A51E-617B9AE8F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541020</xdr:colOff>
      <xdr:row>22</xdr:row>
      <xdr:rowOff>38100</xdr:rowOff>
    </xdr:from>
    <xdr:to>
      <xdr:col>13</xdr:col>
      <xdr:colOff>367421</xdr:colOff>
      <xdr:row>25</xdr:row>
      <xdr:rowOff>74225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81D1900B-F0DB-4DF3-B245-39E3826FA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08670" y="4114800"/>
          <a:ext cx="1979051" cy="5790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12001619" y="129540"/>
    <xdr:ext cx="4815722" cy="2689860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56ED576-9C71-45F5-9FF9-B7F3FAD90B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21</xdr:col>
      <xdr:colOff>415290</xdr:colOff>
      <xdr:row>0</xdr:row>
      <xdr:rowOff>87630</xdr:rowOff>
    </xdr:from>
    <xdr:to>
      <xdr:col>28</xdr:col>
      <xdr:colOff>293370</xdr:colOff>
      <xdr:row>17</xdr:row>
      <xdr:rowOff>15240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6E3C267-5BD2-4F21-A53F-13CEF0158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22860</xdr:colOff>
      <xdr:row>19</xdr:row>
      <xdr:rowOff>114300</xdr:rowOff>
    </xdr:from>
    <xdr:to>
      <xdr:col>21</xdr:col>
      <xdr:colOff>114300</xdr:colOff>
      <xdr:row>38</xdr:row>
      <xdr:rowOff>118110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7D9E8D0E-27D3-4848-8520-FC22F605A2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392430</xdr:colOff>
      <xdr:row>19</xdr:row>
      <xdr:rowOff>106680</xdr:rowOff>
    </xdr:from>
    <xdr:to>
      <xdr:col>28</xdr:col>
      <xdr:colOff>270510</xdr:colOff>
      <xdr:row>36</xdr:row>
      <xdr:rowOff>118110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CC9B714D-0A04-42B4-B6C0-ECA01DFB14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541020</xdr:colOff>
      <xdr:row>27</xdr:row>
      <xdr:rowOff>129540</xdr:rowOff>
    </xdr:from>
    <xdr:to>
      <xdr:col>13</xdr:col>
      <xdr:colOff>77861</xdr:colOff>
      <xdr:row>30</xdr:row>
      <xdr:rowOff>165665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C724BADF-637A-40FA-A78B-5B26EBE8D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41180" y="4160520"/>
          <a:ext cx="1952381" cy="56190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1</xdr:row>
      <xdr:rowOff>41910</xdr:rowOff>
    </xdr:from>
    <xdr:to>
      <xdr:col>16</xdr:col>
      <xdr:colOff>461010</xdr:colOff>
      <xdr:row>23</xdr:row>
      <xdr:rowOff>121920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38D9DBB-32F0-4E3C-AB30-E4F888547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228600</xdr:colOff>
      <xdr:row>1</xdr:row>
      <xdr:rowOff>38100</xdr:rowOff>
    </xdr:from>
    <xdr:to>
      <xdr:col>24</xdr:col>
      <xdr:colOff>83820</xdr:colOff>
      <xdr:row>16</xdr:row>
      <xdr:rowOff>167640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49E6AA8-015C-4EE2-9EC6-C37AE69E7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156210</xdr:colOff>
      <xdr:row>17</xdr:row>
      <xdr:rowOff>156210</xdr:rowOff>
    </xdr:from>
    <xdr:to>
      <xdr:col>24</xdr:col>
      <xdr:colOff>15240</xdr:colOff>
      <xdr:row>33</xdr:row>
      <xdr:rowOff>95250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3548A7D9-0F4F-4660-96A2-2AACCBC87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22860</xdr:rowOff>
    </xdr:from>
    <xdr:to>
      <xdr:col>3</xdr:col>
      <xdr:colOff>449580</xdr:colOff>
      <xdr:row>21</xdr:row>
      <xdr:rowOff>91440</xdr:rowOff>
    </xdr:to>
    <xdr:cxnSp macro="">
      <xdr:nvCxnSpPr>
        <xdr:cNvPr id="3" name="Connettore diritto 2">
          <a:extLst>
            <a:ext uri="{FF2B5EF4-FFF2-40B4-BE49-F238E27FC236}">
              <a16:creationId xmlns:a16="http://schemas.microsoft.com/office/drawing/2014/main" id="{45EEA674-61DF-4493-AD67-307457F58859}"/>
            </a:ext>
          </a:extLst>
        </xdr:cNvPr>
        <xdr:cNvCxnSpPr/>
      </xdr:nvCxnSpPr>
      <xdr:spPr>
        <a:xfrm flipV="1">
          <a:off x="76200" y="198120"/>
          <a:ext cx="2667000" cy="357378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"/>
  <sheetViews>
    <sheetView tabSelected="1" workbookViewId="0">
      <pane ySplit="1" topLeftCell="A88" activePane="bottomLeft" state="frozen"/>
      <selection pane="bottomLeft" activeCell="A111" sqref="A111"/>
    </sheetView>
  </sheetViews>
  <sheetFormatPr defaultRowHeight="14.25"/>
  <cols>
    <col min="1" max="1" width="18.5" bestFit="1" customWidth="1"/>
    <col min="2" max="2" width="6.625" customWidth="1"/>
    <col min="3" max="3" width="19.75" customWidth="1"/>
    <col min="4" max="4" width="14.875" customWidth="1"/>
    <col min="5" max="5" width="12.25" customWidth="1"/>
    <col min="6" max="6" width="20.75" customWidth="1"/>
    <col min="7" max="7" width="17" customWidth="1"/>
    <col min="8" max="9" width="22.875" customWidth="1"/>
    <col min="10" max="10" width="13" customWidth="1"/>
    <col min="11" max="14" width="10.75" customWidth="1"/>
    <col min="15" max="15" width="23.75" customWidth="1"/>
    <col min="16" max="16" width="8.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8</v>
      </c>
      <c r="K1" s="1" t="s">
        <v>9</v>
      </c>
      <c r="L1" s="1"/>
      <c r="M1" s="1"/>
      <c r="N1" s="1" t="s">
        <v>10</v>
      </c>
      <c r="O1" s="1" t="s">
        <v>11</v>
      </c>
    </row>
    <row r="3" spans="1:18">
      <c r="A3" s="2">
        <v>44044</v>
      </c>
      <c r="B3" s="3" t="s">
        <v>12</v>
      </c>
      <c r="C3" s="3">
        <v>705</v>
      </c>
      <c r="D3" s="3">
        <v>43</v>
      </c>
      <c r="E3" s="3">
        <v>748</v>
      </c>
      <c r="F3" s="3">
        <v>11709</v>
      </c>
      <c r="G3" s="3">
        <v>12457</v>
      </c>
      <c r="H3" s="3">
        <v>35</v>
      </c>
      <c r="I3" s="3">
        <v>295</v>
      </c>
      <c r="J3" s="3">
        <v>200229</v>
      </c>
      <c r="K3" s="3">
        <v>35146</v>
      </c>
      <c r="L3" s="3">
        <v>222815</v>
      </c>
      <c r="M3" s="3">
        <v>25017</v>
      </c>
      <c r="N3" s="3">
        <v>247832</v>
      </c>
      <c r="O3">
        <v>6873496</v>
      </c>
      <c r="P3">
        <v>4093572</v>
      </c>
      <c r="R3">
        <v>4093572</v>
      </c>
    </row>
    <row r="4" spans="1:18">
      <c r="A4" s="2">
        <v>44045</v>
      </c>
      <c r="B4" s="3" t="s">
        <v>12</v>
      </c>
      <c r="C4" s="3">
        <v>708</v>
      </c>
      <c r="D4" s="3">
        <v>42</v>
      </c>
      <c r="E4" s="3">
        <v>750</v>
      </c>
      <c r="F4" s="3">
        <v>11706</v>
      </c>
      <c r="G4" s="3">
        <v>12456</v>
      </c>
      <c r="H4" s="3">
        <v>-1</v>
      </c>
      <c r="I4" s="3">
        <v>239</v>
      </c>
      <c r="J4" s="3">
        <v>200460</v>
      </c>
      <c r="K4" s="3">
        <v>35154</v>
      </c>
      <c r="L4" s="3">
        <v>222877</v>
      </c>
      <c r="M4" s="3">
        <v>25193</v>
      </c>
      <c r="N4" s="3">
        <v>248070</v>
      </c>
      <c r="O4">
        <v>6916765</v>
      </c>
      <c r="P4">
        <v>4118068</v>
      </c>
      <c r="R4">
        <v>4118068</v>
      </c>
    </row>
    <row r="5" spans="1:18">
      <c r="A5" s="2">
        <v>44046</v>
      </c>
      <c r="B5" s="3" t="s">
        <v>12</v>
      </c>
      <c r="C5" s="3">
        <v>734</v>
      </c>
      <c r="D5" s="3">
        <v>41</v>
      </c>
      <c r="E5" s="3">
        <v>775</v>
      </c>
      <c r="F5" s="3">
        <v>11699</v>
      </c>
      <c r="G5" s="3">
        <v>12474</v>
      </c>
      <c r="H5" s="3">
        <v>18</v>
      </c>
      <c r="I5" s="3">
        <v>159</v>
      </c>
      <c r="J5" s="3">
        <v>200589</v>
      </c>
      <c r="K5" s="3">
        <v>35166</v>
      </c>
      <c r="L5" s="3">
        <v>222891</v>
      </c>
      <c r="M5" s="3">
        <v>25338</v>
      </c>
      <c r="N5" s="3">
        <v>248229</v>
      </c>
      <c r="O5">
        <v>6940801</v>
      </c>
      <c r="P5">
        <v>4131535</v>
      </c>
      <c r="R5">
        <v>4131535</v>
      </c>
    </row>
    <row r="6" spans="1:18">
      <c r="A6" s="2">
        <v>44047</v>
      </c>
      <c r="B6" s="3" t="s">
        <v>12</v>
      </c>
      <c r="C6" s="3">
        <v>761</v>
      </c>
      <c r="D6" s="3">
        <v>41</v>
      </c>
      <c r="E6" s="3">
        <v>802</v>
      </c>
      <c r="F6" s="3">
        <v>11680</v>
      </c>
      <c r="G6" s="3">
        <v>12482</v>
      </c>
      <c r="H6" s="3">
        <v>8</v>
      </c>
      <c r="I6" s="3">
        <v>190</v>
      </c>
      <c r="J6" s="3">
        <v>200766</v>
      </c>
      <c r="K6" s="3">
        <v>35171</v>
      </c>
      <c r="L6" s="3">
        <v>222954</v>
      </c>
      <c r="M6" s="3">
        <v>25465</v>
      </c>
      <c r="N6" s="3">
        <v>248419</v>
      </c>
      <c r="O6">
        <v>6984589</v>
      </c>
      <c r="P6">
        <v>4155026</v>
      </c>
      <c r="R6">
        <v>4155026</v>
      </c>
    </row>
    <row r="7" spans="1:18">
      <c r="A7" s="2">
        <v>44048</v>
      </c>
      <c r="B7" s="3" t="s">
        <v>12</v>
      </c>
      <c r="C7" s="3">
        <v>764</v>
      </c>
      <c r="D7" s="3">
        <v>41</v>
      </c>
      <c r="E7" s="3">
        <v>805</v>
      </c>
      <c r="F7" s="3">
        <v>11841</v>
      </c>
      <c r="G7" s="3">
        <v>12646</v>
      </c>
      <c r="H7" s="3">
        <v>164</v>
      </c>
      <c r="I7" s="3">
        <v>384</v>
      </c>
      <c r="J7" s="3">
        <v>200976</v>
      </c>
      <c r="K7" s="3">
        <v>35181</v>
      </c>
      <c r="L7" s="3">
        <v>223044</v>
      </c>
      <c r="M7" s="3">
        <v>25759</v>
      </c>
      <c r="N7" s="3">
        <v>248803</v>
      </c>
      <c r="O7" s="3">
        <v>7041040</v>
      </c>
      <c r="P7">
        <v>4184765</v>
      </c>
      <c r="R7">
        <v>4184765</v>
      </c>
    </row>
    <row r="8" spans="1:18">
      <c r="A8" s="2">
        <v>44049</v>
      </c>
      <c r="B8" s="3" t="s">
        <v>12</v>
      </c>
      <c r="C8" s="3">
        <v>762</v>
      </c>
      <c r="D8" s="3">
        <v>42</v>
      </c>
      <c r="E8" s="3">
        <v>804</v>
      </c>
      <c r="F8" s="3">
        <v>11890</v>
      </c>
      <c r="G8" s="3">
        <v>12694</v>
      </c>
      <c r="H8" s="3">
        <v>48</v>
      </c>
      <c r="I8" s="3">
        <v>402</v>
      </c>
      <c r="J8" s="3">
        <v>201323</v>
      </c>
      <c r="K8" s="3">
        <v>35187</v>
      </c>
      <c r="L8" s="3">
        <v>223113</v>
      </c>
      <c r="M8" s="3">
        <v>26091</v>
      </c>
      <c r="N8" s="3">
        <v>249204</v>
      </c>
      <c r="O8" s="3">
        <v>7099713</v>
      </c>
      <c r="P8">
        <v>4216934</v>
      </c>
      <c r="R8">
        <v>4216934</v>
      </c>
    </row>
    <row r="9" spans="1:18">
      <c r="A9" s="2">
        <v>44050</v>
      </c>
      <c r="B9" s="3" t="s">
        <v>12</v>
      </c>
      <c r="C9" s="3">
        <v>779</v>
      </c>
      <c r="D9" s="3">
        <v>42</v>
      </c>
      <c r="E9" s="3">
        <v>821</v>
      </c>
      <c r="F9" s="3">
        <v>12103</v>
      </c>
      <c r="G9" s="3">
        <v>12924</v>
      </c>
      <c r="H9" s="3">
        <v>230</v>
      </c>
      <c r="I9" s="3">
        <v>552</v>
      </c>
      <c r="J9" s="3">
        <v>201642</v>
      </c>
      <c r="K9" s="3">
        <v>35190</v>
      </c>
      <c r="L9" s="3">
        <v>223201</v>
      </c>
      <c r="M9" s="3">
        <v>26555</v>
      </c>
      <c r="N9" s="3">
        <v>249756</v>
      </c>
      <c r="O9" s="3">
        <v>7158909</v>
      </c>
      <c r="P9">
        <v>4247326</v>
      </c>
      <c r="R9">
        <v>4247326</v>
      </c>
    </row>
    <row r="10" spans="1:18">
      <c r="A10" s="2">
        <v>44051</v>
      </c>
      <c r="B10" s="3" t="s">
        <v>12</v>
      </c>
      <c r="C10" s="3">
        <v>771</v>
      </c>
      <c r="D10" s="3">
        <v>43</v>
      </c>
      <c r="E10" s="3">
        <v>814</v>
      </c>
      <c r="F10" s="3">
        <v>12139</v>
      </c>
      <c r="G10" s="3">
        <v>12953</v>
      </c>
      <c r="H10" s="3">
        <v>29</v>
      </c>
      <c r="I10" s="3">
        <v>347</v>
      </c>
      <c r="J10" s="3">
        <v>201947</v>
      </c>
      <c r="K10" s="3">
        <v>35203</v>
      </c>
      <c r="L10" s="3">
        <v>223232</v>
      </c>
      <c r="M10" s="3">
        <v>26871</v>
      </c>
      <c r="N10" s="3">
        <v>250103</v>
      </c>
      <c r="O10" s="3">
        <v>7212207</v>
      </c>
      <c r="P10">
        <v>4273957</v>
      </c>
      <c r="R10">
        <v>4273957</v>
      </c>
    </row>
    <row r="11" spans="1:18">
      <c r="A11" s="2">
        <v>44052</v>
      </c>
      <c r="B11" s="3" t="s">
        <v>12</v>
      </c>
      <c r="C11" s="3">
        <v>763</v>
      </c>
      <c r="D11" s="3">
        <v>45</v>
      </c>
      <c r="E11" s="3">
        <v>808</v>
      </c>
      <c r="F11" s="3">
        <v>12455</v>
      </c>
      <c r="G11" s="3">
        <v>13263</v>
      </c>
      <c r="H11" s="3">
        <v>310</v>
      </c>
      <c r="I11" s="3">
        <v>463</v>
      </c>
      <c r="J11" s="3">
        <v>202098</v>
      </c>
      <c r="K11" s="3">
        <v>35205</v>
      </c>
      <c r="L11" s="3">
        <v>223440</v>
      </c>
      <c r="M11" s="3">
        <v>27126</v>
      </c>
      <c r="N11" s="3">
        <v>250566</v>
      </c>
      <c r="O11" s="3">
        <v>7249844</v>
      </c>
      <c r="P11">
        <v>4296730</v>
      </c>
      <c r="R11">
        <v>4296730</v>
      </c>
    </row>
    <row r="12" spans="1:18">
      <c r="A12" s="2">
        <v>44053</v>
      </c>
      <c r="B12" s="3" t="s">
        <v>12</v>
      </c>
      <c r="C12" s="3">
        <v>779</v>
      </c>
      <c r="D12" s="3">
        <v>46</v>
      </c>
      <c r="E12" s="3">
        <v>825</v>
      </c>
      <c r="F12" s="3">
        <v>12543</v>
      </c>
      <c r="G12" s="3">
        <v>13368</v>
      </c>
      <c r="H12" s="3">
        <v>105</v>
      </c>
      <c r="I12" s="3">
        <v>259</v>
      </c>
      <c r="J12" s="3">
        <v>202248</v>
      </c>
      <c r="K12" s="3">
        <v>35209</v>
      </c>
      <c r="L12" s="3">
        <v>223556</v>
      </c>
      <c r="M12" s="3">
        <v>27269</v>
      </c>
      <c r="N12" s="3">
        <v>250825</v>
      </c>
      <c r="O12" s="3">
        <v>7276276</v>
      </c>
      <c r="P12">
        <v>4307634</v>
      </c>
      <c r="R12">
        <v>4307634</v>
      </c>
    </row>
    <row r="13" spans="1:18">
      <c r="A13" s="2">
        <v>44054</v>
      </c>
      <c r="B13" s="3" t="s">
        <v>12</v>
      </c>
      <c r="C13" s="3">
        <v>801</v>
      </c>
      <c r="D13" s="3">
        <v>49</v>
      </c>
      <c r="E13" s="3">
        <v>850</v>
      </c>
      <c r="F13" s="3">
        <v>12711</v>
      </c>
      <c r="G13" s="3">
        <v>13561</v>
      </c>
      <c r="H13" s="3">
        <v>193</v>
      </c>
      <c r="I13" s="3">
        <v>412</v>
      </c>
      <c r="J13" s="3">
        <v>202461</v>
      </c>
      <c r="K13" s="3">
        <v>35215</v>
      </c>
      <c r="L13" s="3">
        <v>223674</v>
      </c>
      <c r="M13" s="3">
        <v>27563</v>
      </c>
      <c r="N13" s="3">
        <v>251237</v>
      </c>
      <c r="O13" s="3">
        <v>7316918</v>
      </c>
      <c r="P13">
        <v>4329697</v>
      </c>
      <c r="R13">
        <v>4329697</v>
      </c>
    </row>
    <row r="14" spans="1:18">
      <c r="A14" s="2">
        <v>44055</v>
      </c>
      <c r="B14" s="3" t="s">
        <v>12</v>
      </c>
      <c r="C14" s="3">
        <v>779</v>
      </c>
      <c r="D14" s="3">
        <v>53</v>
      </c>
      <c r="E14" s="3">
        <v>832</v>
      </c>
      <c r="F14" s="3">
        <v>12959</v>
      </c>
      <c r="G14" s="3">
        <v>13791</v>
      </c>
      <c r="H14" s="3">
        <v>230</v>
      </c>
      <c r="I14" s="3">
        <v>481</v>
      </c>
      <c r="J14" s="3">
        <v>202697</v>
      </c>
      <c r="K14" s="3">
        <v>35225</v>
      </c>
      <c r="L14" s="3">
        <v>223844</v>
      </c>
      <c r="M14" s="3">
        <v>27869</v>
      </c>
      <c r="N14" s="3">
        <v>251713</v>
      </c>
      <c r="O14" s="3">
        <v>7369576</v>
      </c>
      <c r="P14">
        <v>4357027</v>
      </c>
      <c r="R14">
        <v>4357027</v>
      </c>
    </row>
    <row r="15" spans="1:18">
      <c r="A15" s="2">
        <v>44056</v>
      </c>
      <c r="B15" s="3" t="s">
        <v>12</v>
      </c>
      <c r="C15" s="3">
        <v>786</v>
      </c>
      <c r="D15" s="3">
        <v>55</v>
      </c>
      <c r="E15" s="3">
        <v>841</v>
      </c>
      <c r="F15" s="3">
        <v>13240</v>
      </c>
      <c r="G15" s="3">
        <v>14081</v>
      </c>
      <c r="H15" s="3">
        <v>290</v>
      </c>
      <c r="I15" s="3">
        <v>523</v>
      </c>
      <c r="J15" s="3">
        <v>202923</v>
      </c>
      <c r="K15" s="3">
        <v>35231</v>
      </c>
      <c r="L15" s="3">
        <v>224058</v>
      </c>
      <c r="M15" s="3">
        <v>28177</v>
      </c>
      <c r="N15" s="3">
        <v>252235</v>
      </c>
      <c r="O15" s="3">
        <v>7420764</v>
      </c>
      <c r="P15">
        <v>4382656</v>
      </c>
      <c r="R15">
        <v>4382656</v>
      </c>
    </row>
    <row r="16" spans="1:18">
      <c r="A16" s="2">
        <v>44057</v>
      </c>
      <c r="B16" s="3" t="s">
        <v>12</v>
      </c>
      <c r="C16" s="22">
        <v>771</v>
      </c>
      <c r="D16" s="22">
        <v>56</v>
      </c>
      <c r="E16" s="22">
        <v>827</v>
      </c>
      <c r="F16" s="22">
        <v>13422</v>
      </c>
      <c r="G16" s="22">
        <v>14249</v>
      </c>
      <c r="H16" s="22">
        <v>168</v>
      </c>
      <c r="I16" s="22">
        <v>574</v>
      </c>
      <c r="J16" s="22">
        <v>203326</v>
      </c>
      <c r="K16" s="22">
        <v>35234</v>
      </c>
      <c r="L16" s="22">
        <v>224319</v>
      </c>
      <c r="M16" s="22">
        <v>28490</v>
      </c>
      <c r="N16" s="22">
        <v>252809</v>
      </c>
      <c r="O16" s="22">
        <v>7467487</v>
      </c>
      <c r="P16">
        <v>4407524</v>
      </c>
      <c r="R16">
        <v>4407524</v>
      </c>
    </row>
    <row r="17" spans="1:18">
      <c r="A17" s="2">
        <v>44058</v>
      </c>
      <c r="B17" s="3" t="s">
        <v>12</v>
      </c>
      <c r="C17" s="22">
        <v>764</v>
      </c>
      <c r="D17" s="22">
        <v>55</v>
      </c>
      <c r="E17" s="22">
        <v>819</v>
      </c>
      <c r="F17" s="22">
        <v>13587</v>
      </c>
      <c r="G17" s="22">
        <v>14406</v>
      </c>
      <c r="H17" s="22">
        <v>157</v>
      </c>
      <c r="I17" s="22">
        <v>629</v>
      </c>
      <c r="J17" s="22">
        <v>203640</v>
      </c>
      <c r="K17" s="22">
        <v>35392</v>
      </c>
      <c r="L17" s="22">
        <v>224521</v>
      </c>
      <c r="M17" s="22">
        <v>28917</v>
      </c>
      <c r="N17" s="22">
        <v>253438</v>
      </c>
      <c r="O17" s="22">
        <v>7520610</v>
      </c>
      <c r="P17" s="22">
        <v>4433461</v>
      </c>
      <c r="R17">
        <v>4433461</v>
      </c>
    </row>
    <row r="18" spans="1:18">
      <c r="A18" s="2">
        <v>44059</v>
      </c>
      <c r="B18" s="3" t="s">
        <v>12</v>
      </c>
      <c r="C18" s="22">
        <v>787</v>
      </c>
      <c r="D18" s="22">
        <v>56</v>
      </c>
      <c r="E18" s="22">
        <v>843</v>
      </c>
      <c r="F18" s="22">
        <v>13890</v>
      </c>
      <c r="G18" s="22">
        <v>14733</v>
      </c>
      <c r="H18" s="22">
        <v>327</v>
      </c>
      <c r="I18" s="22">
        <v>479</v>
      </c>
      <c r="J18" s="22">
        <v>203786</v>
      </c>
      <c r="K18" s="22">
        <v>35396</v>
      </c>
      <c r="L18" s="22">
        <v>224694</v>
      </c>
      <c r="M18" s="22">
        <v>29221</v>
      </c>
      <c r="N18" s="22">
        <v>253915</v>
      </c>
      <c r="O18" s="22">
        <v>7557417</v>
      </c>
      <c r="P18" s="22">
        <v>4455931</v>
      </c>
      <c r="R18">
        <v>4455931</v>
      </c>
    </row>
    <row r="19" spans="1:18">
      <c r="A19" s="2">
        <v>44060</v>
      </c>
      <c r="B19" s="3" t="s">
        <v>12</v>
      </c>
      <c r="C19" s="22">
        <v>810</v>
      </c>
      <c r="D19" s="22">
        <v>58</v>
      </c>
      <c r="E19" s="22">
        <v>868</v>
      </c>
      <c r="F19" s="22">
        <v>13999</v>
      </c>
      <c r="G19" s="22">
        <v>14867</v>
      </c>
      <c r="H19" s="22">
        <v>134</v>
      </c>
      <c r="I19" s="22">
        <v>320</v>
      </c>
      <c r="J19" s="22">
        <v>203968</v>
      </c>
      <c r="K19" s="22">
        <v>35400</v>
      </c>
      <c r="L19" s="22">
        <v>224812</v>
      </c>
      <c r="M19" s="22">
        <v>29423</v>
      </c>
      <c r="N19" s="22">
        <v>254235</v>
      </c>
      <c r="O19" s="22">
        <v>7588083</v>
      </c>
      <c r="P19" s="22">
        <v>4477310</v>
      </c>
      <c r="R19">
        <v>4477310</v>
      </c>
    </row>
    <row r="20" spans="1:18">
      <c r="A20" s="2">
        <v>44061</v>
      </c>
      <c r="B20" s="3" t="s">
        <v>12</v>
      </c>
      <c r="C20" s="20">
        <v>843</v>
      </c>
      <c r="D20" s="20">
        <v>58</v>
      </c>
      <c r="E20" s="20">
        <v>901</v>
      </c>
      <c r="F20" s="20">
        <v>14188</v>
      </c>
      <c r="G20" s="20">
        <v>15089</v>
      </c>
      <c r="H20" s="20">
        <v>222</v>
      </c>
      <c r="I20" s="20">
        <v>403</v>
      </c>
      <c r="J20" s="20">
        <v>204142</v>
      </c>
      <c r="K20" s="20">
        <v>35405</v>
      </c>
      <c r="L20" s="20">
        <v>224974</v>
      </c>
      <c r="M20" s="20">
        <v>29662</v>
      </c>
      <c r="N20" s="20">
        <v>254636</v>
      </c>
      <c r="O20" s="20">
        <v>7642059</v>
      </c>
      <c r="P20" s="20">
        <v>4509997</v>
      </c>
      <c r="R20">
        <v>4509997</v>
      </c>
    </row>
    <row r="21" spans="1:18">
      <c r="A21" s="2">
        <v>44062</v>
      </c>
      <c r="B21" s="3" t="s">
        <v>12</v>
      </c>
      <c r="C21" s="22">
        <v>866</v>
      </c>
      <c r="D21" s="22">
        <v>66</v>
      </c>
      <c r="E21" s="22">
        <v>932</v>
      </c>
      <c r="F21" s="22">
        <v>14428</v>
      </c>
      <c r="G21" s="22">
        <v>15360</v>
      </c>
      <c r="H21" s="22">
        <v>271</v>
      </c>
      <c r="I21" s="22">
        <v>642</v>
      </c>
      <c r="J21" s="22">
        <v>204506</v>
      </c>
      <c r="K21" s="22">
        <v>35412</v>
      </c>
      <c r="L21" s="22">
        <v>225215</v>
      </c>
      <c r="M21" s="22">
        <v>30063</v>
      </c>
      <c r="N21" s="22">
        <v>255278</v>
      </c>
      <c r="O21" s="22">
        <v>7713154</v>
      </c>
      <c r="P21" s="22">
        <v>4551287</v>
      </c>
      <c r="R21">
        <v>4551287</v>
      </c>
    </row>
    <row r="22" spans="1:18">
      <c r="A22" s="2">
        <v>44063</v>
      </c>
      <c r="B22" s="3" t="s">
        <v>12</v>
      </c>
      <c r="C22" s="20">
        <v>883</v>
      </c>
      <c r="D22" s="20">
        <v>68</v>
      </c>
      <c r="E22" s="20">
        <v>951</v>
      </c>
      <c r="F22" s="20">
        <v>15063</v>
      </c>
      <c r="G22" s="20">
        <v>16014</v>
      </c>
      <c r="H22" s="20">
        <v>654</v>
      </c>
      <c r="I22" s="20">
        <v>845</v>
      </c>
      <c r="J22" s="20">
        <v>204686</v>
      </c>
      <c r="K22" s="20">
        <v>35418</v>
      </c>
      <c r="L22" s="20">
        <v>225516</v>
      </c>
      <c r="M22" s="20">
        <v>30602</v>
      </c>
      <c r="N22" s="20">
        <v>256118</v>
      </c>
      <c r="O22" s="20">
        <v>7790596</v>
      </c>
      <c r="P22" s="20">
        <v>4600949</v>
      </c>
      <c r="R22">
        <v>4600949</v>
      </c>
    </row>
    <row r="23" spans="1:18">
      <c r="A23" s="2">
        <v>44064</v>
      </c>
      <c r="B23" s="3" t="s">
        <v>12</v>
      </c>
      <c r="C23" s="22">
        <v>919</v>
      </c>
      <c r="D23" s="22">
        <v>69</v>
      </c>
      <c r="E23" s="22">
        <v>988</v>
      </c>
      <c r="F23" s="22">
        <v>15690</v>
      </c>
      <c r="G23" s="22">
        <v>16678</v>
      </c>
      <c r="H23" s="22">
        <v>664</v>
      </c>
      <c r="I23" s="22">
        <v>947</v>
      </c>
      <c r="J23" s="22">
        <v>204960</v>
      </c>
      <c r="K23" s="22">
        <v>35427</v>
      </c>
      <c r="L23" s="22">
        <v>225880</v>
      </c>
      <c r="M23" s="22">
        <v>31185</v>
      </c>
      <c r="N23" s="22">
        <v>257065</v>
      </c>
      <c r="O23" s="22">
        <v>7862592</v>
      </c>
      <c r="P23" s="22">
        <v>4645892</v>
      </c>
      <c r="R23">
        <v>4645892</v>
      </c>
    </row>
    <row r="24" spans="1:18">
      <c r="A24" s="2">
        <v>44065</v>
      </c>
      <c r="B24" s="3" t="s">
        <v>12</v>
      </c>
      <c r="C24" s="22">
        <v>924</v>
      </c>
      <c r="D24" s="22">
        <v>64</v>
      </c>
      <c r="E24" s="22">
        <v>988</v>
      </c>
      <c r="F24" s="22">
        <v>16515</v>
      </c>
      <c r="G24" s="22">
        <v>17503</v>
      </c>
      <c r="H24" s="22">
        <v>825</v>
      </c>
      <c r="I24" s="22">
        <v>1071</v>
      </c>
      <c r="J24" s="22">
        <v>205203</v>
      </c>
      <c r="K24" s="22">
        <v>35430</v>
      </c>
      <c r="L24" s="22">
        <v>226320</v>
      </c>
      <c r="M24" s="22">
        <v>31816</v>
      </c>
      <c r="N24" s="22">
        <v>258136</v>
      </c>
      <c r="O24" s="22">
        <v>7940266</v>
      </c>
      <c r="P24" s="22">
        <v>4692505</v>
      </c>
      <c r="R24">
        <v>4692505</v>
      </c>
    </row>
    <row r="25" spans="1:18">
      <c r="A25" s="2">
        <v>44066</v>
      </c>
      <c r="B25" s="3" t="s">
        <v>12</v>
      </c>
      <c r="C25" s="22">
        <v>971</v>
      </c>
      <c r="D25" s="22">
        <v>69</v>
      </c>
      <c r="E25" s="22">
        <v>1040</v>
      </c>
      <c r="F25" s="22">
        <v>17398</v>
      </c>
      <c r="G25" s="22">
        <v>18438</v>
      </c>
      <c r="H25" s="22">
        <v>935</v>
      </c>
      <c r="I25" s="22">
        <v>1210</v>
      </c>
      <c r="J25" s="22">
        <v>205470</v>
      </c>
      <c r="K25" s="22">
        <v>35437</v>
      </c>
      <c r="L25" s="22">
        <v>226810</v>
      </c>
      <c r="M25" s="22">
        <v>32535</v>
      </c>
      <c r="N25" s="22">
        <v>259345</v>
      </c>
      <c r="O25" s="22">
        <v>8007637</v>
      </c>
      <c r="P25" s="22">
        <v>4739968</v>
      </c>
      <c r="R25">
        <v>4739968</v>
      </c>
    </row>
    <row r="26" spans="1:18">
      <c r="A26" s="2">
        <v>44067</v>
      </c>
      <c r="B26" s="3" t="s">
        <v>12</v>
      </c>
      <c r="C26" s="20">
        <v>1045</v>
      </c>
      <c r="D26" s="20">
        <v>65</v>
      </c>
      <c r="E26" s="20">
        <v>1110</v>
      </c>
      <c r="F26" s="20">
        <v>18085</v>
      </c>
      <c r="G26" s="20">
        <v>19195</v>
      </c>
      <c r="H26" s="20">
        <v>757</v>
      </c>
      <c r="I26" s="20">
        <v>953</v>
      </c>
      <c r="J26" s="20">
        <v>205662</v>
      </c>
      <c r="K26" s="20">
        <v>35441</v>
      </c>
      <c r="L26" s="20">
        <v>227128</v>
      </c>
      <c r="M26" s="20">
        <v>33170</v>
      </c>
      <c r="N26" s="20">
        <v>260298</v>
      </c>
      <c r="O26" s="20">
        <v>8053551</v>
      </c>
      <c r="P26" s="20">
        <v>4773326</v>
      </c>
      <c r="R26">
        <v>4773326</v>
      </c>
    </row>
    <row r="27" spans="1:18">
      <c r="A27" s="2">
        <v>44068</v>
      </c>
      <c r="B27" s="3" t="s">
        <v>12</v>
      </c>
      <c r="C27" s="20">
        <v>1058</v>
      </c>
      <c r="D27" s="20">
        <v>66</v>
      </c>
      <c r="E27" s="20">
        <v>1124</v>
      </c>
      <c r="F27" s="20">
        <v>18590</v>
      </c>
      <c r="G27" s="20">
        <v>19714</v>
      </c>
      <c r="H27" s="20">
        <v>519</v>
      </c>
      <c r="I27" s="20">
        <v>878</v>
      </c>
      <c r="J27" s="20">
        <v>206015</v>
      </c>
      <c r="K27" s="20">
        <v>35445</v>
      </c>
      <c r="L27" s="20">
        <v>227292</v>
      </c>
      <c r="M27" s="20">
        <v>33882</v>
      </c>
      <c r="N27" s="20">
        <v>261174</v>
      </c>
      <c r="O27" s="20">
        <v>8125892</v>
      </c>
      <c r="P27" s="20">
        <v>4819124</v>
      </c>
      <c r="R27">
        <v>4819124</v>
      </c>
    </row>
    <row r="28" spans="1:18">
      <c r="A28" s="2">
        <v>44069</v>
      </c>
      <c r="B28" t="s">
        <v>12</v>
      </c>
      <c r="C28">
        <v>1055</v>
      </c>
      <c r="D28">
        <v>69</v>
      </c>
      <c r="E28">
        <v>1124</v>
      </c>
      <c r="F28">
        <v>19629</v>
      </c>
      <c r="G28">
        <v>20753</v>
      </c>
      <c r="H28">
        <v>1039</v>
      </c>
      <c r="I28">
        <v>1367</v>
      </c>
      <c r="J28">
        <v>206329</v>
      </c>
      <c r="K28">
        <v>35458</v>
      </c>
      <c r="L28">
        <v>227723</v>
      </c>
      <c r="M28">
        <v>34817</v>
      </c>
      <c r="N28">
        <v>262540</v>
      </c>
      <c r="O28">
        <v>8219421</v>
      </c>
      <c r="P28">
        <v>4877178</v>
      </c>
      <c r="R28">
        <v>4877178</v>
      </c>
    </row>
    <row r="29" spans="1:18">
      <c r="A29" s="2">
        <v>44070</v>
      </c>
      <c r="B29" t="s">
        <v>12</v>
      </c>
      <c r="C29">
        <v>1131</v>
      </c>
      <c r="D29">
        <v>67</v>
      </c>
      <c r="E29">
        <v>1198</v>
      </c>
      <c r="F29">
        <v>20734</v>
      </c>
      <c r="G29">
        <v>21932</v>
      </c>
      <c r="H29">
        <v>1179</v>
      </c>
      <c r="I29">
        <v>1411</v>
      </c>
      <c r="J29">
        <v>206554</v>
      </c>
      <c r="K29">
        <v>35463</v>
      </c>
      <c r="L29">
        <v>228123</v>
      </c>
      <c r="M29">
        <v>35826</v>
      </c>
      <c r="N29">
        <v>263949</v>
      </c>
      <c r="O29">
        <v>8313445</v>
      </c>
      <c r="P29">
        <v>4934818</v>
      </c>
      <c r="R29">
        <v>4934818</v>
      </c>
    </row>
    <row r="30" spans="1:18">
      <c r="A30" s="2">
        <v>44071</v>
      </c>
      <c r="B30" t="s">
        <v>12</v>
      </c>
      <c r="C30">
        <v>1178</v>
      </c>
      <c r="D30">
        <v>74</v>
      </c>
      <c r="E30">
        <v>1252</v>
      </c>
      <c r="F30">
        <v>21783</v>
      </c>
      <c r="G30">
        <v>23035</v>
      </c>
      <c r="H30">
        <v>1103</v>
      </c>
      <c r="I30">
        <v>1462</v>
      </c>
      <c r="J30">
        <v>206902</v>
      </c>
      <c r="K30">
        <v>35472</v>
      </c>
      <c r="L30">
        <v>228553</v>
      </c>
      <c r="M30">
        <v>36856</v>
      </c>
      <c r="N30">
        <v>265409</v>
      </c>
      <c r="O30">
        <v>8410510</v>
      </c>
      <c r="P30">
        <v>4999953</v>
      </c>
      <c r="R30">
        <v>4999953</v>
      </c>
    </row>
    <row r="31" spans="1:18">
      <c r="A31" s="2">
        <v>44072</v>
      </c>
      <c r="B31" t="s">
        <v>12</v>
      </c>
      <c r="C31">
        <v>1168</v>
      </c>
      <c r="D31">
        <v>79</v>
      </c>
      <c r="E31">
        <v>1247</v>
      </c>
      <c r="F31">
        <v>22909</v>
      </c>
      <c r="G31">
        <v>24156</v>
      </c>
      <c r="H31">
        <v>1121</v>
      </c>
      <c r="I31">
        <v>1444</v>
      </c>
      <c r="J31">
        <v>207224</v>
      </c>
      <c r="K31">
        <v>35473</v>
      </c>
      <c r="L31">
        <v>229002</v>
      </c>
      <c r="M31">
        <v>37851</v>
      </c>
      <c r="N31">
        <v>266853</v>
      </c>
      <c r="O31">
        <v>8509618</v>
      </c>
      <c r="P31">
        <v>5064247</v>
      </c>
      <c r="R31">
        <v>5064247</v>
      </c>
    </row>
    <row r="32" spans="1:18">
      <c r="A32" s="2">
        <v>44073</v>
      </c>
      <c r="B32" t="s">
        <v>12</v>
      </c>
      <c r="C32">
        <v>1251</v>
      </c>
      <c r="D32">
        <v>86</v>
      </c>
      <c r="E32">
        <v>1337</v>
      </c>
      <c r="F32">
        <v>23868</v>
      </c>
      <c r="G32">
        <v>25205</v>
      </c>
      <c r="H32">
        <v>1049</v>
      </c>
      <c r="I32">
        <v>1365</v>
      </c>
      <c r="J32">
        <v>207536</v>
      </c>
      <c r="K32">
        <v>35477</v>
      </c>
      <c r="L32">
        <v>229527</v>
      </c>
      <c r="M32">
        <v>38691</v>
      </c>
      <c r="N32">
        <v>268218</v>
      </c>
      <c r="O32">
        <v>8586341</v>
      </c>
      <c r="P32">
        <v>5117788</v>
      </c>
      <c r="R32">
        <v>5117788</v>
      </c>
    </row>
    <row r="33" spans="1:18">
      <c r="A33" s="2">
        <v>44074</v>
      </c>
      <c r="B33" t="s">
        <v>12</v>
      </c>
      <c r="C33">
        <v>1288</v>
      </c>
      <c r="D33">
        <v>94</v>
      </c>
      <c r="E33">
        <v>1382</v>
      </c>
      <c r="F33">
        <v>24696</v>
      </c>
      <c r="G33">
        <v>26078</v>
      </c>
      <c r="H33">
        <v>873</v>
      </c>
      <c r="I33">
        <v>996</v>
      </c>
      <c r="J33">
        <v>207653</v>
      </c>
      <c r="K33">
        <v>35483</v>
      </c>
      <c r="L33">
        <v>229832</v>
      </c>
      <c r="M33">
        <v>39382</v>
      </c>
      <c r="N33">
        <v>269214</v>
      </c>
      <c r="O33">
        <v>8644859</v>
      </c>
      <c r="P33">
        <v>5160371</v>
      </c>
      <c r="R33">
        <v>5160371</v>
      </c>
    </row>
    <row r="34" spans="1:18">
      <c r="A34" s="2">
        <v>44075</v>
      </c>
      <c r="B34" t="s">
        <v>12</v>
      </c>
      <c r="C34">
        <v>1380</v>
      </c>
      <c r="D34">
        <v>107</v>
      </c>
      <c r="E34">
        <v>1487</v>
      </c>
      <c r="F34">
        <v>25267</v>
      </c>
      <c r="G34">
        <v>26754</v>
      </c>
      <c r="H34">
        <v>676</v>
      </c>
      <c r="I34">
        <v>978</v>
      </c>
      <c r="J34">
        <v>207944</v>
      </c>
      <c r="K34">
        <v>35491</v>
      </c>
      <c r="L34">
        <v>230102</v>
      </c>
      <c r="M34">
        <v>40087</v>
      </c>
      <c r="N34">
        <v>270189</v>
      </c>
      <c r="O34">
        <v>8725909</v>
      </c>
      <c r="P34">
        <v>5214766</v>
      </c>
      <c r="R34">
        <v>5214766</v>
      </c>
    </row>
    <row r="35" spans="1:18">
      <c r="A35" s="2">
        <v>44076</v>
      </c>
      <c r="B35" t="s">
        <v>12</v>
      </c>
      <c r="C35">
        <v>1437</v>
      </c>
      <c r="D35">
        <v>109</v>
      </c>
      <c r="E35">
        <v>1546</v>
      </c>
      <c r="F35">
        <v>26271</v>
      </c>
      <c r="G35">
        <v>27817</v>
      </c>
      <c r="H35">
        <v>1063</v>
      </c>
      <c r="I35">
        <v>1326</v>
      </c>
      <c r="J35">
        <v>208201</v>
      </c>
      <c r="K35">
        <v>35497</v>
      </c>
      <c r="L35">
        <v>230504</v>
      </c>
      <c r="M35">
        <v>41011</v>
      </c>
      <c r="N35">
        <v>271515</v>
      </c>
      <c r="O35">
        <v>8828868</v>
      </c>
      <c r="P35">
        <v>5280948</v>
      </c>
      <c r="R35">
        <v>5280948</v>
      </c>
    </row>
    <row r="36" spans="1:18">
      <c r="A36" s="2">
        <v>44077</v>
      </c>
      <c r="B36" t="s">
        <v>12</v>
      </c>
      <c r="C36">
        <v>1505</v>
      </c>
      <c r="D36">
        <v>120</v>
      </c>
      <c r="E36">
        <v>1625</v>
      </c>
      <c r="F36">
        <v>27290</v>
      </c>
      <c r="G36">
        <v>28915</v>
      </c>
      <c r="H36">
        <v>1098</v>
      </c>
      <c r="I36">
        <v>1397</v>
      </c>
      <c r="J36">
        <v>208490</v>
      </c>
      <c r="K36">
        <v>35507</v>
      </c>
      <c r="L36">
        <v>230950</v>
      </c>
      <c r="M36">
        <v>41962</v>
      </c>
      <c r="N36">
        <v>272912</v>
      </c>
      <c r="O36">
        <v>8921658</v>
      </c>
      <c r="P36">
        <v>5342150</v>
      </c>
      <c r="R36">
        <v>5342150</v>
      </c>
    </row>
    <row r="37" spans="1:18">
      <c r="A37" s="2">
        <v>44078</v>
      </c>
      <c r="B37" t="s">
        <v>12</v>
      </c>
      <c r="C37">
        <v>1607</v>
      </c>
      <c r="D37">
        <v>121</v>
      </c>
      <c r="E37">
        <v>1728</v>
      </c>
      <c r="F37">
        <v>28371</v>
      </c>
      <c r="G37">
        <v>30099</v>
      </c>
      <c r="H37">
        <v>1184</v>
      </c>
      <c r="I37">
        <v>1733</v>
      </c>
      <c r="J37">
        <v>209027</v>
      </c>
      <c r="K37">
        <v>35518</v>
      </c>
      <c r="L37">
        <v>231587</v>
      </c>
      <c r="M37">
        <v>43057</v>
      </c>
      <c r="N37">
        <v>274644</v>
      </c>
      <c r="O37">
        <v>9034743</v>
      </c>
      <c r="P37">
        <v>5414708</v>
      </c>
      <c r="R37">
        <v>5414708</v>
      </c>
    </row>
    <row r="38" spans="1:18">
      <c r="A38" s="2">
        <v>44079</v>
      </c>
      <c r="B38" t="s">
        <v>12</v>
      </c>
      <c r="C38">
        <v>1620</v>
      </c>
      <c r="D38">
        <v>121</v>
      </c>
      <c r="E38">
        <v>1741</v>
      </c>
      <c r="F38">
        <v>29453</v>
      </c>
      <c r="G38">
        <v>31194</v>
      </c>
      <c r="H38">
        <v>1095</v>
      </c>
      <c r="I38">
        <v>1694</v>
      </c>
      <c r="J38">
        <v>209610</v>
      </c>
      <c r="K38">
        <v>35533</v>
      </c>
      <c r="L38">
        <v>232219</v>
      </c>
      <c r="M38">
        <v>44118</v>
      </c>
      <c r="N38">
        <v>276337</v>
      </c>
      <c r="O38">
        <v>9142401</v>
      </c>
      <c r="P38">
        <v>5484345</v>
      </c>
      <c r="R38">
        <v>5484345</v>
      </c>
    </row>
    <row r="39" spans="1:18">
      <c r="A39" s="2">
        <v>44080</v>
      </c>
      <c r="B39" t="s">
        <v>12</v>
      </c>
      <c r="C39">
        <v>1683</v>
      </c>
      <c r="D39">
        <v>133</v>
      </c>
      <c r="E39">
        <v>1816</v>
      </c>
      <c r="F39">
        <v>30262</v>
      </c>
      <c r="G39">
        <v>32078</v>
      </c>
      <c r="H39">
        <v>884</v>
      </c>
      <c r="I39">
        <v>1297</v>
      </c>
      <c r="J39">
        <v>210015</v>
      </c>
      <c r="K39">
        <v>35541</v>
      </c>
      <c r="L39">
        <v>232733</v>
      </c>
      <c r="M39">
        <v>44901</v>
      </c>
      <c r="N39">
        <v>277634</v>
      </c>
      <c r="O39">
        <v>9219257</v>
      </c>
      <c r="P39">
        <v>5538028</v>
      </c>
      <c r="R39" s="20">
        <v>5538028</v>
      </c>
    </row>
    <row r="40" spans="1:18">
      <c r="A40" s="2">
        <v>44081</v>
      </c>
      <c r="B40" t="s">
        <v>12</v>
      </c>
      <c r="C40">
        <v>1719</v>
      </c>
      <c r="D40">
        <v>142</v>
      </c>
      <c r="E40">
        <v>1861</v>
      </c>
      <c r="F40">
        <v>31132</v>
      </c>
      <c r="G40">
        <v>32993</v>
      </c>
      <c r="H40">
        <v>915</v>
      </c>
      <c r="I40">
        <v>1108</v>
      </c>
      <c r="J40">
        <v>210238</v>
      </c>
      <c r="K40">
        <v>35553</v>
      </c>
      <c r="L40">
        <v>233115</v>
      </c>
      <c r="M40">
        <v>45669</v>
      </c>
      <c r="N40">
        <v>278784</v>
      </c>
      <c r="O40">
        <v>9271810</v>
      </c>
      <c r="P40">
        <v>5578731</v>
      </c>
      <c r="R40" s="20">
        <v>5578731</v>
      </c>
    </row>
    <row r="41" spans="1:18">
      <c r="A41" s="2">
        <v>44082</v>
      </c>
      <c r="B41" t="s">
        <v>12</v>
      </c>
      <c r="C41">
        <v>1760</v>
      </c>
      <c r="D41">
        <v>143</v>
      </c>
      <c r="E41">
        <v>1903</v>
      </c>
      <c r="F41">
        <v>31886</v>
      </c>
      <c r="G41">
        <v>33789</v>
      </c>
      <c r="H41">
        <v>796</v>
      </c>
      <c r="I41">
        <v>1370</v>
      </c>
      <c r="J41">
        <v>210801</v>
      </c>
      <c r="K41">
        <v>35563</v>
      </c>
      <c r="L41">
        <v>233555</v>
      </c>
      <c r="M41">
        <v>46598</v>
      </c>
      <c r="N41">
        <v>280153</v>
      </c>
      <c r="O41">
        <v>9364213</v>
      </c>
      <c r="P41">
        <v>5636663</v>
      </c>
      <c r="R41">
        <v>5636663</v>
      </c>
    </row>
    <row r="42" spans="1:18">
      <c r="A42" s="2">
        <v>44083</v>
      </c>
      <c r="B42" t="s">
        <v>12</v>
      </c>
      <c r="C42">
        <v>1778</v>
      </c>
      <c r="D42">
        <v>150</v>
      </c>
      <c r="E42">
        <v>1928</v>
      </c>
      <c r="F42">
        <v>32806</v>
      </c>
      <c r="G42">
        <v>34734</v>
      </c>
      <c r="H42">
        <v>945</v>
      </c>
      <c r="I42">
        <v>1434</v>
      </c>
      <c r="J42">
        <v>211272</v>
      </c>
      <c r="K42">
        <v>35577</v>
      </c>
      <c r="L42">
        <v>234029</v>
      </c>
      <c r="M42">
        <v>47554</v>
      </c>
      <c r="N42">
        <v>281583</v>
      </c>
      <c r="O42">
        <v>9460203</v>
      </c>
      <c r="P42">
        <v>5699709</v>
      </c>
      <c r="R42">
        <v>5699709</v>
      </c>
    </row>
    <row r="43" spans="1:18">
      <c r="A43" s="2">
        <v>44084</v>
      </c>
      <c r="B43" t="s">
        <v>12</v>
      </c>
      <c r="C43">
        <v>1836</v>
      </c>
      <c r="D43">
        <v>164</v>
      </c>
      <c r="E43">
        <v>2000</v>
      </c>
      <c r="F43">
        <v>33708</v>
      </c>
      <c r="G43">
        <v>35708</v>
      </c>
      <c r="H43">
        <v>974</v>
      </c>
      <c r="I43">
        <v>1597</v>
      </c>
      <c r="J43">
        <v>211885</v>
      </c>
      <c r="K43">
        <v>35587</v>
      </c>
      <c r="L43">
        <v>234651</v>
      </c>
      <c r="M43">
        <v>48529</v>
      </c>
      <c r="N43">
        <v>283180</v>
      </c>
      <c r="O43">
        <v>9554389</v>
      </c>
      <c r="P43">
        <v>5757488</v>
      </c>
      <c r="R43" s="20">
        <v>5757488</v>
      </c>
    </row>
    <row r="44" spans="1:18">
      <c r="A44" s="2">
        <v>44085</v>
      </c>
      <c r="B44" t="s">
        <v>12</v>
      </c>
      <c r="C44">
        <v>1849</v>
      </c>
      <c r="D44">
        <v>175</v>
      </c>
      <c r="E44">
        <v>2024</v>
      </c>
      <c r="F44">
        <v>34743</v>
      </c>
      <c r="G44">
        <v>36767</v>
      </c>
      <c r="H44">
        <v>1059</v>
      </c>
      <c r="I44">
        <v>1616</v>
      </c>
      <c r="J44">
        <v>212432</v>
      </c>
      <c r="K44">
        <v>35597</v>
      </c>
      <c r="L44">
        <v>235322</v>
      </c>
      <c r="M44">
        <v>49474</v>
      </c>
      <c r="N44">
        <v>284796</v>
      </c>
      <c r="O44">
        <v>9653269</v>
      </c>
      <c r="P44">
        <v>5818910</v>
      </c>
      <c r="R44">
        <v>5818910</v>
      </c>
    </row>
    <row r="45" spans="1:18">
      <c r="A45" s="2">
        <v>44086</v>
      </c>
      <c r="B45" t="s">
        <v>12</v>
      </c>
      <c r="C45">
        <v>1951</v>
      </c>
      <c r="D45">
        <v>182</v>
      </c>
      <c r="E45">
        <v>2133</v>
      </c>
      <c r="F45">
        <v>35370</v>
      </c>
      <c r="G45">
        <v>37503</v>
      </c>
      <c r="H45">
        <v>736</v>
      </c>
      <c r="I45">
        <v>1501</v>
      </c>
      <c r="J45">
        <v>213191</v>
      </c>
      <c r="K45">
        <v>35603</v>
      </c>
      <c r="L45">
        <v>235946</v>
      </c>
      <c r="M45">
        <v>50351</v>
      </c>
      <c r="N45">
        <v>286297</v>
      </c>
      <c r="O45">
        <v>9745975</v>
      </c>
      <c r="P45">
        <v>5875462</v>
      </c>
      <c r="R45" s="20">
        <v>5875462</v>
      </c>
    </row>
    <row r="46" spans="1:18">
      <c r="A46" s="2">
        <v>44087</v>
      </c>
      <c r="B46" t="s">
        <v>12</v>
      </c>
      <c r="C46">
        <v>2042</v>
      </c>
      <c r="D46">
        <v>187</v>
      </c>
      <c r="E46">
        <v>2229</v>
      </c>
      <c r="F46">
        <v>36280</v>
      </c>
      <c r="G46">
        <v>38509</v>
      </c>
      <c r="H46">
        <v>1006</v>
      </c>
      <c r="I46">
        <v>1458</v>
      </c>
      <c r="J46">
        <v>213634</v>
      </c>
      <c r="K46">
        <v>35610</v>
      </c>
      <c r="L46">
        <v>236567</v>
      </c>
      <c r="M46">
        <v>51186</v>
      </c>
      <c r="N46">
        <v>287753</v>
      </c>
      <c r="O46">
        <v>9818118</v>
      </c>
      <c r="P46">
        <v>5924322</v>
      </c>
      <c r="R46" s="20">
        <v>5924322</v>
      </c>
    </row>
    <row r="47" spans="1:18">
      <c r="A47" s="2">
        <v>44088</v>
      </c>
      <c r="B47" t="s">
        <v>12</v>
      </c>
      <c r="C47">
        <v>2122</v>
      </c>
      <c r="D47">
        <v>197</v>
      </c>
      <c r="E47">
        <v>2319</v>
      </c>
      <c r="F47">
        <v>36868</v>
      </c>
      <c r="G47">
        <v>39187</v>
      </c>
      <c r="H47">
        <v>678</v>
      </c>
      <c r="I47">
        <v>1008</v>
      </c>
      <c r="J47">
        <v>213950</v>
      </c>
      <c r="K47">
        <v>35624</v>
      </c>
      <c r="L47">
        <v>237003</v>
      </c>
      <c r="M47">
        <v>51758</v>
      </c>
      <c r="N47">
        <v>288761</v>
      </c>
      <c r="O47">
        <v>9863427</v>
      </c>
      <c r="P47">
        <v>5956171</v>
      </c>
      <c r="R47" s="20">
        <v>5956171</v>
      </c>
    </row>
    <row r="48" spans="1:18">
      <c r="A48" s="2">
        <v>44089</v>
      </c>
      <c r="B48" t="s">
        <v>12</v>
      </c>
      <c r="C48">
        <v>2222</v>
      </c>
      <c r="D48">
        <v>201</v>
      </c>
      <c r="E48">
        <v>2423</v>
      </c>
      <c r="F48">
        <v>37289</v>
      </c>
      <c r="G48">
        <v>39712</v>
      </c>
      <c r="H48">
        <v>525</v>
      </c>
      <c r="I48">
        <v>1229</v>
      </c>
      <c r="J48">
        <v>214645</v>
      </c>
      <c r="K48">
        <v>35633</v>
      </c>
      <c r="L48">
        <v>237475</v>
      </c>
      <c r="M48">
        <v>52515</v>
      </c>
      <c r="N48">
        <v>289990</v>
      </c>
      <c r="O48">
        <v>9943944</v>
      </c>
      <c r="P48">
        <v>6006675</v>
      </c>
      <c r="R48" s="20">
        <v>6006675</v>
      </c>
    </row>
    <row r="49" spans="1:18">
      <c r="A49" s="2">
        <v>44090</v>
      </c>
      <c r="B49" t="s">
        <v>12</v>
      </c>
      <c r="C49">
        <v>2285</v>
      </c>
      <c r="D49">
        <v>207</v>
      </c>
      <c r="E49">
        <v>2492</v>
      </c>
      <c r="F49">
        <v>38040</v>
      </c>
      <c r="G49">
        <v>40532</v>
      </c>
      <c r="H49">
        <v>820</v>
      </c>
      <c r="I49">
        <v>1452</v>
      </c>
      <c r="J49">
        <v>215265</v>
      </c>
      <c r="K49">
        <v>35645</v>
      </c>
      <c r="L49">
        <v>238097</v>
      </c>
      <c r="M49">
        <v>53345</v>
      </c>
      <c r="N49">
        <v>291442</v>
      </c>
      <c r="O49">
        <v>10044551</v>
      </c>
      <c r="P49">
        <v>6064792</v>
      </c>
      <c r="R49" s="20">
        <v>6064792</v>
      </c>
    </row>
    <row r="50" spans="1:18">
      <c r="A50" s="2">
        <v>44091</v>
      </c>
      <c r="B50" t="s">
        <v>12</v>
      </c>
      <c r="C50">
        <v>2348</v>
      </c>
      <c r="D50">
        <v>212</v>
      </c>
      <c r="E50">
        <v>2560</v>
      </c>
      <c r="F50">
        <v>38853</v>
      </c>
      <c r="G50">
        <v>41413</v>
      </c>
      <c r="H50">
        <v>881</v>
      </c>
      <c r="I50">
        <v>1585</v>
      </c>
      <c r="J50">
        <v>215954</v>
      </c>
      <c r="K50">
        <v>35658</v>
      </c>
      <c r="L50">
        <v>238845</v>
      </c>
      <c r="M50">
        <v>54180</v>
      </c>
      <c r="N50">
        <v>293025</v>
      </c>
      <c r="O50">
        <v>10146324</v>
      </c>
      <c r="P50">
        <v>6127243</v>
      </c>
      <c r="R50" s="20">
        <v>6127243</v>
      </c>
    </row>
    <row r="51" spans="1:18">
      <c r="A51" s="2">
        <v>44092</v>
      </c>
      <c r="B51" t="s">
        <v>12</v>
      </c>
      <c r="C51">
        <v>2387</v>
      </c>
      <c r="D51">
        <v>208</v>
      </c>
      <c r="E51">
        <v>2595</v>
      </c>
      <c r="F51">
        <v>39862</v>
      </c>
      <c r="G51">
        <v>42457</v>
      </c>
      <c r="H51">
        <v>1044</v>
      </c>
      <c r="I51">
        <v>1907</v>
      </c>
      <c r="J51">
        <v>216807</v>
      </c>
      <c r="K51">
        <v>35668</v>
      </c>
      <c r="L51">
        <v>239692</v>
      </c>
      <c r="M51">
        <v>55240</v>
      </c>
      <c r="N51">
        <v>294932</v>
      </c>
      <c r="O51">
        <v>10246163</v>
      </c>
      <c r="P51">
        <v>6187258</v>
      </c>
      <c r="R51" s="20">
        <v>6187258</v>
      </c>
    </row>
    <row r="52" spans="1:18">
      <c r="A52" s="2">
        <v>44093</v>
      </c>
      <c r="B52" t="s">
        <v>12</v>
      </c>
      <c r="C52">
        <v>2380</v>
      </c>
      <c r="D52">
        <v>215</v>
      </c>
      <c r="E52">
        <v>2595</v>
      </c>
      <c r="F52">
        <v>40566</v>
      </c>
      <c r="G52">
        <v>43161</v>
      </c>
      <c r="H52">
        <v>704</v>
      </c>
      <c r="I52">
        <v>1638</v>
      </c>
      <c r="J52">
        <v>217716</v>
      </c>
      <c r="K52">
        <v>35692</v>
      </c>
      <c r="L52">
        <v>240377</v>
      </c>
      <c r="M52">
        <v>56192</v>
      </c>
      <c r="N52">
        <v>296569</v>
      </c>
      <c r="O52">
        <v>10349386</v>
      </c>
      <c r="P52">
        <v>6248028</v>
      </c>
      <c r="R52">
        <v>6248028</v>
      </c>
    </row>
    <row r="53" spans="1:18">
      <c r="A53" s="2">
        <v>44094</v>
      </c>
      <c r="B53" t="s">
        <v>12</v>
      </c>
      <c r="C53">
        <v>2365</v>
      </c>
      <c r="D53">
        <v>222</v>
      </c>
      <c r="E53">
        <v>2587</v>
      </c>
      <c r="F53">
        <v>41511</v>
      </c>
      <c r="G53">
        <v>44098</v>
      </c>
      <c r="H53">
        <v>937</v>
      </c>
      <c r="I53">
        <v>1587</v>
      </c>
      <c r="J53">
        <v>218351</v>
      </c>
      <c r="K53">
        <v>35707</v>
      </c>
      <c r="L53">
        <v>241017</v>
      </c>
      <c r="M53">
        <v>57139</v>
      </c>
      <c r="N53">
        <v>298156</v>
      </c>
      <c r="O53">
        <v>10432814</v>
      </c>
      <c r="P53">
        <v>6302761</v>
      </c>
      <c r="R53">
        <v>6302761</v>
      </c>
    </row>
    <row r="54" spans="1:18">
      <c r="A54" s="2">
        <v>44095</v>
      </c>
      <c r="B54" t="s">
        <v>12</v>
      </c>
      <c r="C54">
        <v>2475</v>
      </c>
      <c r="D54">
        <v>232</v>
      </c>
      <c r="E54">
        <v>2707</v>
      </c>
      <c r="F54">
        <v>42372</v>
      </c>
      <c r="G54">
        <v>45079</v>
      </c>
      <c r="H54">
        <v>981</v>
      </c>
      <c r="I54">
        <v>1350</v>
      </c>
      <c r="J54">
        <v>218703</v>
      </c>
      <c r="K54">
        <v>35724</v>
      </c>
      <c r="L54">
        <v>241638</v>
      </c>
      <c r="M54">
        <v>57868</v>
      </c>
      <c r="N54">
        <v>299506</v>
      </c>
      <c r="O54">
        <v>10488676</v>
      </c>
      <c r="P54">
        <v>6342654</v>
      </c>
      <c r="R54">
        <v>6342654</v>
      </c>
    </row>
    <row r="55" spans="1:18">
      <c r="A55" s="2">
        <v>44096</v>
      </c>
      <c r="B55" t="s">
        <v>12</v>
      </c>
      <c r="C55">
        <v>2604</v>
      </c>
      <c r="D55">
        <v>239</v>
      </c>
      <c r="E55">
        <v>2843</v>
      </c>
      <c r="F55">
        <v>42646</v>
      </c>
      <c r="G55">
        <v>45489</v>
      </c>
      <c r="H55">
        <v>410</v>
      </c>
      <c r="I55">
        <v>1392</v>
      </c>
      <c r="J55">
        <v>219670</v>
      </c>
      <c r="K55">
        <v>35738</v>
      </c>
      <c r="L55">
        <v>242173</v>
      </c>
      <c r="M55">
        <v>58724</v>
      </c>
      <c r="N55">
        <v>300897</v>
      </c>
      <c r="O55">
        <v>10575979</v>
      </c>
      <c r="P55">
        <v>6391999</v>
      </c>
      <c r="R55">
        <v>6391999</v>
      </c>
    </row>
    <row r="56" spans="1:18">
      <c r="A56" s="2">
        <v>44097</v>
      </c>
      <c r="B56" t="s">
        <v>12</v>
      </c>
      <c r="C56">
        <v>2658</v>
      </c>
      <c r="D56">
        <v>244</v>
      </c>
      <c r="E56">
        <v>2902</v>
      </c>
      <c r="F56">
        <v>43212</v>
      </c>
      <c r="G56">
        <v>46114</v>
      </c>
      <c r="H56">
        <v>625</v>
      </c>
      <c r="I56">
        <v>1640</v>
      </c>
      <c r="J56">
        <v>220665</v>
      </c>
      <c r="K56">
        <v>35758</v>
      </c>
      <c r="L56">
        <v>242958</v>
      </c>
      <c r="M56">
        <v>59579</v>
      </c>
      <c r="N56">
        <v>302537</v>
      </c>
      <c r="O56">
        <v>10679675</v>
      </c>
      <c r="P56">
        <v>6455762</v>
      </c>
      <c r="R56">
        <v>6455762</v>
      </c>
    </row>
    <row r="57" spans="1:18">
      <c r="A57" s="2">
        <v>44098</v>
      </c>
      <c r="B57" t="s">
        <v>12</v>
      </c>
      <c r="C57">
        <v>2731</v>
      </c>
      <c r="D57">
        <v>246</v>
      </c>
      <c r="E57">
        <v>2977</v>
      </c>
      <c r="F57">
        <v>43803</v>
      </c>
      <c r="G57">
        <v>46780</v>
      </c>
      <c r="H57">
        <v>666</v>
      </c>
      <c r="I57">
        <v>1786</v>
      </c>
      <c r="J57">
        <v>221762</v>
      </c>
      <c r="K57">
        <v>35781</v>
      </c>
      <c r="L57">
        <v>243680</v>
      </c>
      <c r="M57">
        <v>60643</v>
      </c>
      <c r="N57">
        <v>304323</v>
      </c>
      <c r="O57">
        <v>10787694</v>
      </c>
      <c r="P57">
        <v>6520661</v>
      </c>
      <c r="R57">
        <v>6520661</v>
      </c>
    </row>
    <row r="58" spans="1:18">
      <c r="A58" s="2">
        <v>44099</v>
      </c>
      <c r="B58" t="s">
        <v>12</v>
      </c>
      <c r="C58">
        <v>2737</v>
      </c>
      <c r="D58">
        <v>244</v>
      </c>
      <c r="E58">
        <v>2981</v>
      </c>
      <c r="F58">
        <v>44737</v>
      </c>
      <c r="G58">
        <v>47718</v>
      </c>
      <c r="H58">
        <v>938</v>
      </c>
      <c r="I58">
        <v>1912</v>
      </c>
      <c r="J58">
        <v>222716</v>
      </c>
      <c r="K58">
        <v>35801</v>
      </c>
      <c r="L58">
        <v>244489</v>
      </c>
      <c r="M58">
        <v>61746</v>
      </c>
      <c r="N58">
        <v>306235</v>
      </c>
      <c r="O58">
        <v>10894963</v>
      </c>
      <c r="P58">
        <v>6584670</v>
      </c>
      <c r="R58">
        <v>6584670</v>
      </c>
    </row>
    <row r="59" spans="1:18">
      <c r="A59" s="2">
        <v>44100</v>
      </c>
      <c r="B59" t="s">
        <v>12</v>
      </c>
      <c r="C59">
        <v>2746</v>
      </c>
      <c r="D59">
        <v>247</v>
      </c>
      <c r="E59">
        <v>2993</v>
      </c>
      <c r="F59">
        <v>45600</v>
      </c>
      <c r="G59">
        <v>48593</v>
      </c>
      <c r="H59">
        <v>875</v>
      </c>
      <c r="I59">
        <v>1869</v>
      </c>
      <c r="J59">
        <v>223693</v>
      </c>
      <c r="K59">
        <v>35818</v>
      </c>
      <c r="L59">
        <v>245365</v>
      </c>
      <c r="M59">
        <v>62739</v>
      </c>
      <c r="N59">
        <v>308104</v>
      </c>
      <c r="O59">
        <v>10999350</v>
      </c>
      <c r="P59">
        <v>6646695</v>
      </c>
      <c r="R59">
        <v>6646695</v>
      </c>
    </row>
    <row r="60" spans="1:18">
      <c r="A60" s="2">
        <v>44101</v>
      </c>
      <c r="B60" t="s">
        <v>12</v>
      </c>
      <c r="C60">
        <v>2846</v>
      </c>
      <c r="D60">
        <v>254</v>
      </c>
      <c r="E60">
        <v>3100</v>
      </c>
      <c r="F60">
        <v>46518</v>
      </c>
      <c r="G60">
        <v>49618</v>
      </c>
      <c r="H60">
        <v>1025</v>
      </c>
      <c r="I60">
        <v>1766</v>
      </c>
      <c r="J60">
        <v>224417</v>
      </c>
      <c r="K60">
        <v>35835</v>
      </c>
      <c r="L60">
        <v>246156</v>
      </c>
      <c r="M60">
        <v>63714</v>
      </c>
      <c r="N60">
        <v>309870</v>
      </c>
      <c r="O60">
        <v>11087064</v>
      </c>
      <c r="P60">
        <v>6700432</v>
      </c>
      <c r="R60">
        <v>6700432</v>
      </c>
    </row>
    <row r="61" spans="1:18">
      <c r="A61" s="2">
        <v>44102</v>
      </c>
      <c r="B61" t="s">
        <v>12</v>
      </c>
      <c r="C61">
        <v>2977</v>
      </c>
      <c r="D61">
        <v>264</v>
      </c>
      <c r="E61">
        <v>3241</v>
      </c>
      <c r="F61">
        <v>47082</v>
      </c>
      <c r="G61">
        <v>50323</v>
      </c>
      <c r="H61">
        <v>705</v>
      </c>
      <c r="I61">
        <v>1494</v>
      </c>
      <c r="J61">
        <v>225190</v>
      </c>
      <c r="K61">
        <v>35851</v>
      </c>
      <c r="L61">
        <v>246842</v>
      </c>
      <c r="M61">
        <v>64522</v>
      </c>
      <c r="N61">
        <v>311364</v>
      </c>
      <c r="O61">
        <v>11138173</v>
      </c>
      <c r="P61">
        <v>6732777</v>
      </c>
      <c r="R61">
        <v>6732777</v>
      </c>
    </row>
    <row r="62" spans="1:18">
      <c r="A62" s="2">
        <v>44103</v>
      </c>
      <c r="B62" t="s">
        <v>12</v>
      </c>
      <c r="C62">
        <v>3048</v>
      </c>
      <c r="D62">
        <v>271</v>
      </c>
      <c r="E62">
        <v>3319</v>
      </c>
      <c r="F62">
        <v>47311</v>
      </c>
      <c r="G62">
        <v>50630</v>
      </c>
      <c r="H62">
        <v>307</v>
      </c>
      <c r="I62">
        <v>1648</v>
      </c>
      <c r="J62">
        <v>226506</v>
      </c>
      <c r="K62">
        <v>35875</v>
      </c>
      <c r="L62">
        <v>247628</v>
      </c>
      <c r="M62">
        <v>65383</v>
      </c>
      <c r="N62">
        <v>313011</v>
      </c>
      <c r="O62">
        <v>11228358</v>
      </c>
      <c r="P62">
        <v>6786395</v>
      </c>
      <c r="R62">
        <v>6786395</v>
      </c>
    </row>
    <row r="63" spans="1:18">
      <c r="A63" s="2">
        <v>44104</v>
      </c>
      <c r="B63" t="s">
        <v>12</v>
      </c>
      <c r="C63">
        <v>3047</v>
      </c>
      <c r="D63">
        <v>280</v>
      </c>
      <c r="E63">
        <v>3327</v>
      </c>
      <c r="F63">
        <v>47936</v>
      </c>
      <c r="G63">
        <v>51263</v>
      </c>
      <c r="H63">
        <v>633</v>
      </c>
      <c r="I63">
        <v>1851</v>
      </c>
      <c r="J63">
        <v>227704</v>
      </c>
      <c r="K63">
        <v>35894</v>
      </c>
      <c r="L63">
        <v>248613</v>
      </c>
      <c r="M63">
        <v>66248</v>
      </c>
      <c r="N63">
        <v>314861</v>
      </c>
      <c r="O63">
        <v>11333922</v>
      </c>
      <c r="P63">
        <v>6848755</v>
      </c>
      <c r="R63">
        <v>6848755</v>
      </c>
    </row>
    <row r="64" spans="1:18">
      <c r="A64" s="2">
        <v>44105</v>
      </c>
      <c r="B64" t="s">
        <v>12</v>
      </c>
      <c r="C64">
        <v>3097</v>
      </c>
      <c r="D64">
        <v>291</v>
      </c>
      <c r="E64">
        <v>3388</v>
      </c>
      <c r="F64">
        <v>49259</v>
      </c>
      <c r="G64">
        <v>52647</v>
      </c>
      <c r="H64">
        <v>1384</v>
      </c>
      <c r="I64">
        <v>2548</v>
      </c>
      <c r="J64">
        <v>228844</v>
      </c>
      <c r="K64">
        <v>35918</v>
      </c>
      <c r="L64">
        <v>249940</v>
      </c>
      <c r="M64">
        <v>67469</v>
      </c>
      <c r="N64">
        <v>317409</v>
      </c>
      <c r="O64">
        <v>11452158</v>
      </c>
      <c r="P64">
        <v>6916588</v>
      </c>
      <c r="R64">
        <v>6916588</v>
      </c>
    </row>
    <row r="65" spans="1:19">
      <c r="A65" s="2">
        <v>44106</v>
      </c>
      <c r="B65" t="s">
        <v>12</v>
      </c>
      <c r="C65">
        <v>3142</v>
      </c>
      <c r="D65">
        <v>294</v>
      </c>
      <c r="E65">
        <v>3436</v>
      </c>
      <c r="F65">
        <v>50561</v>
      </c>
      <c r="G65">
        <v>53997</v>
      </c>
      <c r="H65">
        <v>1350</v>
      </c>
      <c r="I65">
        <v>2499</v>
      </c>
      <c r="J65">
        <v>229970</v>
      </c>
      <c r="K65">
        <v>35941</v>
      </c>
      <c r="L65">
        <v>251377</v>
      </c>
      <c r="M65">
        <v>68531</v>
      </c>
      <c r="N65">
        <v>319908</v>
      </c>
      <c r="O65">
        <v>11572459</v>
      </c>
      <c r="P65">
        <v>6988317</v>
      </c>
      <c r="R65">
        <v>6988317</v>
      </c>
    </row>
    <row r="66" spans="1:19">
      <c r="A66" s="2">
        <v>44107</v>
      </c>
      <c r="B66" t="s">
        <v>12</v>
      </c>
      <c r="C66">
        <v>3205</v>
      </c>
      <c r="D66">
        <v>297</v>
      </c>
      <c r="E66">
        <v>3502</v>
      </c>
      <c r="F66">
        <v>52064</v>
      </c>
      <c r="G66">
        <v>55566</v>
      </c>
      <c r="H66">
        <v>1569</v>
      </c>
      <c r="I66">
        <v>2844</v>
      </c>
      <c r="J66">
        <v>231217</v>
      </c>
      <c r="K66">
        <v>35968</v>
      </c>
      <c r="L66">
        <v>252951</v>
      </c>
      <c r="M66">
        <v>69800</v>
      </c>
      <c r="N66">
        <v>322751</v>
      </c>
      <c r="O66">
        <v>11691391</v>
      </c>
      <c r="P66">
        <v>7057949</v>
      </c>
      <c r="R66">
        <v>7057949</v>
      </c>
    </row>
    <row r="67" spans="1:19">
      <c r="A67" s="2">
        <v>44108</v>
      </c>
      <c r="B67" t="s">
        <v>12</v>
      </c>
      <c r="C67">
        <v>3287</v>
      </c>
      <c r="D67">
        <v>303</v>
      </c>
      <c r="E67">
        <v>3590</v>
      </c>
      <c r="F67">
        <v>53839</v>
      </c>
      <c r="G67">
        <v>57429</v>
      </c>
      <c r="H67">
        <v>1863</v>
      </c>
      <c r="I67">
        <v>2578</v>
      </c>
      <c r="J67">
        <v>231914</v>
      </c>
      <c r="K67">
        <v>35986</v>
      </c>
      <c r="L67">
        <v>254348</v>
      </c>
      <c r="M67">
        <v>70981</v>
      </c>
      <c r="N67">
        <v>325329</v>
      </c>
      <c r="O67">
        <v>11784105</v>
      </c>
      <c r="P67">
        <v>7117315</v>
      </c>
      <c r="R67">
        <v>7117315</v>
      </c>
    </row>
    <row r="68" spans="1:19">
      <c r="A68" s="2">
        <v>44109</v>
      </c>
      <c r="B68" t="s">
        <v>12</v>
      </c>
      <c r="C68">
        <v>3487</v>
      </c>
      <c r="D68">
        <v>323</v>
      </c>
      <c r="E68">
        <v>3810</v>
      </c>
      <c r="F68">
        <v>55093</v>
      </c>
      <c r="G68">
        <v>58903</v>
      </c>
      <c r="H68">
        <v>1474</v>
      </c>
      <c r="I68">
        <v>2257</v>
      </c>
      <c r="J68">
        <v>232681</v>
      </c>
      <c r="K68">
        <v>36002</v>
      </c>
      <c r="L68">
        <v>255576</v>
      </c>
      <c r="M68">
        <v>72010</v>
      </c>
      <c r="N68">
        <v>327586</v>
      </c>
      <c r="O68">
        <v>11844346</v>
      </c>
      <c r="P68">
        <v>7153866</v>
      </c>
      <c r="R68">
        <v>7153866</v>
      </c>
    </row>
    <row r="69" spans="1:19">
      <c r="A69" s="2">
        <v>44110</v>
      </c>
      <c r="B69" t="s">
        <v>12</v>
      </c>
      <c r="C69">
        <v>3625</v>
      </c>
      <c r="D69">
        <v>319</v>
      </c>
      <c r="E69">
        <v>3944</v>
      </c>
      <c r="F69">
        <v>56190</v>
      </c>
      <c r="G69">
        <v>60134</v>
      </c>
      <c r="H69">
        <v>1231</v>
      </c>
      <c r="I69">
        <v>2677</v>
      </c>
      <c r="J69">
        <v>234099</v>
      </c>
      <c r="K69">
        <v>36030</v>
      </c>
      <c r="L69">
        <v>256986</v>
      </c>
      <c r="M69">
        <v>73277</v>
      </c>
      <c r="N69">
        <v>330263</v>
      </c>
      <c r="O69">
        <v>11944088</v>
      </c>
      <c r="P69">
        <v>7216379</v>
      </c>
      <c r="R69">
        <v>7216379</v>
      </c>
    </row>
    <row r="70" spans="1:19">
      <c r="A70" s="2">
        <v>44111</v>
      </c>
      <c r="B70" t="s">
        <v>12</v>
      </c>
      <c r="C70">
        <v>3782</v>
      </c>
      <c r="D70">
        <v>337</v>
      </c>
      <c r="E70">
        <v>4119</v>
      </c>
      <c r="F70">
        <v>58457</v>
      </c>
      <c r="G70">
        <v>62576</v>
      </c>
      <c r="H70">
        <v>2442</v>
      </c>
      <c r="I70">
        <v>3678</v>
      </c>
      <c r="J70">
        <v>235303</v>
      </c>
      <c r="K70">
        <v>36061</v>
      </c>
      <c r="L70">
        <v>258884</v>
      </c>
      <c r="M70">
        <v>75056</v>
      </c>
      <c r="N70">
        <v>333940</v>
      </c>
      <c r="O70">
        <v>12069402</v>
      </c>
      <c r="P70">
        <v>7296766</v>
      </c>
      <c r="R70">
        <v>7296766</v>
      </c>
    </row>
    <row r="71" spans="1:19">
      <c r="A71" s="2">
        <v>44112</v>
      </c>
      <c r="B71" t="s">
        <v>12</v>
      </c>
      <c r="C71">
        <v>3925</v>
      </c>
      <c r="D71">
        <v>358</v>
      </c>
      <c r="E71">
        <v>4283</v>
      </c>
      <c r="F71">
        <v>61669</v>
      </c>
      <c r="G71">
        <v>65952</v>
      </c>
      <c r="H71">
        <v>3376</v>
      </c>
      <c r="I71">
        <v>4458</v>
      </c>
      <c r="J71">
        <v>236363</v>
      </c>
      <c r="K71">
        <v>36083</v>
      </c>
      <c r="L71">
        <v>261304</v>
      </c>
      <c r="M71">
        <v>77094</v>
      </c>
      <c r="N71">
        <v>338398</v>
      </c>
      <c r="O71">
        <v>12197500</v>
      </c>
      <c r="P71">
        <v>7365751</v>
      </c>
      <c r="R71">
        <v>7365751</v>
      </c>
    </row>
    <row r="72" spans="1:19">
      <c r="A72" s="2">
        <v>44113</v>
      </c>
      <c r="B72" t="s">
        <v>12</v>
      </c>
      <c r="C72">
        <v>4086</v>
      </c>
      <c r="D72">
        <v>387</v>
      </c>
      <c r="E72">
        <v>4473</v>
      </c>
      <c r="F72">
        <v>65637</v>
      </c>
      <c r="G72">
        <v>70110</v>
      </c>
      <c r="H72">
        <v>4158</v>
      </c>
      <c r="I72">
        <v>5372</v>
      </c>
      <c r="J72">
        <v>237549</v>
      </c>
      <c r="K72">
        <v>36111</v>
      </c>
      <c r="L72">
        <v>264137</v>
      </c>
      <c r="M72">
        <v>79633</v>
      </c>
      <c r="N72">
        <v>343770</v>
      </c>
      <c r="O72">
        <v>12326971</v>
      </c>
      <c r="P72">
        <v>7443593</v>
      </c>
      <c r="R72">
        <v>7443593</v>
      </c>
    </row>
    <row r="73" spans="1:19">
      <c r="A73" s="2">
        <v>44114</v>
      </c>
      <c r="B73" t="s">
        <v>12</v>
      </c>
      <c r="C73">
        <v>4336</v>
      </c>
      <c r="D73">
        <v>390</v>
      </c>
      <c r="E73">
        <v>4726</v>
      </c>
      <c r="F73">
        <v>70103</v>
      </c>
      <c r="G73">
        <v>74829</v>
      </c>
      <c r="H73">
        <v>4719</v>
      </c>
      <c r="I73">
        <v>5724</v>
      </c>
      <c r="J73">
        <v>238525</v>
      </c>
      <c r="K73">
        <v>36140</v>
      </c>
      <c r="L73">
        <v>267320</v>
      </c>
      <c r="M73">
        <v>82174</v>
      </c>
      <c r="N73">
        <v>349494</v>
      </c>
      <c r="O73">
        <v>12460055</v>
      </c>
      <c r="P73">
        <v>7523702</v>
      </c>
      <c r="R73">
        <v>7523702</v>
      </c>
    </row>
    <row r="74" spans="1:19">
      <c r="A74" s="2">
        <v>44115</v>
      </c>
      <c r="B74" t="s">
        <v>12</v>
      </c>
      <c r="C74">
        <v>4519</v>
      </c>
      <c r="D74">
        <v>420</v>
      </c>
      <c r="E74">
        <v>4939</v>
      </c>
      <c r="F74">
        <v>74136</v>
      </c>
      <c r="G74">
        <v>79075</v>
      </c>
      <c r="H74">
        <v>4246</v>
      </c>
      <c r="I74">
        <v>5456</v>
      </c>
      <c r="J74">
        <v>239709</v>
      </c>
      <c r="K74">
        <v>36166</v>
      </c>
      <c r="L74">
        <v>270510</v>
      </c>
      <c r="M74">
        <v>84440</v>
      </c>
      <c r="N74">
        <v>354950</v>
      </c>
      <c r="O74">
        <v>12564713</v>
      </c>
      <c r="P74">
        <v>7592410</v>
      </c>
      <c r="R74">
        <v>7592410</v>
      </c>
    </row>
    <row r="75" spans="1:19" s="20" customFormat="1">
      <c r="A75" s="2">
        <v>44116</v>
      </c>
      <c r="B75" t="s">
        <v>12</v>
      </c>
      <c r="C75">
        <v>4821</v>
      </c>
      <c r="D75">
        <v>452</v>
      </c>
      <c r="E75">
        <v>5273</v>
      </c>
      <c r="F75">
        <v>77491</v>
      </c>
      <c r="G75">
        <v>82764</v>
      </c>
      <c r="H75">
        <v>3689</v>
      </c>
      <c r="I75">
        <v>4619</v>
      </c>
      <c r="J75">
        <v>240600</v>
      </c>
      <c r="K75">
        <v>36205</v>
      </c>
      <c r="L75">
        <v>272960</v>
      </c>
      <c r="M75">
        <v>86609</v>
      </c>
      <c r="N75">
        <v>359569</v>
      </c>
      <c r="O75">
        <v>12650155</v>
      </c>
      <c r="P75">
        <v>7652059</v>
      </c>
      <c r="Q75"/>
      <c r="R75">
        <v>7652059</v>
      </c>
      <c r="S75"/>
    </row>
    <row r="76" spans="1:19" s="20" customFormat="1">
      <c r="A76" s="2">
        <v>44117</v>
      </c>
      <c r="B76" t="s">
        <v>12</v>
      </c>
      <c r="C76">
        <v>5076</v>
      </c>
      <c r="D76">
        <v>514</v>
      </c>
      <c r="E76">
        <v>5590</v>
      </c>
      <c r="F76">
        <v>81603</v>
      </c>
      <c r="G76">
        <v>87193</v>
      </c>
      <c r="H76">
        <v>4429</v>
      </c>
      <c r="I76">
        <v>5901</v>
      </c>
      <c r="J76">
        <v>242028</v>
      </c>
      <c r="K76">
        <v>36246</v>
      </c>
      <c r="L76">
        <v>276267</v>
      </c>
      <c r="M76">
        <v>89200</v>
      </c>
      <c r="N76">
        <v>365467</v>
      </c>
      <c r="O76">
        <v>12762699</v>
      </c>
      <c r="P76">
        <v>7722319</v>
      </c>
      <c r="Q76"/>
      <c r="R76">
        <v>7722319</v>
      </c>
      <c r="S76"/>
    </row>
    <row r="77" spans="1:19" s="20" customFormat="1">
      <c r="A77" s="2">
        <v>44118</v>
      </c>
      <c r="B77" t="s">
        <v>12</v>
      </c>
      <c r="C77">
        <v>5470</v>
      </c>
      <c r="D77">
        <v>539</v>
      </c>
      <c r="E77">
        <v>6009</v>
      </c>
      <c r="F77">
        <v>86436</v>
      </c>
      <c r="G77">
        <v>92445</v>
      </c>
      <c r="H77">
        <v>5252</v>
      </c>
      <c r="I77">
        <v>7332</v>
      </c>
      <c r="J77">
        <v>244065</v>
      </c>
      <c r="K77">
        <v>36289</v>
      </c>
      <c r="L77">
        <v>280479</v>
      </c>
      <c r="M77">
        <v>92320</v>
      </c>
      <c r="N77">
        <v>372799</v>
      </c>
      <c r="O77">
        <v>12914895</v>
      </c>
      <c r="P77">
        <v>7809920</v>
      </c>
      <c r="Q77"/>
      <c r="R77">
        <v>7809920</v>
      </c>
      <c r="S77"/>
    </row>
    <row r="78" spans="1:19" s="20" customFormat="1">
      <c r="A78" s="2">
        <v>44119</v>
      </c>
      <c r="B78" t="s">
        <v>12</v>
      </c>
      <c r="C78">
        <v>5796</v>
      </c>
      <c r="D78">
        <v>586</v>
      </c>
      <c r="E78">
        <v>6382</v>
      </c>
      <c r="F78">
        <v>92884</v>
      </c>
      <c r="G78">
        <v>99266</v>
      </c>
      <c r="H78">
        <v>6821</v>
      </c>
      <c r="I78">
        <v>8804</v>
      </c>
      <c r="J78">
        <v>245964</v>
      </c>
      <c r="K78">
        <v>36372</v>
      </c>
      <c r="L78">
        <v>285569</v>
      </c>
      <c r="M78">
        <v>96033</v>
      </c>
      <c r="N78">
        <v>381602</v>
      </c>
      <c r="O78">
        <v>13077827</v>
      </c>
      <c r="P78">
        <v>7908462</v>
      </c>
      <c r="Q78"/>
      <c r="R78">
        <v>7908462</v>
      </c>
      <c r="S78"/>
    </row>
    <row r="79" spans="1:19">
      <c r="A79" s="2">
        <v>44120</v>
      </c>
      <c r="B79" t="s">
        <v>12</v>
      </c>
      <c r="C79">
        <v>6178</v>
      </c>
      <c r="D79">
        <v>638</v>
      </c>
      <c r="E79">
        <v>6816</v>
      </c>
      <c r="F79">
        <v>100496</v>
      </c>
      <c r="G79">
        <v>107312</v>
      </c>
      <c r="H79">
        <v>8046</v>
      </c>
      <c r="I79">
        <v>10010</v>
      </c>
      <c r="J79">
        <v>247872</v>
      </c>
      <c r="K79">
        <v>36427</v>
      </c>
      <c r="L79">
        <v>291410</v>
      </c>
      <c r="M79">
        <v>100201</v>
      </c>
      <c r="N79">
        <v>391611</v>
      </c>
      <c r="O79">
        <v>13228204</v>
      </c>
      <c r="P79">
        <v>8000864</v>
      </c>
      <c r="R79">
        <v>8000864</v>
      </c>
    </row>
    <row r="80" spans="1:19">
      <c r="A80" s="2">
        <v>44121</v>
      </c>
      <c r="B80" t="s">
        <v>12</v>
      </c>
      <c r="C80">
        <v>6617</v>
      </c>
      <c r="D80">
        <v>705</v>
      </c>
      <c r="E80">
        <v>7322</v>
      </c>
      <c r="F80">
        <v>109613</v>
      </c>
      <c r="G80">
        <v>116935</v>
      </c>
      <c r="H80">
        <v>9623</v>
      </c>
      <c r="I80">
        <v>10925</v>
      </c>
      <c r="J80">
        <v>249127</v>
      </c>
      <c r="K80">
        <v>36474</v>
      </c>
      <c r="L80">
        <v>297983</v>
      </c>
      <c r="M80">
        <v>104553</v>
      </c>
      <c r="N80">
        <v>402536</v>
      </c>
      <c r="O80">
        <v>13394041</v>
      </c>
      <c r="P80">
        <v>8104190</v>
      </c>
      <c r="R80">
        <v>8104190</v>
      </c>
    </row>
    <row r="81" spans="1:19">
      <c r="A81" s="2">
        <v>44122</v>
      </c>
      <c r="B81" t="s">
        <v>12</v>
      </c>
      <c r="C81">
        <v>7131</v>
      </c>
      <c r="D81">
        <v>750</v>
      </c>
      <c r="E81">
        <v>7881</v>
      </c>
      <c r="F81">
        <v>118356</v>
      </c>
      <c r="G81">
        <v>126237</v>
      </c>
      <c r="H81">
        <v>9302</v>
      </c>
      <c r="I81">
        <v>11705</v>
      </c>
      <c r="J81">
        <v>251461</v>
      </c>
      <c r="K81">
        <v>36543</v>
      </c>
      <c r="L81">
        <v>305260</v>
      </c>
      <c r="M81">
        <v>108981</v>
      </c>
      <c r="N81">
        <v>414241</v>
      </c>
      <c r="O81">
        <v>13540582</v>
      </c>
      <c r="P81">
        <v>8199744</v>
      </c>
      <c r="R81">
        <v>8199744</v>
      </c>
    </row>
    <row r="82" spans="1:19">
      <c r="A82" s="2">
        <v>44123</v>
      </c>
      <c r="B82" t="s">
        <v>12</v>
      </c>
      <c r="C82">
        <v>7676</v>
      </c>
      <c r="D82">
        <v>797</v>
      </c>
      <c r="E82">
        <v>8473</v>
      </c>
      <c r="F82">
        <v>125530</v>
      </c>
      <c r="G82">
        <v>134003</v>
      </c>
      <c r="H82">
        <v>7766</v>
      </c>
      <c r="I82">
        <v>9338</v>
      </c>
      <c r="J82">
        <v>252959</v>
      </c>
      <c r="K82">
        <v>36616</v>
      </c>
      <c r="L82">
        <v>310881</v>
      </c>
      <c r="M82">
        <v>112697</v>
      </c>
      <c r="N82">
        <v>423578</v>
      </c>
      <c r="O82">
        <v>13639444</v>
      </c>
      <c r="P82">
        <v>8265568</v>
      </c>
      <c r="R82">
        <v>8265568</v>
      </c>
    </row>
    <row r="83" spans="1:19" s="20" customFormat="1">
      <c r="A83" s="2">
        <v>44124</v>
      </c>
      <c r="B83" t="s">
        <v>12</v>
      </c>
      <c r="C83">
        <v>8454</v>
      </c>
      <c r="D83">
        <v>870</v>
      </c>
      <c r="E83">
        <v>9324</v>
      </c>
      <c r="F83">
        <v>133415</v>
      </c>
      <c r="G83">
        <v>142739</v>
      </c>
      <c r="H83">
        <v>8736</v>
      </c>
      <c r="I83">
        <v>10874</v>
      </c>
      <c r="J83">
        <v>255005</v>
      </c>
      <c r="K83">
        <v>36705</v>
      </c>
      <c r="L83">
        <v>315734</v>
      </c>
      <c r="M83">
        <v>118715</v>
      </c>
      <c r="N83">
        <v>434449</v>
      </c>
      <c r="O83">
        <v>13784181</v>
      </c>
      <c r="P83">
        <v>8353248</v>
      </c>
      <c r="Q83"/>
      <c r="R83">
        <v>8353248</v>
      </c>
      <c r="S83"/>
    </row>
    <row r="84" spans="1:19" s="20" customFormat="1">
      <c r="A84" s="2">
        <v>44125</v>
      </c>
      <c r="B84" t="s">
        <v>12</v>
      </c>
      <c r="C84">
        <v>9057</v>
      </c>
      <c r="D84">
        <v>926</v>
      </c>
      <c r="E84">
        <v>9983</v>
      </c>
      <c r="F84">
        <v>145459</v>
      </c>
      <c r="G84">
        <v>155442</v>
      </c>
      <c r="H84">
        <v>12703</v>
      </c>
      <c r="I84">
        <v>15199</v>
      </c>
      <c r="J84">
        <v>257374</v>
      </c>
      <c r="K84">
        <v>36832</v>
      </c>
      <c r="L84">
        <v>324455</v>
      </c>
      <c r="M84">
        <v>125193</v>
      </c>
      <c r="N84">
        <v>449648</v>
      </c>
      <c r="O84">
        <v>13962029</v>
      </c>
      <c r="P84">
        <v>8459736</v>
      </c>
      <c r="Q84"/>
      <c r="R84">
        <v>8459736</v>
      </c>
      <c r="S84"/>
    </row>
    <row r="85" spans="1:19">
      <c r="A85" s="2">
        <v>44126</v>
      </c>
      <c r="B85" t="s">
        <v>12</v>
      </c>
      <c r="C85">
        <v>9694</v>
      </c>
      <c r="D85">
        <v>992</v>
      </c>
      <c r="E85">
        <v>10686</v>
      </c>
      <c r="F85">
        <v>158616</v>
      </c>
      <c r="G85">
        <v>169302</v>
      </c>
      <c r="H85">
        <v>13860</v>
      </c>
      <c r="I85">
        <v>16079</v>
      </c>
      <c r="J85">
        <v>259456</v>
      </c>
      <c r="K85">
        <v>36968</v>
      </c>
      <c r="L85">
        <v>333450</v>
      </c>
      <c r="M85">
        <v>132276</v>
      </c>
      <c r="N85">
        <v>465726</v>
      </c>
      <c r="O85">
        <v>14132421</v>
      </c>
      <c r="P85">
        <v>8564608</v>
      </c>
      <c r="R85">
        <v>8564608</v>
      </c>
    </row>
    <row r="86" spans="1:19" s="20" customFormat="1">
      <c r="A86" s="2">
        <v>44127</v>
      </c>
      <c r="B86" t="s">
        <v>12</v>
      </c>
      <c r="C86">
        <v>10549</v>
      </c>
      <c r="D86">
        <v>1049</v>
      </c>
      <c r="E86">
        <v>11598</v>
      </c>
      <c r="F86">
        <v>174404</v>
      </c>
      <c r="G86">
        <v>186002</v>
      </c>
      <c r="H86">
        <v>16700</v>
      </c>
      <c r="I86">
        <v>19143</v>
      </c>
      <c r="J86">
        <v>261808</v>
      </c>
      <c r="K86">
        <v>37059</v>
      </c>
      <c r="L86">
        <v>344414</v>
      </c>
      <c r="M86">
        <v>140455</v>
      </c>
      <c r="N86">
        <v>484869</v>
      </c>
      <c r="O86">
        <v>14314453</v>
      </c>
      <c r="P86">
        <v>8679107</v>
      </c>
      <c r="Q86"/>
      <c r="R86">
        <v>8679107</v>
      </c>
      <c r="S86"/>
    </row>
    <row r="87" spans="1:19" s="20" customFormat="1">
      <c r="A87" s="2">
        <v>44128</v>
      </c>
      <c r="B87" t="s">
        <v>12</v>
      </c>
      <c r="C87">
        <v>11287</v>
      </c>
      <c r="D87">
        <v>1128</v>
      </c>
      <c r="E87">
        <v>12415</v>
      </c>
      <c r="F87">
        <v>190767</v>
      </c>
      <c r="G87">
        <v>203182</v>
      </c>
      <c r="H87">
        <v>17180</v>
      </c>
      <c r="I87">
        <v>19644</v>
      </c>
      <c r="J87">
        <v>264117</v>
      </c>
      <c r="K87">
        <v>37210</v>
      </c>
      <c r="L87">
        <v>355768</v>
      </c>
      <c r="M87">
        <v>148741</v>
      </c>
      <c r="N87">
        <v>504509</v>
      </c>
      <c r="O87">
        <v>14492122</v>
      </c>
      <c r="P87">
        <v>8788780</v>
      </c>
      <c r="Q87"/>
      <c r="R87">
        <v>8788780</v>
      </c>
      <c r="S87"/>
    </row>
    <row r="88" spans="1:19" s="20" customFormat="1">
      <c r="A88" s="2">
        <v>44129</v>
      </c>
      <c r="B88" t="s">
        <v>12</v>
      </c>
      <c r="C88">
        <v>12006</v>
      </c>
      <c r="D88">
        <v>1208</v>
      </c>
      <c r="E88">
        <v>13214</v>
      </c>
      <c r="F88">
        <v>209027</v>
      </c>
      <c r="G88">
        <v>222241</v>
      </c>
      <c r="H88">
        <v>19059</v>
      </c>
      <c r="I88">
        <v>21273</v>
      </c>
      <c r="J88">
        <v>266203</v>
      </c>
      <c r="K88">
        <v>37338</v>
      </c>
      <c r="L88">
        <v>369359</v>
      </c>
      <c r="M88">
        <v>156423</v>
      </c>
      <c r="N88">
        <v>525782</v>
      </c>
      <c r="O88">
        <v>14654002</v>
      </c>
      <c r="P88">
        <v>8890656</v>
      </c>
      <c r="Q88"/>
      <c r="R88">
        <v>8890656</v>
      </c>
      <c r="S88"/>
    </row>
    <row r="89" spans="1:19" s="20" customFormat="1">
      <c r="A89" s="2">
        <v>44130</v>
      </c>
      <c r="B89" t="s">
        <v>12</v>
      </c>
      <c r="C89">
        <v>12997</v>
      </c>
      <c r="D89">
        <v>1284</v>
      </c>
      <c r="E89">
        <v>14281</v>
      </c>
      <c r="F89">
        <v>222403</v>
      </c>
      <c r="G89">
        <v>236684</v>
      </c>
      <c r="H89">
        <v>14443</v>
      </c>
      <c r="I89">
        <v>17012</v>
      </c>
      <c r="J89">
        <v>268626</v>
      </c>
      <c r="K89">
        <v>37479</v>
      </c>
      <c r="L89">
        <v>378783</v>
      </c>
      <c r="M89">
        <v>164006</v>
      </c>
      <c r="N89">
        <v>542789</v>
      </c>
      <c r="O89">
        <v>14778688</v>
      </c>
      <c r="P89">
        <v>8969472</v>
      </c>
      <c r="Q89"/>
      <c r="R89">
        <v>8969472</v>
      </c>
      <c r="S89"/>
    </row>
    <row r="90" spans="1:19">
      <c r="A90" s="2">
        <v>44131</v>
      </c>
      <c r="B90" t="s">
        <v>12</v>
      </c>
      <c r="C90">
        <v>13955</v>
      </c>
      <c r="D90">
        <v>1411</v>
      </c>
      <c r="E90">
        <v>15366</v>
      </c>
      <c r="F90">
        <v>239724</v>
      </c>
      <c r="G90">
        <v>255090</v>
      </c>
      <c r="H90">
        <v>18406</v>
      </c>
      <c r="I90">
        <v>21994</v>
      </c>
      <c r="J90">
        <v>271988</v>
      </c>
      <c r="K90">
        <v>37700</v>
      </c>
      <c r="L90">
        <v>391879</v>
      </c>
      <c r="M90">
        <v>172899</v>
      </c>
      <c r="N90">
        <v>564778</v>
      </c>
      <c r="O90">
        <v>14953086</v>
      </c>
      <c r="P90">
        <v>9075818</v>
      </c>
      <c r="R90">
        <v>9075818</v>
      </c>
    </row>
    <row r="91" spans="1:19" s="20" customFormat="1">
      <c r="A91" s="2">
        <v>44132</v>
      </c>
      <c r="B91" t="s">
        <v>12</v>
      </c>
      <c r="C91">
        <v>14981</v>
      </c>
      <c r="D91">
        <v>1536</v>
      </c>
      <c r="E91">
        <v>16517</v>
      </c>
      <c r="F91">
        <v>259940</v>
      </c>
      <c r="G91">
        <v>276457</v>
      </c>
      <c r="H91">
        <v>21367</v>
      </c>
      <c r="I91">
        <v>24991</v>
      </c>
      <c r="J91">
        <v>275404</v>
      </c>
      <c r="K91">
        <v>37905</v>
      </c>
      <c r="L91">
        <v>406130</v>
      </c>
      <c r="M91">
        <v>183636</v>
      </c>
      <c r="N91">
        <v>589766</v>
      </c>
      <c r="O91">
        <v>15152038</v>
      </c>
      <c r="P91">
        <v>9197638</v>
      </c>
      <c r="Q91"/>
      <c r="R91">
        <v>9197638</v>
      </c>
      <c r="S91"/>
    </row>
    <row r="92" spans="1:19" s="20" customFormat="1">
      <c r="A92" s="2">
        <v>44133</v>
      </c>
      <c r="B92" t="s">
        <v>12</v>
      </c>
      <c r="C92">
        <v>15964</v>
      </c>
      <c r="D92">
        <v>1651</v>
      </c>
      <c r="E92">
        <v>17615</v>
      </c>
      <c r="F92">
        <v>281576</v>
      </c>
      <c r="G92">
        <v>299191</v>
      </c>
      <c r="H92">
        <v>22734</v>
      </c>
      <c r="I92">
        <v>26831</v>
      </c>
      <c r="J92">
        <v>279282</v>
      </c>
      <c r="K92">
        <v>38122</v>
      </c>
      <c r="L92">
        <v>421834</v>
      </c>
      <c r="M92">
        <v>194761</v>
      </c>
      <c r="N92">
        <v>616595</v>
      </c>
      <c r="O92">
        <v>15353490</v>
      </c>
      <c r="P92">
        <v>9316495</v>
      </c>
      <c r="Q92"/>
      <c r="R92">
        <v>9316495</v>
      </c>
      <c r="S92"/>
    </row>
    <row r="93" spans="1:19" s="20" customFormat="1">
      <c r="A93" s="2">
        <v>44134</v>
      </c>
      <c r="B93" t="s">
        <v>12</v>
      </c>
      <c r="C93">
        <v>16994</v>
      </c>
      <c r="D93">
        <v>1746</v>
      </c>
      <c r="E93">
        <v>18740</v>
      </c>
      <c r="F93">
        <v>307046</v>
      </c>
      <c r="G93">
        <v>325786</v>
      </c>
      <c r="H93">
        <v>26595</v>
      </c>
      <c r="I93">
        <v>31084</v>
      </c>
      <c r="J93">
        <v>283567</v>
      </c>
      <c r="K93">
        <v>38321</v>
      </c>
      <c r="L93">
        <v>439297</v>
      </c>
      <c r="M93">
        <v>208377</v>
      </c>
      <c r="N93">
        <v>647674</v>
      </c>
      <c r="O93">
        <v>15568575</v>
      </c>
      <c r="P93">
        <v>9446183</v>
      </c>
      <c r="Q93"/>
      <c r="R93">
        <v>9446183</v>
      </c>
      <c r="S93"/>
    </row>
    <row r="94" spans="1:19" s="20" customFormat="1">
      <c r="A94" s="2">
        <v>44135</v>
      </c>
      <c r="B94" t="s">
        <v>12</v>
      </c>
      <c r="C94">
        <v>17966</v>
      </c>
      <c r="D94">
        <v>1843</v>
      </c>
      <c r="E94">
        <v>19809</v>
      </c>
      <c r="F94">
        <v>331577</v>
      </c>
      <c r="G94">
        <v>351386</v>
      </c>
      <c r="H94">
        <v>25600</v>
      </c>
      <c r="I94">
        <v>31758</v>
      </c>
      <c r="J94">
        <v>289426</v>
      </c>
      <c r="K94">
        <v>38618</v>
      </c>
      <c r="L94">
        <v>460502</v>
      </c>
      <c r="M94">
        <v>218928</v>
      </c>
      <c r="N94">
        <v>679430</v>
      </c>
      <c r="O94">
        <v>15784461</v>
      </c>
      <c r="P94">
        <v>9578462</v>
      </c>
      <c r="Q94"/>
      <c r="R94">
        <v>9578462</v>
      </c>
      <c r="S94"/>
    </row>
    <row r="95" spans="1:19" s="20" customFormat="1">
      <c r="A95" s="2">
        <v>44136</v>
      </c>
      <c r="B95" t="s">
        <v>12</v>
      </c>
      <c r="C95">
        <v>18902</v>
      </c>
      <c r="D95">
        <v>1939</v>
      </c>
      <c r="E95">
        <v>20841</v>
      </c>
      <c r="F95">
        <v>357288</v>
      </c>
      <c r="G95">
        <v>378129</v>
      </c>
      <c r="H95">
        <v>26743</v>
      </c>
      <c r="I95">
        <v>29907</v>
      </c>
      <c r="J95">
        <v>292380</v>
      </c>
      <c r="K95">
        <v>38826</v>
      </c>
      <c r="L95">
        <v>474270</v>
      </c>
      <c r="M95">
        <v>235065</v>
      </c>
      <c r="N95">
        <v>709335</v>
      </c>
      <c r="O95">
        <v>15967918</v>
      </c>
      <c r="P95">
        <v>9695940</v>
      </c>
      <c r="Q95"/>
      <c r="R95">
        <v>9695940</v>
      </c>
      <c r="S95"/>
    </row>
    <row r="96" spans="1:19" s="20" customFormat="1">
      <c r="A96" s="2">
        <v>44137</v>
      </c>
      <c r="B96" t="s">
        <v>12</v>
      </c>
      <c r="C96">
        <v>19840</v>
      </c>
      <c r="D96">
        <v>2022</v>
      </c>
      <c r="E96">
        <v>21862</v>
      </c>
      <c r="F96">
        <v>374650</v>
      </c>
      <c r="G96">
        <v>396512</v>
      </c>
      <c r="H96">
        <v>18383</v>
      </c>
      <c r="I96">
        <v>22253</v>
      </c>
      <c r="J96">
        <v>296017</v>
      </c>
      <c r="K96">
        <v>39059</v>
      </c>
      <c r="L96">
        <v>487976</v>
      </c>
      <c r="M96">
        <v>243612</v>
      </c>
      <c r="N96">
        <v>731588</v>
      </c>
      <c r="O96">
        <v>16103649</v>
      </c>
      <c r="P96">
        <v>9783603</v>
      </c>
      <c r="Q96"/>
      <c r="R96">
        <v>9783603</v>
      </c>
      <c r="S96"/>
    </row>
    <row r="97" spans="1:19" s="20" customFormat="1">
      <c r="A97" s="2">
        <v>44138</v>
      </c>
      <c r="B97" t="s">
        <v>12</v>
      </c>
      <c r="C97">
        <v>21114</v>
      </c>
      <c r="D97">
        <v>2225</v>
      </c>
      <c r="E97">
        <v>23339</v>
      </c>
      <c r="F97">
        <v>394803</v>
      </c>
      <c r="G97">
        <v>418142</v>
      </c>
      <c r="H97">
        <v>21630</v>
      </c>
      <c r="I97">
        <v>28244</v>
      </c>
      <c r="J97">
        <v>302275</v>
      </c>
      <c r="K97">
        <v>39412</v>
      </c>
      <c r="L97">
        <v>503468</v>
      </c>
      <c r="M97">
        <v>256361</v>
      </c>
      <c r="N97">
        <v>759829</v>
      </c>
      <c r="O97">
        <v>16285936</v>
      </c>
      <c r="P97">
        <v>9893535</v>
      </c>
      <c r="Q97"/>
      <c r="R97">
        <v>9893535</v>
      </c>
      <c r="S97"/>
    </row>
    <row r="98" spans="1:19" s="20" customFormat="1">
      <c r="A98" s="2">
        <v>44139</v>
      </c>
      <c r="B98" t="s">
        <v>12</v>
      </c>
      <c r="C98">
        <v>22116</v>
      </c>
      <c r="D98">
        <v>2292</v>
      </c>
      <c r="E98">
        <v>24408</v>
      </c>
      <c r="F98">
        <v>418827</v>
      </c>
      <c r="G98">
        <v>443235</v>
      </c>
      <c r="H98">
        <v>25093</v>
      </c>
      <c r="I98">
        <v>30550</v>
      </c>
      <c r="J98">
        <v>307378</v>
      </c>
      <c r="K98">
        <v>39747</v>
      </c>
      <c r="L98">
        <v>520799</v>
      </c>
      <c r="M98">
        <v>269578</v>
      </c>
      <c r="N98">
        <v>790377</v>
      </c>
      <c r="O98">
        <v>16497767</v>
      </c>
      <c r="P98">
        <v>10021035</v>
      </c>
      <c r="Q98"/>
      <c r="R98">
        <v>10021035</v>
      </c>
      <c r="S98"/>
    </row>
    <row r="99" spans="1:19" s="20" customFormat="1">
      <c r="A99" s="2">
        <v>44140</v>
      </c>
      <c r="B99" t="s">
        <v>12</v>
      </c>
      <c r="C99">
        <v>23256</v>
      </c>
      <c r="D99">
        <v>2391</v>
      </c>
      <c r="E99">
        <v>25647</v>
      </c>
      <c r="F99">
        <v>446701</v>
      </c>
      <c r="G99">
        <v>472348</v>
      </c>
      <c r="H99">
        <v>29113</v>
      </c>
      <c r="I99">
        <v>34505</v>
      </c>
      <c r="J99">
        <v>312339</v>
      </c>
      <c r="K99">
        <v>40192</v>
      </c>
      <c r="L99">
        <v>541173</v>
      </c>
      <c r="M99">
        <v>283706</v>
      </c>
      <c r="N99">
        <v>824879</v>
      </c>
      <c r="O99">
        <v>16717651</v>
      </c>
      <c r="P99">
        <v>10155585</v>
      </c>
      <c r="Q99"/>
      <c r="R99">
        <v>10155585</v>
      </c>
      <c r="S99"/>
    </row>
    <row r="100" spans="1:19">
      <c r="A100" s="2">
        <v>44141</v>
      </c>
      <c r="B100" t="s">
        <v>12</v>
      </c>
      <c r="C100">
        <v>24005</v>
      </c>
      <c r="D100">
        <v>2515</v>
      </c>
      <c r="E100">
        <v>26520</v>
      </c>
      <c r="F100">
        <v>472598</v>
      </c>
      <c r="G100">
        <v>499118</v>
      </c>
      <c r="H100">
        <v>26770</v>
      </c>
      <c r="I100">
        <v>37809</v>
      </c>
      <c r="J100">
        <v>322925</v>
      </c>
      <c r="K100">
        <v>40638</v>
      </c>
      <c r="L100">
        <v>562010</v>
      </c>
      <c r="M100">
        <v>300671</v>
      </c>
      <c r="N100">
        <v>862681</v>
      </c>
      <c r="O100">
        <v>16951896</v>
      </c>
      <c r="P100">
        <v>10290151</v>
      </c>
      <c r="R100">
        <v>10290151</v>
      </c>
    </row>
    <row r="101" spans="1:19">
      <c r="A101" s="2">
        <v>44142</v>
      </c>
      <c r="B101" t="s">
        <v>12</v>
      </c>
      <c r="C101">
        <v>25109</v>
      </c>
      <c r="D101">
        <v>2634</v>
      </c>
      <c r="E101">
        <v>27743</v>
      </c>
      <c r="F101">
        <v>504793</v>
      </c>
      <c r="G101">
        <v>532536</v>
      </c>
      <c r="H101">
        <v>33418</v>
      </c>
      <c r="I101">
        <v>39811</v>
      </c>
      <c r="J101">
        <v>328891</v>
      </c>
      <c r="K101">
        <v>41063</v>
      </c>
      <c r="L101">
        <v>583660</v>
      </c>
      <c r="M101">
        <v>318830</v>
      </c>
      <c r="N101">
        <v>902490</v>
      </c>
      <c r="O101">
        <v>17183569</v>
      </c>
      <c r="P101">
        <v>10427797</v>
      </c>
      <c r="R101">
        <v>10427797</v>
      </c>
    </row>
    <row r="102" spans="1:19">
      <c r="A102" s="2">
        <v>44143</v>
      </c>
      <c r="B102" t="s">
        <v>12</v>
      </c>
      <c r="C102">
        <v>26440</v>
      </c>
      <c r="D102">
        <v>2749</v>
      </c>
      <c r="E102">
        <v>29189</v>
      </c>
      <c r="F102">
        <v>529447</v>
      </c>
      <c r="G102">
        <v>558636</v>
      </c>
      <c r="H102">
        <v>26100</v>
      </c>
      <c r="I102">
        <v>32616</v>
      </c>
      <c r="J102">
        <v>335074</v>
      </c>
      <c r="K102">
        <v>41394</v>
      </c>
      <c r="L102">
        <v>601403</v>
      </c>
      <c r="M102">
        <v>333701</v>
      </c>
      <c r="N102">
        <v>935104</v>
      </c>
      <c r="O102">
        <v>17374713</v>
      </c>
      <c r="P102">
        <v>10547046</v>
      </c>
      <c r="R102">
        <v>10547046</v>
      </c>
    </row>
    <row r="103" spans="1:19">
      <c r="A103" s="2">
        <v>44144</v>
      </c>
      <c r="B103" t="s">
        <v>12</v>
      </c>
      <c r="C103">
        <v>27636</v>
      </c>
      <c r="D103">
        <v>2849</v>
      </c>
      <c r="E103">
        <v>30485</v>
      </c>
      <c r="F103">
        <v>542849</v>
      </c>
      <c r="G103">
        <v>573334</v>
      </c>
      <c r="H103">
        <v>14698</v>
      </c>
      <c r="I103">
        <v>25271</v>
      </c>
      <c r="J103">
        <v>345289</v>
      </c>
      <c r="K103">
        <v>41750</v>
      </c>
      <c r="L103">
        <v>614843</v>
      </c>
      <c r="M103">
        <v>345530</v>
      </c>
      <c r="N103">
        <v>960373</v>
      </c>
      <c r="O103">
        <v>17522438</v>
      </c>
      <c r="P103">
        <v>10635747</v>
      </c>
      <c r="R103">
        <v>10635747</v>
      </c>
    </row>
    <row r="104" spans="1:19">
      <c r="A104" s="2">
        <v>44145</v>
      </c>
      <c r="B104" t="s">
        <v>12</v>
      </c>
      <c r="C104">
        <v>28633</v>
      </c>
      <c r="D104">
        <v>2971</v>
      </c>
      <c r="E104">
        <v>31604</v>
      </c>
      <c r="F104">
        <v>558506</v>
      </c>
      <c r="G104">
        <v>590110</v>
      </c>
      <c r="H104">
        <v>16776</v>
      </c>
      <c r="I104">
        <v>35098</v>
      </c>
      <c r="J104">
        <v>363023</v>
      </c>
      <c r="K104">
        <v>42330</v>
      </c>
      <c r="L104">
        <v>636202</v>
      </c>
      <c r="M104">
        <v>359261</v>
      </c>
      <c r="N104">
        <v>995463</v>
      </c>
      <c r="O104">
        <v>17740196</v>
      </c>
      <c r="P104">
        <v>10765561</v>
      </c>
      <c r="R104">
        <v>10765561</v>
      </c>
    </row>
    <row r="105" spans="1:19">
      <c r="A105" s="2">
        <v>44146</v>
      </c>
      <c r="B105" t="s">
        <v>12</v>
      </c>
      <c r="C105">
        <v>29444</v>
      </c>
      <c r="D105">
        <v>3081</v>
      </c>
      <c r="E105">
        <v>32525</v>
      </c>
      <c r="F105">
        <v>580833</v>
      </c>
      <c r="G105">
        <v>613358</v>
      </c>
      <c r="H105">
        <v>23248</v>
      </c>
      <c r="I105">
        <v>32961</v>
      </c>
      <c r="J105">
        <v>372113</v>
      </c>
      <c r="K105">
        <v>42953</v>
      </c>
      <c r="L105">
        <v>657205</v>
      </c>
      <c r="M105">
        <v>371219</v>
      </c>
      <c r="N105">
        <v>1028424</v>
      </c>
      <c r="O105">
        <v>17965836</v>
      </c>
      <c r="P105">
        <v>10891971</v>
      </c>
      <c r="R105">
        <v>10891971</v>
      </c>
    </row>
    <row r="106" spans="1:19">
      <c r="A106" s="2">
        <v>44147</v>
      </c>
      <c r="B106" t="s">
        <v>12</v>
      </c>
      <c r="C106">
        <v>29873</v>
      </c>
      <c r="D106">
        <v>3170</v>
      </c>
      <c r="E106">
        <v>33043</v>
      </c>
      <c r="F106">
        <v>602011</v>
      </c>
      <c r="G106">
        <v>635054</v>
      </c>
      <c r="H106">
        <v>21696</v>
      </c>
      <c r="I106">
        <v>37978</v>
      </c>
      <c r="J106">
        <v>387758</v>
      </c>
      <c r="K106">
        <v>43589</v>
      </c>
      <c r="L106">
        <v>674591</v>
      </c>
      <c r="M106">
        <v>391810</v>
      </c>
      <c r="N106">
        <v>1066401</v>
      </c>
      <c r="O106">
        <v>18200508</v>
      </c>
      <c r="P106">
        <v>11025449</v>
      </c>
    </row>
    <row r="107" spans="1:19">
      <c r="A107" s="2">
        <v>44148</v>
      </c>
      <c r="B107" t="s">
        <v>12</v>
      </c>
      <c r="C107">
        <v>30914</v>
      </c>
      <c r="D107">
        <v>3230</v>
      </c>
      <c r="E107">
        <v>34144</v>
      </c>
      <c r="F107">
        <v>629782</v>
      </c>
      <c r="G107">
        <v>663926</v>
      </c>
      <c r="H107">
        <v>28872</v>
      </c>
      <c r="I107">
        <v>40902</v>
      </c>
      <c r="J107">
        <v>399238</v>
      </c>
      <c r="K107">
        <v>44139</v>
      </c>
      <c r="L107">
        <v>697312</v>
      </c>
      <c r="M107">
        <v>409991</v>
      </c>
      <c r="N107">
        <v>1107303</v>
      </c>
      <c r="O107">
        <v>18455416</v>
      </c>
      <c r="P107">
        <v>11170324</v>
      </c>
    </row>
    <row r="108" spans="1:19">
      <c r="A108" s="2">
        <v>44149</v>
      </c>
      <c r="B108" t="s">
        <v>12</v>
      </c>
      <c r="C108">
        <v>31398</v>
      </c>
      <c r="D108">
        <v>3306</v>
      </c>
      <c r="E108">
        <v>34704</v>
      </c>
      <c r="F108">
        <v>653731</v>
      </c>
      <c r="G108">
        <v>688435</v>
      </c>
      <c r="H108">
        <v>24509</v>
      </c>
      <c r="I108">
        <v>37255</v>
      </c>
      <c r="J108">
        <v>411434</v>
      </c>
      <c r="K108">
        <v>44683</v>
      </c>
      <c r="L108">
        <v>718482</v>
      </c>
      <c r="M108">
        <v>426070</v>
      </c>
      <c r="N108">
        <v>1144552</v>
      </c>
      <c r="O108">
        <v>18683111</v>
      </c>
      <c r="P108">
        <v>11305441</v>
      </c>
    </row>
    <row r="109" spans="1:19">
      <c r="A109" s="2">
        <v>44150</v>
      </c>
      <c r="B109" t="s">
        <v>12</v>
      </c>
      <c r="C109">
        <v>32047</v>
      </c>
      <c r="D109">
        <v>3422</v>
      </c>
      <c r="E109">
        <v>35469</v>
      </c>
      <c r="F109">
        <v>677021</v>
      </c>
      <c r="G109">
        <v>712490</v>
      </c>
      <c r="H109">
        <v>24055</v>
      </c>
      <c r="I109">
        <v>33979</v>
      </c>
      <c r="J109">
        <v>420810</v>
      </c>
      <c r="K109">
        <v>45229</v>
      </c>
      <c r="L109">
        <v>736846</v>
      </c>
      <c r="M109">
        <v>441683</v>
      </c>
      <c r="N109">
        <v>1178529</v>
      </c>
      <c r="O109">
        <v>18878386</v>
      </c>
      <c r="P109">
        <v>11416172</v>
      </c>
    </row>
    <row r="110" spans="1:19">
      <c r="A110" s="2">
        <v>44151</v>
      </c>
      <c r="B110" t="s">
        <v>12</v>
      </c>
      <c r="C110">
        <v>32536</v>
      </c>
      <c r="D110">
        <v>3492</v>
      </c>
      <c r="E110">
        <v>36028</v>
      </c>
      <c r="F110">
        <v>681756</v>
      </c>
      <c r="G110">
        <v>717784</v>
      </c>
      <c r="H110">
        <v>5294</v>
      </c>
      <c r="I110">
        <v>27354</v>
      </c>
      <c r="J110">
        <v>442364</v>
      </c>
      <c r="K110">
        <v>45733</v>
      </c>
      <c r="L110">
        <v>751766</v>
      </c>
      <c r="M110">
        <v>454115</v>
      </c>
      <c r="N110">
        <v>1205881</v>
      </c>
      <c r="O110">
        <v>19031049</v>
      </c>
      <c r="P110">
        <v>11505254</v>
      </c>
    </row>
  </sheetData>
  <pageMargins left="0" right="0" top="0.39370078740157505" bottom="0.39370078740157505" header="0" footer="0"/>
  <pageSetup paperSize="9" orientation="portrait" r:id="rId1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0"/>
  <sheetViews>
    <sheetView workbookViewId="0">
      <pane ySplit="1" topLeftCell="A104" activePane="bottomLeft" state="frozen"/>
      <selection pane="bottomLeft" activeCell="A110" sqref="A110"/>
    </sheetView>
  </sheetViews>
  <sheetFormatPr defaultRowHeight="14.25"/>
  <cols>
    <col min="1" max="1" width="19.25" customWidth="1"/>
    <col min="2" max="5" width="10.75" customWidth="1"/>
    <col min="6" max="6" width="8.75" customWidth="1"/>
  </cols>
  <sheetData>
    <row r="1" spans="1:5">
      <c r="A1" s="1" t="s">
        <v>0</v>
      </c>
      <c r="B1" s="1" t="s">
        <v>10</v>
      </c>
      <c r="C1" t="s">
        <v>13</v>
      </c>
      <c r="D1" t="s">
        <v>14</v>
      </c>
      <c r="E1" t="s">
        <v>61</v>
      </c>
    </row>
    <row r="3" spans="1:5">
      <c r="A3" s="2">
        <f>Dati!A3</f>
        <v>44044</v>
      </c>
      <c r="B3" s="3">
        <f>Dati!N3</f>
        <v>247832</v>
      </c>
    </row>
    <row r="4" spans="1:5">
      <c r="A4" s="2">
        <f>Dati!A4</f>
        <v>44045</v>
      </c>
      <c r="B4" s="3">
        <f>Dati!N4</f>
        <v>248070</v>
      </c>
      <c r="C4">
        <f t="shared" ref="C4:C36" si="0">B4-B3</f>
        <v>238</v>
      </c>
    </row>
    <row r="5" spans="1:5">
      <c r="A5" s="2">
        <f>Dati!A5</f>
        <v>44046</v>
      </c>
      <c r="B5" s="3">
        <f>Dati!N5</f>
        <v>248229</v>
      </c>
      <c r="C5">
        <f t="shared" si="0"/>
        <v>159</v>
      </c>
      <c r="D5">
        <f t="shared" ref="D5:D36" si="1">C5-C4</f>
        <v>-79</v>
      </c>
    </row>
    <row r="6" spans="1:5">
      <c r="A6" s="2">
        <f>Dati!A6</f>
        <v>44047</v>
      </c>
      <c r="B6" s="3">
        <f>Dati!N6</f>
        <v>248419</v>
      </c>
      <c r="C6">
        <f t="shared" si="0"/>
        <v>190</v>
      </c>
      <c r="D6">
        <f t="shared" si="1"/>
        <v>31</v>
      </c>
    </row>
    <row r="7" spans="1:5">
      <c r="A7" s="2">
        <f>Dati!A7</f>
        <v>44048</v>
      </c>
      <c r="B7" s="3">
        <f>Dati!N7</f>
        <v>248803</v>
      </c>
      <c r="C7">
        <f t="shared" si="0"/>
        <v>384</v>
      </c>
      <c r="D7">
        <f t="shared" si="1"/>
        <v>194</v>
      </c>
    </row>
    <row r="8" spans="1:5">
      <c r="A8" s="2">
        <f>Dati!A8</f>
        <v>44049</v>
      </c>
      <c r="B8" s="3">
        <f>Dati!N8</f>
        <v>249204</v>
      </c>
      <c r="C8">
        <f t="shared" si="0"/>
        <v>401</v>
      </c>
      <c r="D8">
        <f t="shared" si="1"/>
        <v>17</v>
      </c>
    </row>
    <row r="9" spans="1:5">
      <c r="A9" s="2">
        <f>Dati!A9</f>
        <v>44050</v>
      </c>
      <c r="B9" s="3">
        <f>Dati!N9</f>
        <v>249756</v>
      </c>
      <c r="C9">
        <f t="shared" si="0"/>
        <v>552</v>
      </c>
      <c r="D9">
        <f t="shared" si="1"/>
        <v>151</v>
      </c>
    </row>
    <row r="10" spans="1:5">
      <c r="A10" s="2">
        <f>Dati!A10</f>
        <v>44051</v>
      </c>
      <c r="B10" s="3">
        <f>Dati!N10</f>
        <v>250103</v>
      </c>
      <c r="C10">
        <f t="shared" si="0"/>
        <v>347</v>
      </c>
      <c r="D10">
        <f t="shared" si="1"/>
        <v>-205</v>
      </c>
    </row>
    <row r="11" spans="1:5">
      <c r="A11" s="2">
        <f>Dati!A11</f>
        <v>44052</v>
      </c>
      <c r="B11" s="3">
        <f>Dati!N11</f>
        <v>250566</v>
      </c>
      <c r="C11">
        <f t="shared" si="0"/>
        <v>463</v>
      </c>
      <c r="D11">
        <f t="shared" si="1"/>
        <v>116</v>
      </c>
    </row>
    <row r="12" spans="1:5">
      <c r="A12" s="2">
        <f>Dati!A12</f>
        <v>44053</v>
      </c>
      <c r="B12" s="3">
        <f>Dati!N12</f>
        <v>250825</v>
      </c>
      <c r="C12">
        <f t="shared" si="0"/>
        <v>259</v>
      </c>
      <c r="D12">
        <f t="shared" si="1"/>
        <v>-204</v>
      </c>
      <c r="E12" s="11">
        <f>(SUM(C5:C11)/7)</f>
        <v>356.57142857142856</v>
      </c>
    </row>
    <row r="13" spans="1:5">
      <c r="A13" s="2">
        <f>Dati!A13</f>
        <v>44054</v>
      </c>
      <c r="B13" s="3">
        <f>Dati!N13</f>
        <v>251237</v>
      </c>
      <c r="C13">
        <f t="shared" si="0"/>
        <v>412</v>
      </c>
      <c r="D13">
        <f t="shared" si="1"/>
        <v>153</v>
      </c>
      <c r="E13" s="11">
        <f t="shared" ref="E13:E76" si="2">(SUM(C6:C12)/7)</f>
        <v>370.85714285714283</v>
      </c>
    </row>
    <row r="14" spans="1:5">
      <c r="A14" s="2">
        <f>Dati!A14</f>
        <v>44055</v>
      </c>
      <c r="B14" s="3">
        <f>Dati!N14</f>
        <v>251713</v>
      </c>
      <c r="C14">
        <f t="shared" si="0"/>
        <v>476</v>
      </c>
      <c r="D14">
        <f t="shared" si="1"/>
        <v>64</v>
      </c>
      <c r="E14" s="11">
        <f t="shared" si="2"/>
        <v>402.57142857142856</v>
      </c>
    </row>
    <row r="15" spans="1:5">
      <c r="A15" s="2">
        <f>Dati!A15</f>
        <v>44056</v>
      </c>
      <c r="B15" s="3">
        <f>Dati!N15</f>
        <v>252235</v>
      </c>
      <c r="C15">
        <f t="shared" si="0"/>
        <v>522</v>
      </c>
      <c r="D15">
        <f t="shared" si="1"/>
        <v>46</v>
      </c>
      <c r="E15" s="11">
        <f t="shared" si="2"/>
        <v>415.71428571428572</v>
      </c>
    </row>
    <row r="16" spans="1:5">
      <c r="A16" s="2">
        <f>Dati!A16</f>
        <v>44057</v>
      </c>
      <c r="B16" s="3">
        <f>Dati!N16</f>
        <v>252809</v>
      </c>
      <c r="C16">
        <f t="shared" si="0"/>
        <v>574</v>
      </c>
      <c r="D16">
        <f t="shared" si="1"/>
        <v>52</v>
      </c>
      <c r="E16" s="11">
        <f t="shared" si="2"/>
        <v>433</v>
      </c>
    </row>
    <row r="17" spans="1:5">
      <c r="A17" s="2">
        <f>Dati!A17</f>
        <v>44058</v>
      </c>
      <c r="B17" s="3">
        <f>Dati!N17</f>
        <v>253438</v>
      </c>
      <c r="C17">
        <f t="shared" si="0"/>
        <v>629</v>
      </c>
      <c r="D17">
        <f t="shared" si="1"/>
        <v>55</v>
      </c>
      <c r="E17" s="11">
        <f t="shared" si="2"/>
        <v>436.14285714285717</v>
      </c>
    </row>
    <row r="18" spans="1:5">
      <c r="A18" s="2">
        <f>Dati!A18</f>
        <v>44059</v>
      </c>
      <c r="B18" s="3">
        <f>Dati!N18</f>
        <v>253915</v>
      </c>
      <c r="C18">
        <f t="shared" si="0"/>
        <v>477</v>
      </c>
      <c r="D18">
        <f t="shared" si="1"/>
        <v>-152</v>
      </c>
      <c r="E18" s="11">
        <f t="shared" si="2"/>
        <v>476.42857142857144</v>
      </c>
    </row>
    <row r="19" spans="1:5">
      <c r="A19" s="2">
        <f>Dati!A19</f>
        <v>44060</v>
      </c>
      <c r="B19" s="3">
        <f>Dati!N19</f>
        <v>254235</v>
      </c>
      <c r="C19">
        <f t="shared" si="0"/>
        <v>320</v>
      </c>
      <c r="D19">
        <f t="shared" si="1"/>
        <v>-157</v>
      </c>
      <c r="E19" s="11">
        <f t="shared" si="2"/>
        <v>478.42857142857144</v>
      </c>
    </row>
    <row r="20" spans="1:5">
      <c r="A20" s="2">
        <f>Dati!A20</f>
        <v>44061</v>
      </c>
      <c r="B20" s="3">
        <f>Dati!N20</f>
        <v>254636</v>
      </c>
      <c r="C20">
        <f t="shared" si="0"/>
        <v>401</v>
      </c>
      <c r="D20">
        <f t="shared" si="1"/>
        <v>81</v>
      </c>
      <c r="E20" s="11">
        <f t="shared" si="2"/>
        <v>487.14285714285717</v>
      </c>
    </row>
    <row r="21" spans="1:5">
      <c r="A21" s="2">
        <f>Dati!A21</f>
        <v>44062</v>
      </c>
      <c r="B21" s="3">
        <f>Dati!N21</f>
        <v>255278</v>
      </c>
      <c r="C21">
        <f t="shared" si="0"/>
        <v>642</v>
      </c>
      <c r="D21">
        <f t="shared" si="1"/>
        <v>241</v>
      </c>
      <c r="E21" s="11">
        <f t="shared" si="2"/>
        <v>485.57142857142856</v>
      </c>
    </row>
    <row r="22" spans="1:5">
      <c r="A22" s="2">
        <f>Dati!A22</f>
        <v>44063</v>
      </c>
      <c r="B22" s="3">
        <f>Dati!N22</f>
        <v>256118</v>
      </c>
      <c r="C22">
        <f t="shared" si="0"/>
        <v>840</v>
      </c>
      <c r="D22">
        <f t="shared" si="1"/>
        <v>198</v>
      </c>
      <c r="E22" s="11">
        <f t="shared" si="2"/>
        <v>509.28571428571428</v>
      </c>
    </row>
    <row r="23" spans="1:5">
      <c r="A23" s="2">
        <f>Dati!A23</f>
        <v>44064</v>
      </c>
      <c r="B23" s="3">
        <f>Dati!N23</f>
        <v>257065</v>
      </c>
      <c r="C23">
        <f t="shared" si="0"/>
        <v>947</v>
      </c>
      <c r="D23">
        <f t="shared" si="1"/>
        <v>107</v>
      </c>
      <c r="E23" s="11">
        <f t="shared" si="2"/>
        <v>554.71428571428567</v>
      </c>
    </row>
    <row r="24" spans="1:5">
      <c r="A24" s="2">
        <f>Dati!A24</f>
        <v>44065</v>
      </c>
      <c r="B24" s="3">
        <f>Dati!N24</f>
        <v>258136</v>
      </c>
      <c r="C24">
        <f t="shared" si="0"/>
        <v>1071</v>
      </c>
      <c r="D24">
        <f t="shared" si="1"/>
        <v>124</v>
      </c>
      <c r="E24" s="11">
        <f t="shared" si="2"/>
        <v>608</v>
      </c>
    </row>
    <row r="25" spans="1:5">
      <c r="A25" s="2">
        <f>Dati!A25</f>
        <v>44066</v>
      </c>
      <c r="B25" s="3">
        <f>Dati!N25</f>
        <v>259345</v>
      </c>
      <c r="C25">
        <f t="shared" si="0"/>
        <v>1209</v>
      </c>
      <c r="D25">
        <f t="shared" si="1"/>
        <v>138</v>
      </c>
      <c r="E25" s="11">
        <f t="shared" si="2"/>
        <v>671.14285714285711</v>
      </c>
    </row>
    <row r="26" spans="1:5">
      <c r="A26" s="2">
        <f>Dati!A26</f>
        <v>44067</v>
      </c>
      <c r="B26" s="3">
        <f>Dati!N26</f>
        <v>260298</v>
      </c>
      <c r="C26">
        <f t="shared" si="0"/>
        <v>953</v>
      </c>
      <c r="D26">
        <f t="shared" si="1"/>
        <v>-256</v>
      </c>
      <c r="E26" s="11">
        <f t="shared" si="2"/>
        <v>775.71428571428567</v>
      </c>
    </row>
    <row r="27" spans="1:5">
      <c r="A27" s="2">
        <f>Dati!A27</f>
        <v>44068</v>
      </c>
      <c r="B27" s="3">
        <f>Dati!N27</f>
        <v>261174</v>
      </c>
      <c r="C27">
        <f t="shared" si="0"/>
        <v>876</v>
      </c>
      <c r="D27">
        <f t="shared" si="1"/>
        <v>-77</v>
      </c>
      <c r="E27" s="11">
        <f t="shared" si="2"/>
        <v>866.14285714285711</v>
      </c>
    </row>
    <row r="28" spans="1:5">
      <c r="A28" s="2">
        <f>Dati!A28</f>
        <v>44069</v>
      </c>
      <c r="B28" s="3">
        <f>Dati!N28</f>
        <v>262540</v>
      </c>
      <c r="C28">
        <f t="shared" si="0"/>
        <v>1366</v>
      </c>
      <c r="D28">
        <f t="shared" si="1"/>
        <v>490</v>
      </c>
      <c r="E28" s="11">
        <f t="shared" si="2"/>
        <v>934</v>
      </c>
    </row>
    <row r="29" spans="1:5">
      <c r="A29" s="2">
        <f>Dati!A29</f>
        <v>44070</v>
      </c>
      <c r="B29" s="3">
        <f>Dati!N29</f>
        <v>263949</v>
      </c>
      <c r="C29">
        <f t="shared" si="0"/>
        <v>1409</v>
      </c>
      <c r="D29">
        <f t="shared" si="1"/>
        <v>43</v>
      </c>
      <c r="E29" s="11">
        <f t="shared" si="2"/>
        <v>1037.4285714285713</v>
      </c>
    </row>
    <row r="30" spans="1:5">
      <c r="A30" s="2">
        <f>Dati!A30</f>
        <v>44071</v>
      </c>
      <c r="B30" s="3">
        <f>Dati!N30</f>
        <v>265409</v>
      </c>
      <c r="C30">
        <f t="shared" si="0"/>
        <v>1460</v>
      </c>
      <c r="D30">
        <f t="shared" si="1"/>
        <v>51</v>
      </c>
      <c r="E30" s="11">
        <f t="shared" si="2"/>
        <v>1118.7142857142858</v>
      </c>
    </row>
    <row r="31" spans="1:5">
      <c r="A31" s="2">
        <f>Dati!A31</f>
        <v>44072</v>
      </c>
      <c r="B31" s="3">
        <f>Dati!N31</f>
        <v>266853</v>
      </c>
      <c r="C31">
        <f t="shared" si="0"/>
        <v>1444</v>
      </c>
      <c r="D31">
        <f t="shared" si="1"/>
        <v>-16</v>
      </c>
      <c r="E31" s="11">
        <f t="shared" si="2"/>
        <v>1192</v>
      </c>
    </row>
    <row r="32" spans="1:5">
      <c r="A32" s="2">
        <f>Dati!A32</f>
        <v>44073</v>
      </c>
      <c r="B32" s="3">
        <f>Dati!N32</f>
        <v>268218</v>
      </c>
      <c r="C32">
        <f t="shared" si="0"/>
        <v>1365</v>
      </c>
      <c r="D32">
        <f t="shared" si="1"/>
        <v>-79</v>
      </c>
      <c r="E32" s="11">
        <f t="shared" si="2"/>
        <v>1245.2857142857142</v>
      </c>
    </row>
    <row r="33" spans="1:5">
      <c r="A33" s="2">
        <f>Dati!A33</f>
        <v>44074</v>
      </c>
      <c r="B33" s="3">
        <f>Dati!N33</f>
        <v>269214</v>
      </c>
      <c r="C33">
        <f t="shared" si="0"/>
        <v>996</v>
      </c>
      <c r="D33">
        <f t="shared" si="1"/>
        <v>-369</v>
      </c>
      <c r="E33" s="11">
        <f t="shared" si="2"/>
        <v>1267.5714285714287</v>
      </c>
    </row>
    <row r="34" spans="1:5">
      <c r="A34" s="2">
        <f>Dati!A34</f>
        <v>44075</v>
      </c>
      <c r="B34" s="3">
        <f>Dati!N34</f>
        <v>270189</v>
      </c>
      <c r="C34">
        <f t="shared" si="0"/>
        <v>975</v>
      </c>
      <c r="D34">
        <f t="shared" si="1"/>
        <v>-21</v>
      </c>
      <c r="E34" s="11">
        <f t="shared" si="2"/>
        <v>1273.7142857142858</v>
      </c>
    </row>
    <row r="35" spans="1:5">
      <c r="A35" s="2">
        <f>Dati!A35</f>
        <v>44076</v>
      </c>
      <c r="B35" s="3">
        <f>Dati!N35</f>
        <v>271515</v>
      </c>
      <c r="C35">
        <f t="shared" si="0"/>
        <v>1326</v>
      </c>
      <c r="D35">
        <f t="shared" si="1"/>
        <v>351</v>
      </c>
      <c r="E35" s="11">
        <f t="shared" si="2"/>
        <v>1287.8571428571429</v>
      </c>
    </row>
    <row r="36" spans="1:5">
      <c r="A36" s="2">
        <f>Dati!A36</f>
        <v>44077</v>
      </c>
      <c r="B36" s="3">
        <f>Dati!N36</f>
        <v>272912</v>
      </c>
      <c r="C36">
        <f t="shared" si="0"/>
        <v>1397</v>
      </c>
      <c r="D36">
        <f t="shared" si="1"/>
        <v>71</v>
      </c>
      <c r="E36" s="11">
        <f t="shared" si="2"/>
        <v>1282.1428571428571</v>
      </c>
    </row>
    <row r="37" spans="1:5">
      <c r="A37" s="2">
        <f>Dati!A37</f>
        <v>44078</v>
      </c>
      <c r="B37" s="3">
        <f>Dati!N37</f>
        <v>274644</v>
      </c>
      <c r="C37">
        <f t="shared" ref="C37" si="3">B37-B36</f>
        <v>1732</v>
      </c>
      <c r="D37">
        <f t="shared" ref="D37" si="4">C37-C36</f>
        <v>335</v>
      </c>
      <c r="E37" s="11">
        <f t="shared" si="2"/>
        <v>1280.4285714285713</v>
      </c>
    </row>
    <row r="38" spans="1:5">
      <c r="A38" s="2">
        <f>Dati!A38</f>
        <v>44079</v>
      </c>
      <c r="B38" s="3">
        <f>Dati!N38</f>
        <v>276337</v>
      </c>
      <c r="C38">
        <f t="shared" ref="C38" si="5">B38-B37</f>
        <v>1693</v>
      </c>
      <c r="D38">
        <f t="shared" ref="D38" si="6">C38-C37</f>
        <v>-39</v>
      </c>
      <c r="E38" s="11">
        <f t="shared" si="2"/>
        <v>1319.2857142857142</v>
      </c>
    </row>
    <row r="39" spans="1:5">
      <c r="A39" s="2">
        <f>Dati!A39</f>
        <v>44080</v>
      </c>
      <c r="B39" s="3">
        <f>Dati!N39</f>
        <v>277634</v>
      </c>
      <c r="C39">
        <f t="shared" ref="C39" si="7">B39-B38</f>
        <v>1297</v>
      </c>
      <c r="D39">
        <f t="shared" ref="D39" si="8">C39-C38</f>
        <v>-396</v>
      </c>
      <c r="E39" s="11">
        <f t="shared" si="2"/>
        <v>1354.8571428571429</v>
      </c>
    </row>
    <row r="40" spans="1:5">
      <c r="A40" s="2">
        <f>Dati!A40</f>
        <v>44081</v>
      </c>
      <c r="B40" s="3">
        <f>Dati!N40</f>
        <v>278784</v>
      </c>
      <c r="C40">
        <f t="shared" ref="C40" si="9">B40-B39</f>
        <v>1150</v>
      </c>
      <c r="D40">
        <f t="shared" ref="D40" si="10">C40-C39</f>
        <v>-147</v>
      </c>
      <c r="E40" s="11">
        <f t="shared" si="2"/>
        <v>1345.1428571428571</v>
      </c>
    </row>
    <row r="41" spans="1:5">
      <c r="A41" s="2">
        <f>Dati!A41</f>
        <v>44082</v>
      </c>
      <c r="B41" s="3">
        <f>Dati!N41</f>
        <v>280153</v>
      </c>
      <c r="C41">
        <f t="shared" ref="C41" si="11">B41-B40</f>
        <v>1369</v>
      </c>
      <c r="D41">
        <f t="shared" ref="D41" si="12">C41-C40</f>
        <v>219</v>
      </c>
      <c r="E41" s="11">
        <f t="shared" si="2"/>
        <v>1367.1428571428571</v>
      </c>
    </row>
    <row r="42" spans="1:5">
      <c r="A42" s="2">
        <f>Dati!A42</f>
        <v>44083</v>
      </c>
      <c r="B42" s="3">
        <f>Dati!N42</f>
        <v>281583</v>
      </c>
      <c r="C42">
        <f t="shared" ref="C42" si="13">B42-B41</f>
        <v>1430</v>
      </c>
      <c r="D42">
        <f t="shared" ref="D42" si="14">C42-C41</f>
        <v>61</v>
      </c>
      <c r="E42" s="11">
        <f t="shared" si="2"/>
        <v>1423.4285714285713</v>
      </c>
    </row>
    <row r="43" spans="1:5">
      <c r="A43" s="2">
        <f>Dati!A43</f>
        <v>44084</v>
      </c>
      <c r="B43" s="3">
        <f>Dati!N43</f>
        <v>283180</v>
      </c>
      <c r="C43">
        <f t="shared" ref="C43" si="15">B43-B42</f>
        <v>1597</v>
      </c>
      <c r="D43">
        <f t="shared" ref="D43" si="16">C43-C42</f>
        <v>167</v>
      </c>
      <c r="E43" s="11">
        <f t="shared" si="2"/>
        <v>1438.2857142857142</v>
      </c>
    </row>
    <row r="44" spans="1:5">
      <c r="A44" s="2">
        <f>Dati!A44</f>
        <v>44085</v>
      </c>
      <c r="B44" s="3">
        <f>Dati!N44</f>
        <v>284796</v>
      </c>
      <c r="C44">
        <f t="shared" ref="C44" si="17">B44-B43</f>
        <v>1616</v>
      </c>
      <c r="D44">
        <f t="shared" ref="D44" si="18">C44-C43</f>
        <v>19</v>
      </c>
      <c r="E44" s="11">
        <f t="shared" si="2"/>
        <v>1466.8571428571429</v>
      </c>
    </row>
    <row r="45" spans="1:5">
      <c r="A45" s="2">
        <f>Dati!A45</f>
        <v>44086</v>
      </c>
      <c r="B45" s="3">
        <f>Dati!N45</f>
        <v>286297</v>
      </c>
      <c r="C45">
        <f t="shared" ref="C45" si="19">B45-B44</f>
        <v>1501</v>
      </c>
      <c r="D45">
        <f t="shared" ref="D45" si="20">C45-C44</f>
        <v>-115</v>
      </c>
      <c r="E45" s="11">
        <f t="shared" si="2"/>
        <v>1450.2857142857142</v>
      </c>
    </row>
    <row r="46" spans="1:5">
      <c r="A46" s="2">
        <f>Dati!A46</f>
        <v>44087</v>
      </c>
      <c r="B46" s="3">
        <f>Dati!N46</f>
        <v>287753</v>
      </c>
      <c r="C46">
        <f t="shared" ref="C46" si="21">B46-B45</f>
        <v>1456</v>
      </c>
      <c r="D46">
        <f t="shared" ref="D46" si="22">C46-C45</f>
        <v>-45</v>
      </c>
      <c r="E46" s="11">
        <f t="shared" si="2"/>
        <v>1422.8571428571429</v>
      </c>
    </row>
    <row r="47" spans="1:5">
      <c r="A47" s="2">
        <f>Dati!A47</f>
        <v>44088</v>
      </c>
      <c r="B47" s="3">
        <f>Dati!N47</f>
        <v>288761</v>
      </c>
      <c r="C47">
        <f t="shared" ref="C47" si="23">B47-B46</f>
        <v>1008</v>
      </c>
      <c r="D47">
        <f t="shared" ref="D47" si="24">C47-C46</f>
        <v>-448</v>
      </c>
      <c r="E47" s="11">
        <f t="shared" si="2"/>
        <v>1445.5714285714287</v>
      </c>
    </row>
    <row r="48" spans="1:5">
      <c r="A48" s="2">
        <f>Dati!A48</f>
        <v>44089</v>
      </c>
      <c r="B48" s="3">
        <f>Dati!N48</f>
        <v>289990</v>
      </c>
      <c r="C48">
        <f t="shared" ref="C48" si="25">B48-B47</f>
        <v>1229</v>
      </c>
      <c r="D48">
        <f t="shared" ref="D48" si="26">C48-C47</f>
        <v>221</v>
      </c>
      <c r="E48" s="11">
        <f t="shared" si="2"/>
        <v>1425.2857142857142</v>
      </c>
    </row>
    <row r="49" spans="1:5">
      <c r="A49" s="2">
        <f>Dati!A49</f>
        <v>44090</v>
      </c>
      <c r="B49" s="3">
        <f>Dati!N49</f>
        <v>291442</v>
      </c>
      <c r="C49">
        <f t="shared" ref="C49" si="27">B49-B48</f>
        <v>1452</v>
      </c>
      <c r="D49">
        <f t="shared" ref="D49" si="28">C49-C48</f>
        <v>223</v>
      </c>
      <c r="E49" s="11">
        <f t="shared" si="2"/>
        <v>1405.2857142857142</v>
      </c>
    </row>
    <row r="50" spans="1:5">
      <c r="A50" s="2">
        <f>Dati!A50</f>
        <v>44091</v>
      </c>
      <c r="B50" s="3">
        <f>Dati!N50</f>
        <v>293025</v>
      </c>
      <c r="C50">
        <f t="shared" ref="C50" si="29">B50-B49</f>
        <v>1583</v>
      </c>
      <c r="D50">
        <f t="shared" ref="D50" si="30">C50-C49</f>
        <v>131</v>
      </c>
      <c r="E50" s="11">
        <f t="shared" si="2"/>
        <v>1408.4285714285713</v>
      </c>
    </row>
    <row r="51" spans="1:5">
      <c r="A51" s="2">
        <f>Dati!A51</f>
        <v>44092</v>
      </c>
      <c r="B51" s="3">
        <f>Dati!N51</f>
        <v>294932</v>
      </c>
      <c r="C51">
        <f t="shared" ref="C51" si="31">B51-B50</f>
        <v>1907</v>
      </c>
      <c r="D51">
        <f t="shared" ref="D51" si="32">C51-C50</f>
        <v>324</v>
      </c>
      <c r="E51" s="11">
        <f t="shared" si="2"/>
        <v>1406.4285714285713</v>
      </c>
    </row>
    <row r="52" spans="1:5">
      <c r="A52" s="2">
        <f>Dati!A52</f>
        <v>44093</v>
      </c>
      <c r="B52" s="3">
        <f>Dati!N52</f>
        <v>296569</v>
      </c>
      <c r="C52">
        <f t="shared" ref="C52" si="33">B52-B51</f>
        <v>1637</v>
      </c>
      <c r="D52">
        <f t="shared" ref="D52" si="34">C52-C51</f>
        <v>-270</v>
      </c>
      <c r="E52" s="11">
        <f t="shared" si="2"/>
        <v>1448</v>
      </c>
    </row>
    <row r="53" spans="1:5">
      <c r="A53" s="2">
        <f>Dati!A53</f>
        <v>44094</v>
      </c>
      <c r="B53" s="3">
        <f>Dati!N53</f>
        <v>298156</v>
      </c>
      <c r="C53">
        <f t="shared" ref="C53" si="35">B53-B52</f>
        <v>1587</v>
      </c>
      <c r="D53">
        <f t="shared" ref="D53" si="36">C53-C52</f>
        <v>-50</v>
      </c>
      <c r="E53" s="11">
        <f t="shared" si="2"/>
        <v>1467.4285714285713</v>
      </c>
    </row>
    <row r="54" spans="1:5">
      <c r="A54" s="2">
        <f>Dati!A54</f>
        <v>44095</v>
      </c>
      <c r="B54" s="3">
        <f>Dati!N54</f>
        <v>299506</v>
      </c>
      <c r="C54">
        <f t="shared" ref="C54" si="37">B54-B53</f>
        <v>1350</v>
      </c>
      <c r="D54">
        <f t="shared" ref="D54" si="38">C54-C53</f>
        <v>-237</v>
      </c>
      <c r="E54" s="11">
        <f t="shared" si="2"/>
        <v>1486.1428571428571</v>
      </c>
    </row>
    <row r="55" spans="1:5">
      <c r="A55" s="2">
        <f>Dati!A55</f>
        <v>44096</v>
      </c>
      <c r="B55" s="3">
        <f>Dati!N55</f>
        <v>300897</v>
      </c>
      <c r="C55">
        <f t="shared" ref="C55" si="39">B55-B54</f>
        <v>1391</v>
      </c>
      <c r="D55">
        <f t="shared" ref="D55" si="40">C55-C54</f>
        <v>41</v>
      </c>
      <c r="E55" s="11">
        <f t="shared" si="2"/>
        <v>1535</v>
      </c>
    </row>
    <row r="56" spans="1:5">
      <c r="A56" s="2">
        <f>Dati!A56</f>
        <v>44097</v>
      </c>
      <c r="B56" s="3">
        <f>Dati!N56</f>
        <v>302537</v>
      </c>
      <c r="C56">
        <f t="shared" ref="C56" si="41">B56-B55</f>
        <v>1640</v>
      </c>
      <c r="D56">
        <f t="shared" ref="D56" si="42">C56-C55</f>
        <v>249</v>
      </c>
      <c r="E56" s="11">
        <f t="shared" si="2"/>
        <v>1558.1428571428571</v>
      </c>
    </row>
    <row r="57" spans="1:5">
      <c r="A57" s="2">
        <f>Dati!A57</f>
        <v>44098</v>
      </c>
      <c r="B57" s="3">
        <f>Dati!N57</f>
        <v>304323</v>
      </c>
      <c r="C57">
        <f t="shared" ref="C57" si="43">B57-B56</f>
        <v>1786</v>
      </c>
      <c r="D57">
        <f t="shared" ref="D57" si="44">C57-C56</f>
        <v>146</v>
      </c>
      <c r="E57" s="11">
        <f t="shared" si="2"/>
        <v>1585</v>
      </c>
    </row>
    <row r="58" spans="1:5">
      <c r="A58" s="2">
        <f>Dati!A58</f>
        <v>44099</v>
      </c>
      <c r="B58" s="3">
        <f>Dati!N58</f>
        <v>306235</v>
      </c>
      <c r="C58">
        <f t="shared" ref="C58" si="45">B58-B57</f>
        <v>1912</v>
      </c>
      <c r="D58">
        <f t="shared" ref="D58" si="46">C58-C57</f>
        <v>126</v>
      </c>
      <c r="E58" s="11">
        <f t="shared" si="2"/>
        <v>1614</v>
      </c>
    </row>
    <row r="59" spans="1:5">
      <c r="A59" s="2">
        <f>Dati!A59</f>
        <v>44100</v>
      </c>
      <c r="B59" s="3">
        <f>Dati!N59</f>
        <v>308104</v>
      </c>
      <c r="C59">
        <f t="shared" ref="C59" si="47">B59-B58</f>
        <v>1869</v>
      </c>
      <c r="D59">
        <f t="shared" ref="D59" si="48">C59-C58</f>
        <v>-43</v>
      </c>
      <c r="E59" s="11">
        <f t="shared" si="2"/>
        <v>1614.7142857142858</v>
      </c>
    </row>
    <row r="60" spans="1:5">
      <c r="A60" s="2">
        <f>Dati!A60</f>
        <v>44101</v>
      </c>
      <c r="B60" s="3">
        <f>Dati!N60</f>
        <v>309870</v>
      </c>
      <c r="C60">
        <f t="shared" ref="C60" si="49">B60-B59</f>
        <v>1766</v>
      </c>
      <c r="D60">
        <f t="shared" ref="D60" si="50">C60-C59</f>
        <v>-103</v>
      </c>
      <c r="E60" s="11">
        <f t="shared" si="2"/>
        <v>1647.8571428571429</v>
      </c>
    </row>
    <row r="61" spans="1:5">
      <c r="A61" s="2">
        <f>Dati!A61</f>
        <v>44102</v>
      </c>
      <c r="B61" s="3">
        <f>Dati!N61</f>
        <v>311364</v>
      </c>
      <c r="C61">
        <f t="shared" ref="C61" si="51">B61-B60</f>
        <v>1494</v>
      </c>
      <c r="D61">
        <f t="shared" ref="D61" si="52">C61-C60</f>
        <v>-272</v>
      </c>
      <c r="E61" s="11">
        <f t="shared" si="2"/>
        <v>1673.4285714285713</v>
      </c>
    </row>
    <row r="62" spans="1:5">
      <c r="A62" s="2">
        <f>Dati!A62</f>
        <v>44103</v>
      </c>
      <c r="B62" s="3">
        <f>Dati!N62</f>
        <v>313011</v>
      </c>
      <c r="C62">
        <f t="shared" ref="C62" si="53">B62-B61</f>
        <v>1647</v>
      </c>
      <c r="D62">
        <f t="shared" ref="D62" si="54">C62-C61</f>
        <v>153</v>
      </c>
      <c r="E62" s="11">
        <f t="shared" si="2"/>
        <v>1694</v>
      </c>
    </row>
    <row r="63" spans="1:5">
      <c r="A63" s="2">
        <f>Dati!A63</f>
        <v>44104</v>
      </c>
      <c r="B63" s="3">
        <f>Dati!N63</f>
        <v>314861</v>
      </c>
      <c r="C63">
        <f t="shared" ref="C63" si="55">B63-B62</f>
        <v>1850</v>
      </c>
      <c r="D63">
        <f t="shared" ref="D63" si="56">C63-C62</f>
        <v>203</v>
      </c>
      <c r="E63" s="11">
        <f t="shared" si="2"/>
        <v>1730.5714285714287</v>
      </c>
    </row>
    <row r="64" spans="1:5">
      <c r="A64" s="2">
        <f>Dati!A64</f>
        <v>44105</v>
      </c>
      <c r="B64" s="3">
        <f>Dati!N64</f>
        <v>317409</v>
      </c>
      <c r="C64">
        <f t="shared" ref="C64" si="57">B64-B63</f>
        <v>2548</v>
      </c>
      <c r="D64">
        <f t="shared" ref="D64" si="58">C64-C63</f>
        <v>698</v>
      </c>
      <c r="E64" s="11">
        <f t="shared" si="2"/>
        <v>1760.5714285714287</v>
      </c>
    </row>
    <row r="65" spans="1:5">
      <c r="A65" s="2">
        <f>Dati!A65</f>
        <v>44106</v>
      </c>
      <c r="B65" s="3">
        <f>Dati!N65</f>
        <v>319908</v>
      </c>
      <c r="C65">
        <f t="shared" ref="C65" si="59">B65-B64</f>
        <v>2499</v>
      </c>
      <c r="D65">
        <f t="shared" ref="D65" si="60">C65-C64</f>
        <v>-49</v>
      </c>
      <c r="E65" s="11">
        <f t="shared" si="2"/>
        <v>1869.4285714285713</v>
      </c>
    </row>
    <row r="66" spans="1:5">
      <c r="A66" s="2">
        <f>Dati!A66</f>
        <v>44107</v>
      </c>
      <c r="B66" s="3">
        <f>Dati!N66</f>
        <v>322751</v>
      </c>
      <c r="C66">
        <f t="shared" ref="C66" si="61">B66-B65</f>
        <v>2843</v>
      </c>
      <c r="D66">
        <f t="shared" ref="D66" si="62">C66-C65</f>
        <v>344</v>
      </c>
      <c r="E66" s="11">
        <f t="shared" si="2"/>
        <v>1953.2857142857142</v>
      </c>
    </row>
    <row r="67" spans="1:5">
      <c r="A67" s="2">
        <f>Dati!A67</f>
        <v>44108</v>
      </c>
      <c r="B67" s="3">
        <f>Dati!N67</f>
        <v>325329</v>
      </c>
      <c r="C67">
        <f t="shared" ref="C67" si="63">B67-B66</f>
        <v>2578</v>
      </c>
      <c r="D67">
        <f t="shared" ref="D67" si="64">C67-C66</f>
        <v>-265</v>
      </c>
      <c r="E67" s="11">
        <f t="shared" si="2"/>
        <v>2092.4285714285716</v>
      </c>
    </row>
    <row r="68" spans="1:5">
      <c r="A68" s="2">
        <f>Dati!A68</f>
        <v>44109</v>
      </c>
      <c r="B68" s="3">
        <f>Dati!N68</f>
        <v>327586</v>
      </c>
      <c r="C68">
        <f t="shared" ref="C68" si="65">B68-B67</f>
        <v>2257</v>
      </c>
      <c r="D68">
        <f t="shared" ref="D68" si="66">C68-C67</f>
        <v>-321</v>
      </c>
      <c r="E68" s="11">
        <f t="shared" si="2"/>
        <v>2208.4285714285716</v>
      </c>
    </row>
    <row r="69" spans="1:5">
      <c r="A69" s="2">
        <f>Dati!A69</f>
        <v>44110</v>
      </c>
      <c r="B69" s="3">
        <f>Dati!N69</f>
        <v>330263</v>
      </c>
      <c r="C69">
        <f t="shared" ref="C69" si="67">B69-B68</f>
        <v>2677</v>
      </c>
      <c r="D69">
        <f t="shared" ref="D69" si="68">C69-C68</f>
        <v>420</v>
      </c>
      <c r="E69" s="11">
        <f t="shared" si="2"/>
        <v>2317.4285714285716</v>
      </c>
    </row>
    <row r="70" spans="1:5">
      <c r="A70" s="2">
        <f>Dati!A70</f>
        <v>44111</v>
      </c>
      <c r="B70" s="3">
        <f>Dati!N70</f>
        <v>333940</v>
      </c>
      <c r="C70">
        <f t="shared" ref="C70" si="69">B70-B69</f>
        <v>3677</v>
      </c>
      <c r="D70">
        <f t="shared" ref="D70" si="70">C70-C69</f>
        <v>1000</v>
      </c>
      <c r="E70" s="11">
        <f t="shared" si="2"/>
        <v>2464.5714285714284</v>
      </c>
    </row>
    <row r="71" spans="1:5">
      <c r="A71" s="2">
        <f>Dati!A71</f>
        <v>44112</v>
      </c>
      <c r="B71" s="3">
        <f>Dati!N71</f>
        <v>338398</v>
      </c>
      <c r="C71">
        <f t="shared" ref="C71" si="71">B71-B70</f>
        <v>4458</v>
      </c>
      <c r="D71">
        <f t="shared" ref="D71" si="72">C71-C70</f>
        <v>781</v>
      </c>
      <c r="E71" s="11">
        <f t="shared" si="2"/>
        <v>2725.5714285714284</v>
      </c>
    </row>
    <row r="72" spans="1:5">
      <c r="A72" s="2">
        <f>Dati!A72</f>
        <v>44113</v>
      </c>
      <c r="B72" s="3">
        <f>Dati!N72</f>
        <v>343770</v>
      </c>
      <c r="C72">
        <f t="shared" ref="C72" si="73">B72-B71</f>
        <v>5372</v>
      </c>
      <c r="D72">
        <f t="shared" ref="D72" si="74">C72-C71</f>
        <v>914</v>
      </c>
      <c r="E72" s="11">
        <f t="shared" si="2"/>
        <v>2998.4285714285716</v>
      </c>
    </row>
    <row r="73" spans="1:5">
      <c r="A73" s="2">
        <f>Dati!A73</f>
        <v>44114</v>
      </c>
      <c r="B73" s="3">
        <f>Dati!N73</f>
        <v>349494</v>
      </c>
      <c r="C73">
        <f t="shared" ref="C73" si="75">B73-B72</f>
        <v>5724</v>
      </c>
      <c r="D73">
        <f t="shared" ref="D73" si="76">C73-C72</f>
        <v>352</v>
      </c>
      <c r="E73" s="11">
        <f t="shared" si="2"/>
        <v>3408.8571428571427</v>
      </c>
    </row>
    <row r="74" spans="1:5">
      <c r="A74" s="2">
        <f>Dati!A74</f>
        <v>44115</v>
      </c>
      <c r="B74" s="3">
        <f>Dati!N74</f>
        <v>354950</v>
      </c>
      <c r="C74">
        <f t="shared" ref="C74" si="77">B74-B73</f>
        <v>5456</v>
      </c>
      <c r="D74">
        <f t="shared" ref="D74" si="78">C74-C73</f>
        <v>-268</v>
      </c>
      <c r="E74" s="11">
        <f t="shared" si="2"/>
        <v>3820.4285714285716</v>
      </c>
    </row>
    <row r="75" spans="1:5">
      <c r="A75" s="2">
        <f>Dati!A75</f>
        <v>44116</v>
      </c>
      <c r="B75" s="3">
        <f>Dati!N75</f>
        <v>359569</v>
      </c>
      <c r="C75">
        <f t="shared" ref="C75:C76" si="79">B75-B74</f>
        <v>4619</v>
      </c>
      <c r="D75">
        <f t="shared" ref="D75:D76" si="80">C75-C74</f>
        <v>-837</v>
      </c>
      <c r="E75" s="11">
        <f t="shared" si="2"/>
        <v>4231.5714285714284</v>
      </c>
    </row>
    <row r="76" spans="1:5">
      <c r="A76" s="2">
        <f>Dati!A76</f>
        <v>44117</v>
      </c>
      <c r="B76" s="3">
        <f>Dati!N76</f>
        <v>365467</v>
      </c>
      <c r="C76">
        <f t="shared" si="79"/>
        <v>5898</v>
      </c>
      <c r="D76">
        <f t="shared" si="80"/>
        <v>1279</v>
      </c>
      <c r="E76" s="11">
        <f t="shared" si="2"/>
        <v>4569</v>
      </c>
    </row>
    <row r="77" spans="1:5">
      <c r="A77" s="2">
        <f>Dati!A77</f>
        <v>44118</v>
      </c>
      <c r="B77" s="3">
        <f>Dati!N77</f>
        <v>372799</v>
      </c>
      <c r="C77">
        <f t="shared" ref="C77:C78" si="81">B77-B76</f>
        <v>7332</v>
      </c>
      <c r="D77">
        <f t="shared" ref="D77:D78" si="82">C77-C76</f>
        <v>1434</v>
      </c>
      <c r="E77" s="11">
        <f t="shared" ref="E77:E109" si="83">(SUM(C70:C76)/7)</f>
        <v>5029.1428571428569</v>
      </c>
    </row>
    <row r="78" spans="1:5">
      <c r="A78" s="2">
        <f>Dati!A78</f>
        <v>44119</v>
      </c>
      <c r="B78" s="3">
        <f>Dati!N78</f>
        <v>381602</v>
      </c>
      <c r="C78">
        <f t="shared" si="81"/>
        <v>8803</v>
      </c>
      <c r="D78">
        <f t="shared" si="82"/>
        <v>1471</v>
      </c>
      <c r="E78" s="11">
        <f t="shared" si="83"/>
        <v>5551.2857142857147</v>
      </c>
    </row>
    <row r="79" spans="1:5">
      <c r="A79" s="2">
        <f>Dati!A79</f>
        <v>44120</v>
      </c>
      <c r="B79" s="3">
        <f>Dati!N79</f>
        <v>391611</v>
      </c>
      <c r="C79">
        <f t="shared" ref="C79" si="84">B79-B78</f>
        <v>10009</v>
      </c>
      <c r="D79">
        <f t="shared" ref="D79" si="85">C79-C78</f>
        <v>1206</v>
      </c>
      <c r="E79" s="11">
        <f t="shared" si="83"/>
        <v>6172</v>
      </c>
    </row>
    <row r="80" spans="1:5">
      <c r="A80" s="2">
        <f>Dati!A80</f>
        <v>44121</v>
      </c>
      <c r="B80" s="3">
        <f>Dati!N80</f>
        <v>402536</v>
      </c>
      <c r="C80">
        <f t="shared" ref="C80" si="86">B80-B79</f>
        <v>10925</v>
      </c>
      <c r="D80">
        <f t="shared" ref="D80" si="87">C80-C79</f>
        <v>916</v>
      </c>
      <c r="E80" s="11">
        <f t="shared" si="83"/>
        <v>6834.4285714285716</v>
      </c>
    </row>
    <row r="81" spans="1:5">
      <c r="A81" s="2">
        <f>Dati!A81</f>
        <v>44122</v>
      </c>
      <c r="B81" s="3">
        <f>Dati!N81</f>
        <v>414241</v>
      </c>
      <c r="C81">
        <f t="shared" ref="C81" si="88">B81-B80</f>
        <v>11705</v>
      </c>
      <c r="D81">
        <f t="shared" ref="D81" si="89">C81-C80</f>
        <v>780</v>
      </c>
      <c r="E81" s="11">
        <f t="shared" si="83"/>
        <v>7577.4285714285716</v>
      </c>
    </row>
    <row r="82" spans="1:5">
      <c r="A82" s="2">
        <f>Dati!A82</f>
        <v>44123</v>
      </c>
      <c r="B82" s="3">
        <f>Dati!N82</f>
        <v>423578</v>
      </c>
      <c r="C82">
        <f t="shared" ref="C82" si="90">B82-B81</f>
        <v>9337</v>
      </c>
      <c r="D82">
        <f t="shared" ref="D82" si="91">C82-C81</f>
        <v>-2368</v>
      </c>
      <c r="E82" s="11">
        <f t="shared" si="83"/>
        <v>8470.1428571428569</v>
      </c>
    </row>
    <row r="83" spans="1:5">
      <c r="A83" s="2">
        <f>Dati!A83</f>
        <v>44124</v>
      </c>
      <c r="B83" s="3">
        <f>Dati!N83</f>
        <v>434449</v>
      </c>
      <c r="C83">
        <f t="shared" ref="C83:C84" si="92">B83-B82</f>
        <v>10871</v>
      </c>
      <c r="D83">
        <f t="shared" ref="D83:D84" si="93">C83-C82</f>
        <v>1534</v>
      </c>
      <c r="E83" s="11">
        <f t="shared" si="83"/>
        <v>9144.1428571428569</v>
      </c>
    </row>
    <row r="84" spans="1:5">
      <c r="A84" s="2">
        <f>Dati!A84</f>
        <v>44125</v>
      </c>
      <c r="B84" s="3">
        <f>Dati!N84</f>
        <v>449648</v>
      </c>
      <c r="C84">
        <f t="shared" si="92"/>
        <v>15199</v>
      </c>
      <c r="D84">
        <f t="shared" si="93"/>
        <v>4328</v>
      </c>
      <c r="E84" s="11">
        <f t="shared" si="83"/>
        <v>9854.5714285714294</v>
      </c>
    </row>
    <row r="85" spans="1:5">
      <c r="A85" s="2">
        <f>Dati!A85</f>
        <v>44126</v>
      </c>
      <c r="B85" s="3">
        <f>Dati!N85</f>
        <v>465726</v>
      </c>
      <c r="C85">
        <f t="shared" ref="C85" si="94">B85-B84</f>
        <v>16078</v>
      </c>
      <c r="D85">
        <f t="shared" ref="D85" si="95">C85-C84</f>
        <v>879</v>
      </c>
      <c r="E85" s="11">
        <f t="shared" si="83"/>
        <v>10978.428571428571</v>
      </c>
    </row>
    <row r="86" spans="1:5">
      <c r="A86" s="2">
        <f>Dati!A86</f>
        <v>44127</v>
      </c>
      <c r="B86" s="3">
        <f>Dati!N86</f>
        <v>484869</v>
      </c>
      <c r="C86">
        <f t="shared" ref="C86:C87" si="96">B86-B85</f>
        <v>19143</v>
      </c>
      <c r="D86">
        <f t="shared" ref="D86:D87" si="97">C86-C85</f>
        <v>3065</v>
      </c>
      <c r="E86" s="11">
        <f t="shared" si="83"/>
        <v>12017.714285714286</v>
      </c>
    </row>
    <row r="87" spans="1:5">
      <c r="A87" s="2">
        <f>Dati!A87</f>
        <v>44128</v>
      </c>
      <c r="B87" s="3">
        <f>Dati!N87</f>
        <v>504509</v>
      </c>
      <c r="C87">
        <f t="shared" si="96"/>
        <v>19640</v>
      </c>
      <c r="D87">
        <f t="shared" si="97"/>
        <v>497</v>
      </c>
      <c r="E87" s="11">
        <f t="shared" si="83"/>
        <v>13322.571428571429</v>
      </c>
    </row>
    <row r="88" spans="1:5">
      <c r="A88" s="2">
        <f>Dati!A88</f>
        <v>44129</v>
      </c>
      <c r="B88" s="3">
        <f>Dati!N88</f>
        <v>525782</v>
      </c>
      <c r="C88">
        <f t="shared" ref="C88:C89" si="98">B88-B87</f>
        <v>21273</v>
      </c>
      <c r="D88">
        <f t="shared" ref="D88:D89" si="99">C88-C87</f>
        <v>1633</v>
      </c>
      <c r="E88" s="11">
        <f t="shared" si="83"/>
        <v>14567.571428571429</v>
      </c>
    </row>
    <row r="89" spans="1:5">
      <c r="A89" s="2">
        <f>Dati!A89</f>
        <v>44130</v>
      </c>
      <c r="B89" s="3">
        <f>Dati!N89</f>
        <v>542789</v>
      </c>
      <c r="C89">
        <f t="shared" si="98"/>
        <v>17007</v>
      </c>
      <c r="D89">
        <f t="shared" si="99"/>
        <v>-4266</v>
      </c>
      <c r="E89" s="11">
        <f t="shared" si="83"/>
        <v>15934.428571428571</v>
      </c>
    </row>
    <row r="90" spans="1:5">
      <c r="A90" s="2">
        <f>Dati!A90</f>
        <v>44131</v>
      </c>
      <c r="B90" s="3">
        <f>Dati!N90</f>
        <v>564778</v>
      </c>
      <c r="C90">
        <f t="shared" ref="C90" si="100">B90-B89</f>
        <v>21989</v>
      </c>
      <c r="D90">
        <f t="shared" ref="D90" si="101">C90-C89</f>
        <v>4982</v>
      </c>
      <c r="E90" s="11">
        <f t="shared" si="83"/>
        <v>17030.142857142859</v>
      </c>
    </row>
    <row r="91" spans="1:5">
      <c r="A91" s="2">
        <f>Dati!A91</f>
        <v>44132</v>
      </c>
      <c r="B91" s="3">
        <f>Dati!N91</f>
        <v>589766</v>
      </c>
      <c r="C91">
        <f t="shared" ref="C91:C92" si="102">B91-B90</f>
        <v>24988</v>
      </c>
      <c r="D91">
        <f t="shared" ref="D91:D92" si="103">C91-C90</f>
        <v>2999</v>
      </c>
      <c r="E91" s="11">
        <f t="shared" si="83"/>
        <v>18618.428571428572</v>
      </c>
    </row>
    <row r="92" spans="1:5">
      <c r="A92" s="2">
        <f>Dati!A92</f>
        <v>44133</v>
      </c>
      <c r="B92" s="3">
        <f>Dati!N92</f>
        <v>616595</v>
      </c>
      <c r="C92">
        <f t="shared" si="102"/>
        <v>26829</v>
      </c>
      <c r="D92">
        <f t="shared" si="103"/>
        <v>1841</v>
      </c>
      <c r="E92" s="11">
        <f t="shared" si="83"/>
        <v>20016.857142857141</v>
      </c>
    </row>
    <row r="93" spans="1:5">
      <c r="A93" s="2">
        <f>Dati!A93</f>
        <v>44134</v>
      </c>
      <c r="B93" s="3">
        <f>Dati!N93</f>
        <v>647674</v>
      </c>
      <c r="C93">
        <f t="shared" ref="C93:C94" si="104">B93-B92</f>
        <v>31079</v>
      </c>
      <c r="D93">
        <f t="shared" ref="D93:D94" si="105">C93-C92</f>
        <v>4250</v>
      </c>
      <c r="E93" s="11">
        <f t="shared" si="83"/>
        <v>21552.714285714286</v>
      </c>
    </row>
    <row r="94" spans="1:5">
      <c r="A94" s="2">
        <f>Dati!A94</f>
        <v>44135</v>
      </c>
      <c r="B94" s="3">
        <f>Dati!N94</f>
        <v>679430</v>
      </c>
      <c r="C94">
        <f t="shared" si="104"/>
        <v>31756</v>
      </c>
      <c r="D94">
        <f t="shared" si="105"/>
        <v>677</v>
      </c>
      <c r="E94" s="11">
        <f t="shared" si="83"/>
        <v>23257.857142857141</v>
      </c>
    </row>
    <row r="95" spans="1:5">
      <c r="A95" s="2">
        <f>Dati!A95</f>
        <v>44136</v>
      </c>
      <c r="B95" s="3">
        <f>Dati!N95</f>
        <v>709335</v>
      </c>
      <c r="C95">
        <f t="shared" ref="C95" si="106">B95-B94</f>
        <v>29905</v>
      </c>
      <c r="D95">
        <f t="shared" ref="D95" si="107">C95-C94</f>
        <v>-1851</v>
      </c>
      <c r="E95" s="11">
        <f t="shared" si="83"/>
        <v>24988.714285714286</v>
      </c>
    </row>
    <row r="96" spans="1:5">
      <c r="A96" s="2">
        <f>Dati!A96</f>
        <v>44137</v>
      </c>
      <c r="B96" s="3">
        <f>Dati!N96</f>
        <v>731588</v>
      </c>
      <c r="C96">
        <f t="shared" ref="C96:C99" si="108">B96-B95</f>
        <v>22253</v>
      </c>
      <c r="D96">
        <f t="shared" ref="D96:D99" si="109">C96-C95</f>
        <v>-7652</v>
      </c>
      <c r="E96" s="11">
        <f t="shared" si="83"/>
        <v>26221.857142857141</v>
      </c>
    </row>
    <row r="97" spans="1:5">
      <c r="A97" s="2">
        <f>Dati!A97</f>
        <v>44138</v>
      </c>
      <c r="B97" s="3">
        <f>Dati!N97</f>
        <v>759829</v>
      </c>
      <c r="C97">
        <f t="shared" si="108"/>
        <v>28241</v>
      </c>
      <c r="D97">
        <f t="shared" si="109"/>
        <v>5988</v>
      </c>
      <c r="E97" s="11">
        <f t="shared" si="83"/>
        <v>26971.285714285714</v>
      </c>
    </row>
    <row r="98" spans="1:5">
      <c r="A98" s="2">
        <f>Dati!A98</f>
        <v>44139</v>
      </c>
      <c r="B98" s="3">
        <f>Dati!N98</f>
        <v>790377</v>
      </c>
      <c r="C98">
        <f t="shared" si="108"/>
        <v>30548</v>
      </c>
      <c r="D98">
        <f t="shared" si="109"/>
        <v>2307</v>
      </c>
      <c r="E98" s="11">
        <f t="shared" si="83"/>
        <v>27864.428571428572</v>
      </c>
    </row>
    <row r="99" spans="1:5">
      <c r="A99" s="2">
        <f>Dati!A99</f>
        <v>44140</v>
      </c>
      <c r="B99" s="3">
        <f>Dati!N99</f>
        <v>824879</v>
      </c>
      <c r="C99">
        <f t="shared" si="108"/>
        <v>34502</v>
      </c>
      <c r="D99">
        <f t="shared" si="109"/>
        <v>3954</v>
      </c>
      <c r="E99" s="11">
        <f t="shared" si="83"/>
        <v>28658.714285714286</v>
      </c>
    </row>
    <row r="100" spans="1:5">
      <c r="A100" s="2">
        <f>Dati!A100</f>
        <v>44141</v>
      </c>
      <c r="B100" s="3">
        <f>Dati!N100</f>
        <v>862681</v>
      </c>
      <c r="C100">
        <f t="shared" ref="C100" si="110">B100-B99</f>
        <v>37802</v>
      </c>
      <c r="D100">
        <f t="shared" ref="D100" si="111">C100-C99</f>
        <v>3300</v>
      </c>
      <c r="E100" s="11">
        <f t="shared" si="83"/>
        <v>29754.857142857141</v>
      </c>
    </row>
    <row r="101" spans="1:5">
      <c r="A101" s="2">
        <f>Dati!A101</f>
        <v>44142</v>
      </c>
      <c r="B101" s="3">
        <f>Dati!N101</f>
        <v>902490</v>
      </c>
      <c r="C101">
        <f t="shared" ref="C101:C105" si="112">B101-B100</f>
        <v>39809</v>
      </c>
      <c r="D101">
        <f t="shared" ref="D101:D105" si="113">C101-C100</f>
        <v>2007</v>
      </c>
      <c r="E101" s="11">
        <f t="shared" si="83"/>
        <v>30715.285714285714</v>
      </c>
    </row>
    <row r="102" spans="1:5">
      <c r="A102" s="2">
        <f>Dati!A102</f>
        <v>44143</v>
      </c>
      <c r="B102" s="3">
        <f>Dati!N102</f>
        <v>935104</v>
      </c>
      <c r="C102">
        <f t="shared" si="112"/>
        <v>32614</v>
      </c>
      <c r="D102">
        <f t="shared" si="113"/>
        <v>-7195</v>
      </c>
      <c r="E102" s="11">
        <f t="shared" si="83"/>
        <v>31865.714285714286</v>
      </c>
    </row>
    <row r="103" spans="1:5">
      <c r="A103" s="2">
        <f>Dati!A103</f>
        <v>44144</v>
      </c>
      <c r="B103" s="3">
        <f>Dati!N103</f>
        <v>960373</v>
      </c>
      <c r="C103">
        <f t="shared" si="112"/>
        <v>25269</v>
      </c>
      <c r="D103">
        <f t="shared" si="113"/>
        <v>-7345</v>
      </c>
      <c r="E103" s="11">
        <f t="shared" si="83"/>
        <v>32252.714285714286</v>
      </c>
    </row>
    <row r="104" spans="1:5">
      <c r="A104" s="2">
        <f>Dati!A104</f>
        <v>44145</v>
      </c>
      <c r="B104" s="3">
        <f>Dati!N104</f>
        <v>995463</v>
      </c>
      <c r="C104">
        <f t="shared" si="112"/>
        <v>35090</v>
      </c>
      <c r="D104">
        <f t="shared" si="113"/>
        <v>9821</v>
      </c>
      <c r="E104" s="11">
        <f t="shared" si="83"/>
        <v>32683.571428571428</v>
      </c>
    </row>
    <row r="105" spans="1:5">
      <c r="A105" s="2">
        <f>Dati!A105</f>
        <v>44146</v>
      </c>
      <c r="B105" s="3">
        <f>Dati!N105</f>
        <v>1028424</v>
      </c>
      <c r="C105">
        <f t="shared" si="112"/>
        <v>32961</v>
      </c>
      <c r="D105">
        <f t="shared" si="113"/>
        <v>-2129</v>
      </c>
      <c r="E105" s="11">
        <f t="shared" si="83"/>
        <v>33662</v>
      </c>
    </row>
    <row r="106" spans="1:5">
      <c r="A106" s="2">
        <f>Dati!A106</f>
        <v>44147</v>
      </c>
      <c r="B106" s="3">
        <f>Dati!N106</f>
        <v>1066401</v>
      </c>
      <c r="C106">
        <f t="shared" ref="C106" si="114">B106-B105</f>
        <v>37977</v>
      </c>
      <c r="D106">
        <f t="shared" ref="D106" si="115">C106-C105</f>
        <v>5016</v>
      </c>
      <c r="E106" s="11">
        <f t="shared" si="83"/>
        <v>34006.714285714283</v>
      </c>
    </row>
    <row r="107" spans="1:5">
      <c r="A107" s="2">
        <f>Dati!A107</f>
        <v>44148</v>
      </c>
      <c r="B107" s="3">
        <f>Dati!N107</f>
        <v>1107303</v>
      </c>
      <c r="C107">
        <f t="shared" ref="C107:C109" si="116">B107-B106</f>
        <v>40902</v>
      </c>
      <c r="D107">
        <f t="shared" ref="D107:D109" si="117">C107-C106</f>
        <v>2925</v>
      </c>
      <c r="E107" s="11">
        <f t="shared" si="83"/>
        <v>34503.142857142855</v>
      </c>
    </row>
    <row r="108" spans="1:5">
      <c r="A108" s="2">
        <f>Dati!A108</f>
        <v>44149</v>
      </c>
      <c r="B108" s="3">
        <f>Dati!N108</f>
        <v>1144552</v>
      </c>
      <c r="C108">
        <f t="shared" si="116"/>
        <v>37249</v>
      </c>
      <c r="D108">
        <f t="shared" si="117"/>
        <v>-3653</v>
      </c>
      <c r="E108" s="11">
        <f t="shared" si="83"/>
        <v>34946</v>
      </c>
    </row>
    <row r="109" spans="1:5">
      <c r="A109" s="2">
        <f>Dati!A109</f>
        <v>44150</v>
      </c>
      <c r="B109" s="3">
        <f>Dati!N109</f>
        <v>1178529</v>
      </c>
      <c r="C109">
        <f t="shared" si="116"/>
        <v>33977</v>
      </c>
      <c r="D109">
        <f t="shared" si="117"/>
        <v>-3272</v>
      </c>
      <c r="E109" s="11">
        <f t="shared" si="83"/>
        <v>34580.285714285717</v>
      </c>
    </row>
    <row r="110" spans="1:5">
      <c r="A110" s="2">
        <f>Dati!A110</f>
        <v>44151</v>
      </c>
      <c r="B110" s="3">
        <f>Dati!N110</f>
        <v>1205881</v>
      </c>
      <c r="C110">
        <f t="shared" ref="C110" si="118">B110-B109</f>
        <v>27352</v>
      </c>
      <c r="D110">
        <f t="shared" ref="D110" si="119">C110-C109</f>
        <v>-6625</v>
      </c>
      <c r="E110" s="11">
        <f t="shared" ref="E110" si="120">(SUM(C103:C109)/7)</f>
        <v>34775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0"/>
  <sheetViews>
    <sheetView workbookViewId="0">
      <pane ySplit="1" topLeftCell="A80" activePane="bottomLeft" state="frozen"/>
      <selection pane="bottomLeft" activeCell="A111" sqref="A111"/>
    </sheetView>
  </sheetViews>
  <sheetFormatPr defaultRowHeight="14.25"/>
  <cols>
    <col min="1" max="1" width="11" bestFit="1" customWidth="1"/>
    <col min="2" max="2" width="17.625" customWidth="1"/>
    <col min="3" max="3" width="8.75" customWidth="1"/>
  </cols>
  <sheetData>
    <row r="1" spans="1:5">
      <c r="A1" s="1" t="s">
        <v>0</v>
      </c>
      <c r="B1" s="1" t="s">
        <v>3</v>
      </c>
      <c r="C1" t="s">
        <v>13</v>
      </c>
      <c r="D1" t="s">
        <v>14</v>
      </c>
      <c r="E1" t="s">
        <v>61</v>
      </c>
    </row>
    <row r="3" spans="1:5">
      <c r="A3" s="2">
        <f>Dati!A3</f>
        <v>44044</v>
      </c>
      <c r="B3" s="3">
        <f>Dati!D3</f>
        <v>43</v>
      </c>
    </row>
    <row r="4" spans="1:5">
      <c r="A4" s="2">
        <f>Dati!A4</f>
        <v>44045</v>
      </c>
      <c r="B4" s="3">
        <f>Dati!D4</f>
        <v>42</v>
      </c>
      <c r="C4">
        <f t="shared" ref="C4:C36" si="0">B4-B3</f>
        <v>-1</v>
      </c>
    </row>
    <row r="5" spans="1:5">
      <c r="A5" s="2">
        <f>Dati!A5</f>
        <v>44046</v>
      </c>
      <c r="B5" s="3">
        <f>Dati!D5</f>
        <v>41</v>
      </c>
      <c r="C5">
        <f t="shared" si="0"/>
        <v>-1</v>
      </c>
      <c r="D5">
        <f t="shared" ref="D5:D36" si="1">C5-C4</f>
        <v>0</v>
      </c>
    </row>
    <row r="6" spans="1:5">
      <c r="A6" s="2">
        <f>Dati!A6</f>
        <v>44047</v>
      </c>
      <c r="B6" s="3">
        <f>Dati!D6</f>
        <v>41</v>
      </c>
      <c r="C6">
        <f t="shared" si="0"/>
        <v>0</v>
      </c>
      <c r="D6">
        <f t="shared" si="1"/>
        <v>1</v>
      </c>
    </row>
    <row r="7" spans="1:5">
      <c r="A7" s="2">
        <f>Dati!A7</f>
        <v>44048</v>
      </c>
      <c r="B7" s="3">
        <f>Dati!D7</f>
        <v>41</v>
      </c>
      <c r="C7">
        <f t="shared" si="0"/>
        <v>0</v>
      </c>
      <c r="D7">
        <f t="shared" si="1"/>
        <v>0</v>
      </c>
    </row>
    <row r="8" spans="1:5">
      <c r="A8" s="2">
        <f>Dati!A8</f>
        <v>44049</v>
      </c>
      <c r="B8" s="3">
        <f>Dati!D8</f>
        <v>42</v>
      </c>
      <c r="C8">
        <f t="shared" si="0"/>
        <v>1</v>
      </c>
      <c r="D8">
        <f t="shared" si="1"/>
        <v>1</v>
      </c>
    </row>
    <row r="9" spans="1:5">
      <c r="A9" s="2">
        <f>Dati!A9</f>
        <v>44050</v>
      </c>
      <c r="B9" s="3">
        <f>Dati!D9</f>
        <v>42</v>
      </c>
      <c r="C9">
        <f t="shared" si="0"/>
        <v>0</v>
      </c>
      <c r="D9">
        <f t="shared" si="1"/>
        <v>-1</v>
      </c>
    </row>
    <row r="10" spans="1:5">
      <c r="A10" s="2">
        <f>Dati!A10</f>
        <v>44051</v>
      </c>
      <c r="B10" s="3">
        <f>Dati!D10</f>
        <v>43</v>
      </c>
      <c r="C10">
        <f t="shared" si="0"/>
        <v>1</v>
      </c>
      <c r="D10">
        <f t="shared" si="1"/>
        <v>1</v>
      </c>
    </row>
    <row r="11" spans="1:5">
      <c r="A11" s="2">
        <f>Dati!A11</f>
        <v>44052</v>
      </c>
      <c r="B11" s="3">
        <f>Dati!D11</f>
        <v>45</v>
      </c>
      <c r="C11">
        <f t="shared" si="0"/>
        <v>2</v>
      </c>
      <c r="D11">
        <f t="shared" si="1"/>
        <v>1</v>
      </c>
    </row>
    <row r="12" spans="1:5">
      <c r="A12" s="2">
        <f>Dati!A12</f>
        <v>44053</v>
      </c>
      <c r="B12" s="3">
        <f>Dati!D12</f>
        <v>46</v>
      </c>
      <c r="C12">
        <f t="shared" si="0"/>
        <v>1</v>
      </c>
      <c r="D12">
        <f t="shared" si="1"/>
        <v>-1</v>
      </c>
      <c r="E12" s="11">
        <f>SUM(C5:C11)/7</f>
        <v>0.42857142857142855</v>
      </c>
    </row>
    <row r="13" spans="1:5">
      <c r="A13" s="2">
        <f>Dati!A13</f>
        <v>44054</v>
      </c>
      <c r="B13" s="3">
        <f>Dati!D13</f>
        <v>49</v>
      </c>
      <c r="C13">
        <f t="shared" si="0"/>
        <v>3</v>
      </c>
      <c r="D13">
        <f t="shared" si="1"/>
        <v>2</v>
      </c>
      <c r="E13" s="11">
        <f t="shared" ref="E13:E76" si="2">SUM(C6:C12)/7</f>
        <v>0.7142857142857143</v>
      </c>
    </row>
    <row r="14" spans="1:5">
      <c r="A14" s="2">
        <f>Dati!A14</f>
        <v>44055</v>
      </c>
      <c r="B14" s="3">
        <f>Dati!D14</f>
        <v>53</v>
      </c>
      <c r="C14">
        <f t="shared" si="0"/>
        <v>4</v>
      </c>
      <c r="D14">
        <f t="shared" si="1"/>
        <v>1</v>
      </c>
      <c r="E14" s="11">
        <f t="shared" si="2"/>
        <v>1.1428571428571428</v>
      </c>
    </row>
    <row r="15" spans="1:5">
      <c r="A15" s="2">
        <f>Dati!A15</f>
        <v>44056</v>
      </c>
      <c r="B15" s="3">
        <f>Dati!D15</f>
        <v>55</v>
      </c>
      <c r="C15">
        <f t="shared" si="0"/>
        <v>2</v>
      </c>
      <c r="D15">
        <f t="shared" si="1"/>
        <v>-2</v>
      </c>
      <c r="E15" s="11">
        <f t="shared" si="2"/>
        <v>1.7142857142857142</v>
      </c>
    </row>
    <row r="16" spans="1:5">
      <c r="A16" s="2">
        <f>Dati!A16</f>
        <v>44057</v>
      </c>
      <c r="B16" s="3">
        <f>Dati!D16</f>
        <v>56</v>
      </c>
      <c r="C16">
        <f t="shared" si="0"/>
        <v>1</v>
      </c>
      <c r="D16">
        <f t="shared" si="1"/>
        <v>-1</v>
      </c>
      <c r="E16" s="11">
        <f t="shared" si="2"/>
        <v>1.8571428571428572</v>
      </c>
    </row>
    <row r="17" spans="1:5">
      <c r="A17" s="2">
        <f>Dati!A17</f>
        <v>44058</v>
      </c>
      <c r="B17" s="3">
        <f>Dati!D17</f>
        <v>55</v>
      </c>
      <c r="C17">
        <f t="shared" si="0"/>
        <v>-1</v>
      </c>
      <c r="D17">
        <f t="shared" si="1"/>
        <v>-2</v>
      </c>
      <c r="E17" s="11">
        <f t="shared" si="2"/>
        <v>2</v>
      </c>
    </row>
    <row r="18" spans="1:5">
      <c r="A18" s="2">
        <f>Dati!A18</f>
        <v>44059</v>
      </c>
      <c r="B18" s="3">
        <f>Dati!D18</f>
        <v>56</v>
      </c>
      <c r="C18">
        <f t="shared" si="0"/>
        <v>1</v>
      </c>
      <c r="D18">
        <f t="shared" si="1"/>
        <v>2</v>
      </c>
      <c r="E18" s="11">
        <f t="shared" si="2"/>
        <v>1.7142857142857142</v>
      </c>
    </row>
    <row r="19" spans="1:5">
      <c r="A19" s="2">
        <f>Dati!A19</f>
        <v>44060</v>
      </c>
      <c r="B19" s="3">
        <f>Dati!D19</f>
        <v>58</v>
      </c>
      <c r="C19">
        <f t="shared" si="0"/>
        <v>2</v>
      </c>
      <c r="D19">
        <f t="shared" si="1"/>
        <v>1</v>
      </c>
      <c r="E19" s="11">
        <f t="shared" si="2"/>
        <v>1.5714285714285714</v>
      </c>
    </row>
    <row r="20" spans="1:5">
      <c r="A20" s="2">
        <f>Dati!A20</f>
        <v>44061</v>
      </c>
      <c r="B20" s="3">
        <f>Dati!D20</f>
        <v>58</v>
      </c>
      <c r="C20">
        <f t="shared" si="0"/>
        <v>0</v>
      </c>
      <c r="D20">
        <f t="shared" si="1"/>
        <v>-2</v>
      </c>
      <c r="E20" s="11">
        <f t="shared" si="2"/>
        <v>1.7142857142857142</v>
      </c>
    </row>
    <row r="21" spans="1:5">
      <c r="A21" s="2">
        <f>Dati!A21</f>
        <v>44062</v>
      </c>
      <c r="B21" s="3">
        <f>Dati!D21</f>
        <v>66</v>
      </c>
      <c r="C21">
        <f t="shared" si="0"/>
        <v>8</v>
      </c>
      <c r="D21">
        <f t="shared" si="1"/>
        <v>8</v>
      </c>
      <c r="E21" s="11">
        <f t="shared" si="2"/>
        <v>1.2857142857142858</v>
      </c>
    </row>
    <row r="22" spans="1:5">
      <c r="A22" s="2">
        <f>Dati!A22</f>
        <v>44063</v>
      </c>
      <c r="B22" s="3">
        <f>Dati!D22</f>
        <v>68</v>
      </c>
      <c r="C22">
        <f t="shared" si="0"/>
        <v>2</v>
      </c>
      <c r="D22">
        <f t="shared" si="1"/>
        <v>-6</v>
      </c>
      <c r="E22" s="11">
        <f t="shared" si="2"/>
        <v>1.8571428571428572</v>
      </c>
    </row>
    <row r="23" spans="1:5">
      <c r="A23" s="2">
        <f>Dati!A23</f>
        <v>44064</v>
      </c>
      <c r="B23" s="3">
        <f>Dati!D23</f>
        <v>69</v>
      </c>
      <c r="C23">
        <f t="shared" si="0"/>
        <v>1</v>
      </c>
      <c r="D23">
        <f t="shared" si="1"/>
        <v>-1</v>
      </c>
      <c r="E23" s="11">
        <f t="shared" si="2"/>
        <v>1.8571428571428572</v>
      </c>
    </row>
    <row r="24" spans="1:5">
      <c r="A24" s="2">
        <f>Dati!A24</f>
        <v>44065</v>
      </c>
      <c r="B24" s="3">
        <f>Dati!D24</f>
        <v>64</v>
      </c>
      <c r="C24">
        <f t="shared" si="0"/>
        <v>-5</v>
      </c>
      <c r="D24">
        <f t="shared" si="1"/>
        <v>-6</v>
      </c>
      <c r="E24" s="11">
        <f t="shared" si="2"/>
        <v>1.8571428571428572</v>
      </c>
    </row>
    <row r="25" spans="1:5">
      <c r="A25" s="2">
        <f>Dati!A25</f>
        <v>44066</v>
      </c>
      <c r="B25" s="3">
        <f>Dati!D25</f>
        <v>69</v>
      </c>
      <c r="C25">
        <f t="shared" si="0"/>
        <v>5</v>
      </c>
      <c r="D25">
        <f t="shared" si="1"/>
        <v>10</v>
      </c>
      <c r="E25" s="11">
        <f t="shared" si="2"/>
        <v>1.2857142857142858</v>
      </c>
    </row>
    <row r="26" spans="1:5">
      <c r="A26" s="2">
        <f>Dati!A26</f>
        <v>44067</v>
      </c>
      <c r="B26" s="3">
        <f>Dati!D26</f>
        <v>65</v>
      </c>
      <c r="C26">
        <f t="shared" si="0"/>
        <v>-4</v>
      </c>
      <c r="D26">
        <f t="shared" si="1"/>
        <v>-9</v>
      </c>
      <c r="E26" s="11">
        <f t="shared" si="2"/>
        <v>1.8571428571428572</v>
      </c>
    </row>
    <row r="27" spans="1:5">
      <c r="A27" s="2">
        <f>Dati!A27</f>
        <v>44068</v>
      </c>
      <c r="B27" s="3">
        <f>Dati!D27</f>
        <v>66</v>
      </c>
      <c r="C27">
        <f t="shared" si="0"/>
        <v>1</v>
      </c>
      <c r="D27">
        <f t="shared" si="1"/>
        <v>5</v>
      </c>
      <c r="E27" s="11">
        <f t="shared" si="2"/>
        <v>1</v>
      </c>
    </row>
    <row r="28" spans="1:5">
      <c r="A28" s="2">
        <f>Dati!A28</f>
        <v>44069</v>
      </c>
      <c r="B28" s="3">
        <f>Dati!D28</f>
        <v>69</v>
      </c>
      <c r="C28">
        <f t="shared" si="0"/>
        <v>3</v>
      </c>
      <c r="D28">
        <f t="shared" si="1"/>
        <v>2</v>
      </c>
      <c r="E28" s="11">
        <f t="shared" si="2"/>
        <v>1.1428571428571428</v>
      </c>
    </row>
    <row r="29" spans="1:5">
      <c r="A29" s="2">
        <f>Dati!A29</f>
        <v>44070</v>
      </c>
      <c r="B29" s="3">
        <f>Dati!D29</f>
        <v>67</v>
      </c>
      <c r="C29">
        <f t="shared" si="0"/>
        <v>-2</v>
      </c>
      <c r="D29">
        <f t="shared" si="1"/>
        <v>-5</v>
      </c>
      <c r="E29" s="11">
        <f t="shared" si="2"/>
        <v>0.42857142857142855</v>
      </c>
    </row>
    <row r="30" spans="1:5">
      <c r="A30" s="2">
        <f>Dati!A30</f>
        <v>44071</v>
      </c>
      <c r="B30" s="3">
        <f>Dati!D30</f>
        <v>74</v>
      </c>
      <c r="C30">
        <f t="shared" si="0"/>
        <v>7</v>
      </c>
      <c r="D30">
        <f t="shared" si="1"/>
        <v>9</v>
      </c>
      <c r="E30" s="11">
        <f t="shared" si="2"/>
        <v>-0.14285714285714285</v>
      </c>
    </row>
    <row r="31" spans="1:5">
      <c r="A31" s="2">
        <f>Dati!A31</f>
        <v>44072</v>
      </c>
      <c r="B31" s="3">
        <f>Dati!D31</f>
        <v>79</v>
      </c>
      <c r="C31">
        <f t="shared" si="0"/>
        <v>5</v>
      </c>
      <c r="D31">
        <f t="shared" si="1"/>
        <v>-2</v>
      </c>
      <c r="E31" s="11">
        <f t="shared" si="2"/>
        <v>0.7142857142857143</v>
      </c>
    </row>
    <row r="32" spans="1:5">
      <c r="A32" s="2">
        <f>Dati!A32</f>
        <v>44073</v>
      </c>
      <c r="B32" s="3">
        <f>Dati!D32</f>
        <v>86</v>
      </c>
      <c r="C32">
        <f t="shared" si="0"/>
        <v>7</v>
      </c>
      <c r="D32">
        <f t="shared" si="1"/>
        <v>2</v>
      </c>
      <c r="E32" s="11">
        <f t="shared" si="2"/>
        <v>2.1428571428571428</v>
      </c>
    </row>
    <row r="33" spans="1:5">
      <c r="A33" s="2">
        <f>Dati!A33</f>
        <v>44074</v>
      </c>
      <c r="B33" s="3">
        <f>Dati!D33</f>
        <v>94</v>
      </c>
      <c r="C33">
        <f t="shared" si="0"/>
        <v>8</v>
      </c>
      <c r="D33">
        <f t="shared" si="1"/>
        <v>1</v>
      </c>
      <c r="E33" s="11">
        <f t="shared" si="2"/>
        <v>2.4285714285714284</v>
      </c>
    </row>
    <row r="34" spans="1:5">
      <c r="A34" s="2">
        <f>Dati!A34</f>
        <v>44075</v>
      </c>
      <c r="B34" s="3">
        <f>Dati!D34</f>
        <v>107</v>
      </c>
      <c r="C34">
        <f t="shared" si="0"/>
        <v>13</v>
      </c>
      <c r="D34">
        <f t="shared" si="1"/>
        <v>5</v>
      </c>
      <c r="E34" s="11">
        <f t="shared" si="2"/>
        <v>4.1428571428571432</v>
      </c>
    </row>
    <row r="35" spans="1:5">
      <c r="A35" s="2">
        <f>Dati!A35</f>
        <v>44076</v>
      </c>
      <c r="B35" s="3">
        <f>Dati!D35</f>
        <v>109</v>
      </c>
      <c r="C35">
        <f t="shared" si="0"/>
        <v>2</v>
      </c>
      <c r="D35">
        <f t="shared" si="1"/>
        <v>-11</v>
      </c>
      <c r="E35" s="11">
        <f t="shared" si="2"/>
        <v>5.8571428571428568</v>
      </c>
    </row>
    <row r="36" spans="1:5">
      <c r="A36" s="2">
        <f>Dati!A36</f>
        <v>44077</v>
      </c>
      <c r="B36" s="3">
        <f>Dati!D36</f>
        <v>120</v>
      </c>
      <c r="C36">
        <f t="shared" si="0"/>
        <v>11</v>
      </c>
      <c r="D36">
        <f t="shared" si="1"/>
        <v>9</v>
      </c>
      <c r="E36" s="11">
        <f t="shared" si="2"/>
        <v>5.7142857142857144</v>
      </c>
    </row>
    <row r="37" spans="1:5">
      <c r="A37" s="2">
        <f>Dati!A37</f>
        <v>44078</v>
      </c>
      <c r="B37" s="3">
        <f>Dati!D37</f>
        <v>121</v>
      </c>
      <c r="C37">
        <f t="shared" ref="C37" si="3">B37-B36</f>
        <v>1</v>
      </c>
      <c r="D37">
        <f t="shared" ref="D37" si="4">C37-C36</f>
        <v>-10</v>
      </c>
      <c r="E37" s="11">
        <f t="shared" si="2"/>
        <v>7.5714285714285712</v>
      </c>
    </row>
    <row r="38" spans="1:5">
      <c r="A38" s="2">
        <f>Dati!A38</f>
        <v>44079</v>
      </c>
      <c r="B38" s="3">
        <f>Dati!D38</f>
        <v>121</v>
      </c>
      <c r="C38">
        <f t="shared" ref="C38" si="5">B38-B37</f>
        <v>0</v>
      </c>
      <c r="D38">
        <f t="shared" ref="D38" si="6">C38-C37</f>
        <v>-1</v>
      </c>
      <c r="E38" s="11">
        <f t="shared" si="2"/>
        <v>6.7142857142857144</v>
      </c>
    </row>
    <row r="39" spans="1:5">
      <c r="A39" s="2">
        <f>Dati!A39</f>
        <v>44080</v>
      </c>
      <c r="B39" s="3">
        <f>Dati!D39</f>
        <v>133</v>
      </c>
      <c r="C39">
        <f t="shared" ref="C39" si="7">B39-B38</f>
        <v>12</v>
      </c>
      <c r="D39">
        <f t="shared" ref="D39" si="8">C39-C38</f>
        <v>12</v>
      </c>
      <c r="E39" s="11">
        <f t="shared" si="2"/>
        <v>6</v>
      </c>
    </row>
    <row r="40" spans="1:5">
      <c r="A40" s="2">
        <f>Dati!A40</f>
        <v>44081</v>
      </c>
      <c r="B40" s="3">
        <f>Dati!D40</f>
        <v>142</v>
      </c>
      <c r="C40">
        <f t="shared" ref="C40" si="9">B40-B39</f>
        <v>9</v>
      </c>
      <c r="D40">
        <f t="shared" ref="D40" si="10">C40-C39</f>
        <v>-3</v>
      </c>
      <c r="E40" s="11">
        <f t="shared" si="2"/>
        <v>6.7142857142857144</v>
      </c>
    </row>
    <row r="41" spans="1:5">
      <c r="A41" s="2">
        <f>Dati!A41</f>
        <v>44082</v>
      </c>
      <c r="B41" s="3">
        <f>Dati!D41</f>
        <v>143</v>
      </c>
      <c r="C41">
        <f t="shared" ref="C41" si="11">B41-B40</f>
        <v>1</v>
      </c>
      <c r="D41">
        <f t="shared" ref="D41" si="12">C41-C40</f>
        <v>-8</v>
      </c>
      <c r="E41" s="11">
        <f t="shared" si="2"/>
        <v>6.8571428571428568</v>
      </c>
    </row>
    <row r="42" spans="1:5">
      <c r="A42" s="2">
        <f>Dati!A42</f>
        <v>44083</v>
      </c>
      <c r="B42" s="3">
        <f>Dati!D42</f>
        <v>150</v>
      </c>
      <c r="C42">
        <f t="shared" ref="C42" si="13">B42-B41</f>
        <v>7</v>
      </c>
      <c r="D42">
        <f t="shared" ref="D42" si="14">C42-C41</f>
        <v>6</v>
      </c>
      <c r="E42" s="11">
        <f t="shared" si="2"/>
        <v>5.1428571428571432</v>
      </c>
    </row>
    <row r="43" spans="1:5">
      <c r="A43" s="2">
        <f>Dati!A43</f>
        <v>44084</v>
      </c>
      <c r="B43" s="3">
        <f>Dati!D43</f>
        <v>164</v>
      </c>
      <c r="C43">
        <f t="shared" ref="C43" si="15">B43-B42</f>
        <v>14</v>
      </c>
      <c r="D43">
        <f t="shared" ref="D43" si="16">C43-C42</f>
        <v>7</v>
      </c>
      <c r="E43" s="11">
        <f t="shared" si="2"/>
        <v>5.8571428571428568</v>
      </c>
    </row>
    <row r="44" spans="1:5">
      <c r="A44" s="2">
        <f>Dati!A44</f>
        <v>44085</v>
      </c>
      <c r="B44" s="3">
        <f>Dati!D44</f>
        <v>175</v>
      </c>
      <c r="C44">
        <f t="shared" ref="C44" si="17">B44-B43</f>
        <v>11</v>
      </c>
      <c r="D44">
        <f t="shared" ref="D44" si="18">C44-C43</f>
        <v>-3</v>
      </c>
      <c r="E44" s="11">
        <f t="shared" si="2"/>
        <v>6.2857142857142856</v>
      </c>
    </row>
    <row r="45" spans="1:5">
      <c r="A45" s="2">
        <f>Dati!A45</f>
        <v>44086</v>
      </c>
      <c r="B45" s="3">
        <f>Dati!D45</f>
        <v>182</v>
      </c>
      <c r="C45">
        <f t="shared" ref="C45" si="19">B45-B44</f>
        <v>7</v>
      </c>
      <c r="D45">
        <f t="shared" ref="D45" si="20">C45-C44</f>
        <v>-4</v>
      </c>
      <c r="E45" s="11">
        <f t="shared" si="2"/>
        <v>7.7142857142857144</v>
      </c>
    </row>
    <row r="46" spans="1:5">
      <c r="A46" s="2">
        <f>Dati!A46</f>
        <v>44087</v>
      </c>
      <c r="B46" s="3">
        <f>Dati!D46</f>
        <v>187</v>
      </c>
      <c r="C46">
        <f t="shared" ref="C46" si="21">B46-B45</f>
        <v>5</v>
      </c>
      <c r="D46">
        <f t="shared" ref="D46" si="22">C46-C45</f>
        <v>-2</v>
      </c>
      <c r="E46" s="11">
        <f t="shared" si="2"/>
        <v>8.7142857142857135</v>
      </c>
    </row>
    <row r="47" spans="1:5">
      <c r="A47" s="2">
        <f>Dati!A47</f>
        <v>44088</v>
      </c>
      <c r="B47" s="3">
        <f>Dati!D47</f>
        <v>197</v>
      </c>
      <c r="C47">
        <f t="shared" ref="C47" si="23">B47-B46</f>
        <v>10</v>
      </c>
      <c r="D47">
        <f t="shared" ref="D47" si="24">C47-C46</f>
        <v>5</v>
      </c>
      <c r="E47" s="11">
        <f t="shared" si="2"/>
        <v>7.7142857142857144</v>
      </c>
    </row>
    <row r="48" spans="1:5">
      <c r="A48" s="2">
        <f>Dati!A48</f>
        <v>44089</v>
      </c>
      <c r="B48" s="3">
        <f>Dati!D48</f>
        <v>201</v>
      </c>
      <c r="C48">
        <f t="shared" ref="C48" si="25">B48-B47</f>
        <v>4</v>
      </c>
      <c r="D48">
        <f t="shared" ref="D48" si="26">C48-C47</f>
        <v>-6</v>
      </c>
      <c r="E48" s="11">
        <f t="shared" si="2"/>
        <v>7.8571428571428568</v>
      </c>
    </row>
    <row r="49" spans="1:5">
      <c r="A49" s="2">
        <f>Dati!A49</f>
        <v>44090</v>
      </c>
      <c r="B49" s="3">
        <f>Dati!D49</f>
        <v>207</v>
      </c>
      <c r="C49">
        <f t="shared" ref="C49" si="27">B49-B48</f>
        <v>6</v>
      </c>
      <c r="D49">
        <f t="shared" ref="D49" si="28">C49-C48</f>
        <v>2</v>
      </c>
      <c r="E49" s="11">
        <f t="shared" si="2"/>
        <v>8.2857142857142865</v>
      </c>
    </row>
    <row r="50" spans="1:5">
      <c r="A50" s="2">
        <f>Dati!A50</f>
        <v>44091</v>
      </c>
      <c r="B50" s="3">
        <f>Dati!D50</f>
        <v>212</v>
      </c>
      <c r="C50">
        <f t="shared" ref="C50" si="29">B50-B49</f>
        <v>5</v>
      </c>
      <c r="D50">
        <f t="shared" ref="D50" si="30">C50-C49</f>
        <v>-1</v>
      </c>
      <c r="E50" s="11">
        <f t="shared" si="2"/>
        <v>8.1428571428571423</v>
      </c>
    </row>
    <row r="51" spans="1:5">
      <c r="A51" s="2">
        <f>Dati!A51</f>
        <v>44092</v>
      </c>
      <c r="B51" s="3">
        <f>Dati!D51</f>
        <v>208</v>
      </c>
      <c r="C51">
        <f t="shared" ref="C51" si="31">B51-B50</f>
        <v>-4</v>
      </c>
      <c r="D51">
        <f t="shared" ref="D51" si="32">C51-C50</f>
        <v>-9</v>
      </c>
      <c r="E51" s="11">
        <f t="shared" si="2"/>
        <v>6.8571428571428568</v>
      </c>
    </row>
    <row r="52" spans="1:5">
      <c r="A52" s="2">
        <f>Dati!A52</f>
        <v>44093</v>
      </c>
      <c r="B52" s="3">
        <f>Dati!D52</f>
        <v>215</v>
      </c>
      <c r="C52">
        <f t="shared" ref="C52" si="33">B52-B51</f>
        <v>7</v>
      </c>
      <c r="D52">
        <f t="shared" ref="D52" si="34">C52-C51</f>
        <v>11</v>
      </c>
      <c r="E52" s="11">
        <f t="shared" si="2"/>
        <v>4.7142857142857144</v>
      </c>
    </row>
    <row r="53" spans="1:5">
      <c r="A53" s="2">
        <f>Dati!A53</f>
        <v>44094</v>
      </c>
      <c r="B53" s="3">
        <f>Dati!D53</f>
        <v>222</v>
      </c>
      <c r="C53">
        <f t="shared" ref="C53" si="35">B53-B52</f>
        <v>7</v>
      </c>
      <c r="D53">
        <f t="shared" ref="D53" si="36">C53-C52</f>
        <v>0</v>
      </c>
      <c r="E53" s="11">
        <f t="shared" si="2"/>
        <v>4.7142857142857144</v>
      </c>
    </row>
    <row r="54" spans="1:5">
      <c r="A54" s="2">
        <f>Dati!A54</f>
        <v>44095</v>
      </c>
      <c r="B54" s="3">
        <f>Dati!D54</f>
        <v>232</v>
      </c>
      <c r="C54">
        <f t="shared" ref="C54" si="37">B54-B53</f>
        <v>10</v>
      </c>
      <c r="D54">
        <f t="shared" ref="D54" si="38">C54-C53</f>
        <v>3</v>
      </c>
      <c r="E54" s="11">
        <f t="shared" si="2"/>
        <v>5</v>
      </c>
    </row>
    <row r="55" spans="1:5">
      <c r="A55" s="2">
        <f>Dati!A55</f>
        <v>44096</v>
      </c>
      <c r="B55" s="3">
        <f>Dati!D55</f>
        <v>239</v>
      </c>
      <c r="C55">
        <f t="shared" ref="C55" si="39">B55-B54</f>
        <v>7</v>
      </c>
      <c r="D55">
        <f t="shared" ref="D55" si="40">C55-C54</f>
        <v>-3</v>
      </c>
      <c r="E55" s="11">
        <f t="shared" si="2"/>
        <v>5</v>
      </c>
    </row>
    <row r="56" spans="1:5">
      <c r="A56" s="2">
        <f>Dati!A56</f>
        <v>44097</v>
      </c>
      <c r="B56" s="3">
        <f>Dati!D56</f>
        <v>244</v>
      </c>
      <c r="C56">
        <f t="shared" ref="C56" si="41">B56-B55</f>
        <v>5</v>
      </c>
      <c r="D56">
        <f t="shared" ref="D56" si="42">C56-C55</f>
        <v>-2</v>
      </c>
      <c r="E56" s="11">
        <f t="shared" si="2"/>
        <v>5.4285714285714288</v>
      </c>
    </row>
    <row r="57" spans="1:5">
      <c r="A57" s="2">
        <f>Dati!A57</f>
        <v>44098</v>
      </c>
      <c r="B57" s="3">
        <f>Dati!D57</f>
        <v>246</v>
      </c>
      <c r="C57">
        <f t="shared" ref="C57" si="43">B57-B56</f>
        <v>2</v>
      </c>
      <c r="D57">
        <f t="shared" ref="D57" si="44">C57-C56</f>
        <v>-3</v>
      </c>
      <c r="E57" s="11">
        <f t="shared" si="2"/>
        <v>5.2857142857142856</v>
      </c>
    </row>
    <row r="58" spans="1:5">
      <c r="A58" s="2">
        <f>Dati!A58</f>
        <v>44099</v>
      </c>
      <c r="B58" s="3">
        <f>Dati!D58</f>
        <v>244</v>
      </c>
      <c r="C58">
        <f t="shared" ref="C58" si="45">B58-B57</f>
        <v>-2</v>
      </c>
      <c r="D58">
        <f t="shared" ref="D58" si="46">C58-C57</f>
        <v>-4</v>
      </c>
      <c r="E58" s="11">
        <f t="shared" si="2"/>
        <v>4.8571428571428568</v>
      </c>
    </row>
    <row r="59" spans="1:5">
      <c r="A59" s="2">
        <f>Dati!A59</f>
        <v>44100</v>
      </c>
      <c r="B59" s="3">
        <f>Dati!D59</f>
        <v>247</v>
      </c>
      <c r="C59">
        <f t="shared" ref="C59" si="47">B59-B58</f>
        <v>3</v>
      </c>
      <c r="D59">
        <f t="shared" ref="D59" si="48">C59-C58</f>
        <v>5</v>
      </c>
      <c r="E59" s="11">
        <f t="shared" si="2"/>
        <v>5.1428571428571432</v>
      </c>
    </row>
    <row r="60" spans="1:5">
      <c r="A60" s="2">
        <f>Dati!A60</f>
        <v>44101</v>
      </c>
      <c r="B60" s="3">
        <f>Dati!D60</f>
        <v>254</v>
      </c>
      <c r="C60">
        <f t="shared" ref="C60" si="49">B60-B59</f>
        <v>7</v>
      </c>
      <c r="D60">
        <f t="shared" ref="D60" si="50">C60-C59</f>
        <v>4</v>
      </c>
      <c r="E60" s="11">
        <f t="shared" si="2"/>
        <v>4.5714285714285712</v>
      </c>
    </row>
    <row r="61" spans="1:5">
      <c r="A61" s="2">
        <f>Dati!A61</f>
        <v>44102</v>
      </c>
      <c r="B61" s="3">
        <f>Dati!D61</f>
        <v>264</v>
      </c>
      <c r="C61">
        <f t="shared" ref="C61" si="51">B61-B60</f>
        <v>10</v>
      </c>
      <c r="D61">
        <f t="shared" ref="D61" si="52">C61-C60</f>
        <v>3</v>
      </c>
      <c r="E61" s="11">
        <f t="shared" si="2"/>
        <v>4.5714285714285712</v>
      </c>
    </row>
    <row r="62" spans="1:5">
      <c r="A62" s="2">
        <f>Dati!A62</f>
        <v>44103</v>
      </c>
      <c r="B62" s="3">
        <f>Dati!D62</f>
        <v>271</v>
      </c>
      <c r="C62">
        <f t="shared" ref="C62" si="53">B62-B61</f>
        <v>7</v>
      </c>
      <c r="D62">
        <f t="shared" ref="D62" si="54">C62-C61</f>
        <v>-3</v>
      </c>
      <c r="E62" s="11">
        <f t="shared" si="2"/>
        <v>4.5714285714285712</v>
      </c>
    </row>
    <row r="63" spans="1:5">
      <c r="A63" s="2">
        <f>Dati!A63</f>
        <v>44104</v>
      </c>
      <c r="B63" s="3">
        <f>Dati!D63</f>
        <v>280</v>
      </c>
      <c r="C63">
        <f t="shared" ref="C63" si="55">B63-B62</f>
        <v>9</v>
      </c>
      <c r="D63">
        <f t="shared" ref="D63" si="56">C63-C62</f>
        <v>2</v>
      </c>
      <c r="E63" s="11">
        <f t="shared" si="2"/>
        <v>4.5714285714285712</v>
      </c>
    </row>
    <row r="64" spans="1:5">
      <c r="A64" s="2">
        <f>Dati!A64</f>
        <v>44105</v>
      </c>
      <c r="B64" s="3">
        <f>Dati!D64</f>
        <v>291</v>
      </c>
      <c r="C64">
        <f t="shared" ref="C64" si="57">B64-B63</f>
        <v>11</v>
      </c>
      <c r="D64">
        <f t="shared" ref="D64" si="58">C64-C63</f>
        <v>2</v>
      </c>
      <c r="E64" s="11">
        <f t="shared" si="2"/>
        <v>5.1428571428571432</v>
      </c>
    </row>
    <row r="65" spans="1:5">
      <c r="A65" s="2">
        <f>Dati!A65</f>
        <v>44106</v>
      </c>
      <c r="B65" s="3">
        <f>Dati!D65</f>
        <v>294</v>
      </c>
      <c r="C65">
        <f t="shared" ref="C65" si="59">B65-B64</f>
        <v>3</v>
      </c>
      <c r="D65">
        <f t="shared" ref="D65" si="60">C65-C64</f>
        <v>-8</v>
      </c>
      <c r="E65" s="11">
        <f t="shared" si="2"/>
        <v>6.4285714285714288</v>
      </c>
    </row>
    <row r="66" spans="1:5">
      <c r="A66" s="2">
        <f>Dati!A66</f>
        <v>44107</v>
      </c>
      <c r="B66" s="3">
        <f>Dati!D66</f>
        <v>297</v>
      </c>
      <c r="C66">
        <f t="shared" ref="C66" si="61">B66-B65</f>
        <v>3</v>
      </c>
      <c r="D66">
        <f t="shared" ref="D66" si="62">C66-C65</f>
        <v>0</v>
      </c>
      <c r="E66" s="11">
        <f t="shared" si="2"/>
        <v>7.1428571428571432</v>
      </c>
    </row>
    <row r="67" spans="1:5">
      <c r="A67" s="2">
        <f>Dati!A67</f>
        <v>44108</v>
      </c>
      <c r="B67" s="3">
        <f>Dati!D67</f>
        <v>303</v>
      </c>
      <c r="C67">
        <f t="shared" ref="C67" si="63">B67-B66</f>
        <v>6</v>
      </c>
      <c r="D67">
        <f t="shared" ref="D67" si="64">C67-C66</f>
        <v>3</v>
      </c>
      <c r="E67" s="11">
        <f t="shared" si="2"/>
        <v>7.1428571428571432</v>
      </c>
    </row>
    <row r="68" spans="1:5">
      <c r="A68" s="2">
        <f>Dati!A68</f>
        <v>44109</v>
      </c>
      <c r="B68" s="3">
        <f>Dati!D68</f>
        <v>323</v>
      </c>
      <c r="C68">
        <f t="shared" ref="C68" si="65">B68-B67</f>
        <v>20</v>
      </c>
      <c r="D68">
        <f t="shared" ref="D68" si="66">C68-C67</f>
        <v>14</v>
      </c>
      <c r="E68" s="11">
        <f t="shared" si="2"/>
        <v>7</v>
      </c>
    </row>
    <row r="69" spans="1:5">
      <c r="A69" s="2">
        <f>Dati!A69</f>
        <v>44110</v>
      </c>
      <c r="B69" s="3">
        <f>Dati!D69</f>
        <v>319</v>
      </c>
      <c r="C69">
        <f t="shared" ref="C69" si="67">B69-B68</f>
        <v>-4</v>
      </c>
      <c r="D69">
        <f t="shared" ref="D69" si="68">C69-C68</f>
        <v>-24</v>
      </c>
      <c r="E69" s="11">
        <f t="shared" si="2"/>
        <v>8.4285714285714288</v>
      </c>
    </row>
    <row r="70" spans="1:5">
      <c r="A70" s="2">
        <f>Dati!A70</f>
        <v>44111</v>
      </c>
      <c r="B70" s="3">
        <f>Dati!D70</f>
        <v>337</v>
      </c>
      <c r="C70">
        <f t="shared" ref="C70" si="69">B70-B69</f>
        <v>18</v>
      </c>
      <c r="D70">
        <f t="shared" ref="D70" si="70">C70-C69</f>
        <v>22</v>
      </c>
      <c r="E70" s="11">
        <f t="shared" si="2"/>
        <v>6.8571428571428568</v>
      </c>
    </row>
    <row r="71" spans="1:5">
      <c r="A71" s="2">
        <f>Dati!A71</f>
        <v>44112</v>
      </c>
      <c r="B71" s="3">
        <f>Dati!D71</f>
        <v>358</v>
      </c>
      <c r="C71">
        <f t="shared" ref="C71" si="71">B71-B70</f>
        <v>21</v>
      </c>
      <c r="D71">
        <f t="shared" ref="D71" si="72">C71-C70</f>
        <v>3</v>
      </c>
      <c r="E71" s="11">
        <f t="shared" si="2"/>
        <v>8.1428571428571423</v>
      </c>
    </row>
    <row r="72" spans="1:5">
      <c r="A72" s="2">
        <f>Dati!A72</f>
        <v>44113</v>
      </c>
      <c r="B72" s="3">
        <f>Dati!D72</f>
        <v>387</v>
      </c>
      <c r="C72">
        <f t="shared" ref="C72" si="73">B72-B71</f>
        <v>29</v>
      </c>
      <c r="D72">
        <f t="shared" ref="D72" si="74">C72-C71</f>
        <v>8</v>
      </c>
      <c r="E72" s="11">
        <f t="shared" si="2"/>
        <v>9.5714285714285712</v>
      </c>
    </row>
    <row r="73" spans="1:5">
      <c r="A73" s="2">
        <f>Dati!A73</f>
        <v>44114</v>
      </c>
      <c r="B73" s="3">
        <f>Dati!D73</f>
        <v>390</v>
      </c>
      <c r="C73">
        <f t="shared" ref="C73" si="75">B73-B72</f>
        <v>3</v>
      </c>
      <c r="D73">
        <f t="shared" ref="D73" si="76">C73-C72</f>
        <v>-26</v>
      </c>
      <c r="E73" s="11">
        <f t="shared" si="2"/>
        <v>13.285714285714286</v>
      </c>
    </row>
    <row r="74" spans="1:5">
      <c r="A74" s="2">
        <f>Dati!A74</f>
        <v>44115</v>
      </c>
      <c r="B74" s="3">
        <f>Dati!D74</f>
        <v>420</v>
      </c>
      <c r="C74">
        <f t="shared" ref="C74" si="77">B74-B73</f>
        <v>30</v>
      </c>
      <c r="D74">
        <f t="shared" ref="D74" si="78">C74-C73</f>
        <v>27</v>
      </c>
      <c r="E74" s="11">
        <f t="shared" si="2"/>
        <v>13.285714285714286</v>
      </c>
    </row>
    <row r="75" spans="1:5">
      <c r="A75" s="2">
        <f>Dati!A75</f>
        <v>44116</v>
      </c>
      <c r="B75" s="3">
        <f>Dati!D75</f>
        <v>452</v>
      </c>
      <c r="C75">
        <f t="shared" ref="C75:C76" si="79">B75-B74</f>
        <v>32</v>
      </c>
      <c r="D75">
        <f t="shared" ref="D75:D76" si="80">C75-C74</f>
        <v>2</v>
      </c>
      <c r="E75" s="11">
        <f t="shared" si="2"/>
        <v>16.714285714285715</v>
      </c>
    </row>
    <row r="76" spans="1:5">
      <c r="A76" s="2">
        <f>Dati!A76</f>
        <v>44117</v>
      </c>
      <c r="B76" s="3">
        <f>Dati!D76</f>
        <v>514</v>
      </c>
      <c r="C76">
        <f t="shared" si="79"/>
        <v>62</v>
      </c>
      <c r="D76">
        <f t="shared" si="80"/>
        <v>30</v>
      </c>
      <c r="E76" s="11">
        <f t="shared" si="2"/>
        <v>18.428571428571427</v>
      </c>
    </row>
    <row r="77" spans="1:5">
      <c r="A77" s="2">
        <f>Dati!A77</f>
        <v>44118</v>
      </c>
      <c r="B77" s="3">
        <f>Dati!D77</f>
        <v>539</v>
      </c>
      <c r="C77">
        <f t="shared" ref="C77:C78" si="81">B77-B76</f>
        <v>25</v>
      </c>
      <c r="D77">
        <f t="shared" ref="D77:D78" si="82">C77-C76</f>
        <v>-37</v>
      </c>
      <c r="E77" s="11">
        <f t="shared" ref="E77:E109" si="83">SUM(C70:C76)/7</f>
        <v>27.857142857142858</v>
      </c>
    </row>
    <row r="78" spans="1:5">
      <c r="A78" s="2">
        <f>Dati!A78</f>
        <v>44119</v>
      </c>
      <c r="B78" s="3">
        <f>Dati!D78</f>
        <v>586</v>
      </c>
      <c r="C78">
        <f t="shared" si="81"/>
        <v>47</v>
      </c>
      <c r="D78">
        <f t="shared" si="82"/>
        <v>22</v>
      </c>
      <c r="E78" s="11">
        <f t="shared" si="83"/>
        <v>28.857142857142858</v>
      </c>
    </row>
    <row r="79" spans="1:5">
      <c r="A79" s="2">
        <f>Dati!A79</f>
        <v>44120</v>
      </c>
      <c r="B79" s="3">
        <f>Dati!D79</f>
        <v>638</v>
      </c>
      <c r="C79">
        <f t="shared" ref="C79" si="84">B79-B78</f>
        <v>52</v>
      </c>
      <c r="D79">
        <f t="shared" ref="D79" si="85">C79-C78</f>
        <v>5</v>
      </c>
      <c r="E79" s="11">
        <f t="shared" si="83"/>
        <v>32.571428571428569</v>
      </c>
    </row>
    <row r="80" spans="1:5">
      <c r="A80" s="2">
        <f>Dati!A80</f>
        <v>44121</v>
      </c>
      <c r="B80" s="3">
        <f>Dati!D80</f>
        <v>705</v>
      </c>
      <c r="C80">
        <f t="shared" ref="C80" si="86">B80-B79</f>
        <v>67</v>
      </c>
      <c r="D80">
        <f t="shared" ref="D80" si="87">C80-C79</f>
        <v>15</v>
      </c>
      <c r="E80" s="11">
        <f t="shared" si="83"/>
        <v>35.857142857142854</v>
      </c>
    </row>
    <row r="81" spans="1:5">
      <c r="A81" s="2">
        <f>Dati!A81</f>
        <v>44122</v>
      </c>
      <c r="B81" s="3">
        <f>Dati!D81</f>
        <v>750</v>
      </c>
      <c r="C81">
        <f t="shared" ref="C81" si="88">B81-B80</f>
        <v>45</v>
      </c>
      <c r="D81">
        <f t="shared" ref="D81" si="89">C81-C80</f>
        <v>-22</v>
      </c>
      <c r="E81" s="11">
        <f t="shared" si="83"/>
        <v>45</v>
      </c>
    </row>
    <row r="82" spans="1:5">
      <c r="A82" s="2">
        <f>Dati!A82</f>
        <v>44123</v>
      </c>
      <c r="B82" s="3">
        <f>Dati!D82</f>
        <v>797</v>
      </c>
      <c r="C82">
        <f t="shared" ref="C82" si="90">B82-B81</f>
        <v>47</v>
      </c>
      <c r="D82">
        <f t="shared" ref="D82" si="91">C82-C81</f>
        <v>2</v>
      </c>
      <c r="E82" s="11">
        <f t="shared" si="83"/>
        <v>47.142857142857146</v>
      </c>
    </row>
    <row r="83" spans="1:5">
      <c r="A83" s="2">
        <f>Dati!A83</f>
        <v>44124</v>
      </c>
      <c r="B83" s="3">
        <f>Dati!D83</f>
        <v>870</v>
      </c>
      <c r="C83">
        <f t="shared" ref="C83:C84" si="92">B83-B82</f>
        <v>73</v>
      </c>
      <c r="D83">
        <f t="shared" ref="D83:D84" si="93">C83-C82</f>
        <v>26</v>
      </c>
      <c r="E83" s="11">
        <f t="shared" si="83"/>
        <v>49.285714285714285</v>
      </c>
    </row>
    <row r="84" spans="1:5">
      <c r="A84" s="2">
        <f>Dati!A84</f>
        <v>44125</v>
      </c>
      <c r="B84" s="3">
        <f>Dati!D84</f>
        <v>926</v>
      </c>
      <c r="C84">
        <f t="shared" si="92"/>
        <v>56</v>
      </c>
      <c r="D84">
        <f t="shared" si="93"/>
        <v>-17</v>
      </c>
      <c r="E84" s="11">
        <f t="shared" si="83"/>
        <v>50.857142857142854</v>
      </c>
    </row>
    <row r="85" spans="1:5">
      <c r="A85" s="2">
        <f>Dati!A85</f>
        <v>44126</v>
      </c>
      <c r="B85" s="3">
        <f>Dati!D85</f>
        <v>992</v>
      </c>
      <c r="C85">
        <f t="shared" ref="C85" si="94">B85-B84</f>
        <v>66</v>
      </c>
      <c r="D85">
        <f t="shared" ref="D85" si="95">C85-C84</f>
        <v>10</v>
      </c>
      <c r="E85" s="11">
        <f t="shared" si="83"/>
        <v>55.285714285714285</v>
      </c>
    </row>
    <row r="86" spans="1:5">
      <c r="A86" s="2">
        <f>Dati!A86</f>
        <v>44127</v>
      </c>
      <c r="B86" s="3">
        <f>Dati!D86</f>
        <v>1049</v>
      </c>
      <c r="C86">
        <f t="shared" ref="C86:C87" si="96">B86-B85</f>
        <v>57</v>
      </c>
      <c r="D86">
        <f t="shared" ref="D86:D87" si="97">C86-C85</f>
        <v>-9</v>
      </c>
      <c r="E86" s="11">
        <f t="shared" si="83"/>
        <v>58</v>
      </c>
    </row>
    <row r="87" spans="1:5">
      <c r="A87" s="2">
        <f>Dati!A87</f>
        <v>44128</v>
      </c>
      <c r="B87" s="3">
        <f>Dati!D87</f>
        <v>1128</v>
      </c>
      <c r="C87">
        <f t="shared" si="96"/>
        <v>79</v>
      </c>
      <c r="D87">
        <f t="shared" si="97"/>
        <v>22</v>
      </c>
      <c r="E87" s="11">
        <f t="shared" si="83"/>
        <v>58.714285714285715</v>
      </c>
    </row>
    <row r="88" spans="1:5">
      <c r="A88" s="2">
        <f>Dati!A88</f>
        <v>44129</v>
      </c>
      <c r="B88" s="3">
        <f>Dati!D88</f>
        <v>1208</v>
      </c>
      <c r="C88">
        <f t="shared" ref="C88:C89" si="98">B88-B87</f>
        <v>80</v>
      </c>
      <c r="D88">
        <f t="shared" ref="D88:D89" si="99">C88-C87</f>
        <v>1</v>
      </c>
      <c r="E88" s="11">
        <f t="shared" si="83"/>
        <v>60.428571428571431</v>
      </c>
    </row>
    <row r="89" spans="1:5">
      <c r="A89" s="2">
        <f>Dati!A89</f>
        <v>44130</v>
      </c>
      <c r="B89" s="3">
        <f>Dati!D89</f>
        <v>1284</v>
      </c>
      <c r="C89">
        <f t="shared" si="98"/>
        <v>76</v>
      </c>
      <c r="D89">
        <f t="shared" si="99"/>
        <v>-4</v>
      </c>
      <c r="E89" s="11">
        <f t="shared" si="83"/>
        <v>65.428571428571431</v>
      </c>
    </row>
    <row r="90" spans="1:5">
      <c r="A90" s="2">
        <f>Dati!A90</f>
        <v>44131</v>
      </c>
      <c r="B90" s="3">
        <f>Dati!D90</f>
        <v>1411</v>
      </c>
      <c r="C90">
        <f t="shared" ref="C90" si="100">B90-B89</f>
        <v>127</v>
      </c>
      <c r="D90">
        <f t="shared" ref="D90" si="101">C90-C89</f>
        <v>51</v>
      </c>
      <c r="E90" s="11">
        <f t="shared" si="83"/>
        <v>69.571428571428569</v>
      </c>
    </row>
    <row r="91" spans="1:5">
      <c r="A91" s="2">
        <f>Dati!A91</f>
        <v>44132</v>
      </c>
      <c r="B91" s="3">
        <f>Dati!D91</f>
        <v>1536</v>
      </c>
      <c r="C91">
        <f t="shared" ref="C91:C92" si="102">B91-B90</f>
        <v>125</v>
      </c>
      <c r="D91">
        <f t="shared" ref="D91:D92" si="103">C91-C90</f>
        <v>-2</v>
      </c>
      <c r="E91" s="11">
        <f t="shared" si="83"/>
        <v>77.285714285714292</v>
      </c>
    </row>
    <row r="92" spans="1:5">
      <c r="A92" s="2">
        <f>Dati!A92</f>
        <v>44133</v>
      </c>
      <c r="B92" s="3">
        <f>Dati!D92</f>
        <v>1651</v>
      </c>
      <c r="C92">
        <f t="shared" si="102"/>
        <v>115</v>
      </c>
      <c r="D92">
        <f t="shared" si="103"/>
        <v>-10</v>
      </c>
      <c r="E92" s="11">
        <f t="shared" si="83"/>
        <v>87.142857142857139</v>
      </c>
    </row>
    <row r="93" spans="1:5">
      <c r="A93" s="2">
        <f>Dati!A93</f>
        <v>44134</v>
      </c>
      <c r="B93" s="3">
        <f>Dati!D93</f>
        <v>1746</v>
      </c>
      <c r="C93">
        <f t="shared" ref="C93:C94" si="104">B93-B92</f>
        <v>95</v>
      </c>
      <c r="D93">
        <f t="shared" ref="D93:D94" si="105">C93-C92</f>
        <v>-20</v>
      </c>
      <c r="E93" s="11">
        <f t="shared" si="83"/>
        <v>94.142857142857139</v>
      </c>
    </row>
    <row r="94" spans="1:5">
      <c r="A94" s="2">
        <f>Dati!A94</f>
        <v>44135</v>
      </c>
      <c r="B94" s="3">
        <f>Dati!D94</f>
        <v>1843</v>
      </c>
      <c r="C94">
        <f t="shared" si="104"/>
        <v>97</v>
      </c>
      <c r="D94">
        <f t="shared" si="105"/>
        <v>2</v>
      </c>
      <c r="E94" s="11">
        <f t="shared" si="83"/>
        <v>99.571428571428569</v>
      </c>
    </row>
    <row r="95" spans="1:5">
      <c r="A95" s="2">
        <f>Dati!A95</f>
        <v>44136</v>
      </c>
      <c r="B95" s="3">
        <f>Dati!D95</f>
        <v>1939</v>
      </c>
      <c r="C95">
        <f t="shared" ref="C95" si="106">B95-B94</f>
        <v>96</v>
      </c>
      <c r="D95">
        <f t="shared" ref="D95" si="107">C95-C94</f>
        <v>-1</v>
      </c>
      <c r="E95" s="11">
        <f t="shared" si="83"/>
        <v>102.14285714285714</v>
      </c>
    </row>
    <row r="96" spans="1:5">
      <c r="A96" s="2">
        <f>Dati!A96</f>
        <v>44137</v>
      </c>
      <c r="B96" s="3">
        <f>Dati!D96</f>
        <v>2022</v>
      </c>
      <c r="C96">
        <f t="shared" ref="C96:C99" si="108">B96-B95</f>
        <v>83</v>
      </c>
      <c r="D96">
        <f t="shared" ref="D96:D99" si="109">C96-C95</f>
        <v>-13</v>
      </c>
      <c r="E96" s="11">
        <f t="shared" si="83"/>
        <v>104.42857142857143</v>
      </c>
    </row>
    <row r="97" spans="1:5">
      <c r="A97" s="2">
        <f>Dati!A97</f>
        <v>44138</v>
      </c>
      <c r="B97" s="3">
        <f>Dati!D97</f>
        <v>2225</v>
      </c>
      <c r="C97">
        <f t="shared" si="108"/>
        <v>203</v>
      </c>
      <c r="D97">
        <f t="shared" si="109"/>
        <v>120</v>
      </c>
      <c r="E97" s="11">
        <f t="shared" si="83"/>
        <v>105.42857142857143</v>
      </c>
    </row>
    <row r="98" spans="1:5">
      <c r="A98" s="2">
        <f>Dati!A98</f>
        <v>44139</v>
      </c>
      <c r="B98" s="3">
        <f>Dati!D98</f>
        <v>2292</v>
      </c>
      <c r="C98">
        <f t="shared" si="108"/>
        <v>67</v>
      </c>
      <c r="D98">
        <f t="shared" si="109"/>
        <v>-136</v>
      </c>
      <c r="E98" s="11">
        <f t="shared" si="83"/>
        <v>116.28571428571429</v>
      </c>
    </row>
    <row r="99" spans="1:5">
      <c r="A99" s="2">
        <f>Dati!A99</f>
        <v>44140</v>
      </c>
      <c r="B99" s="3">
        <f>Dati!D99</f>
        <v>2391</v>
      </c>
      <c r="C99">
        <f t="shared" si="108"/>
        <v>99</v>
      </c>
      <c r="D99">
        <f t="shared" si="109"/>
        <v>32</v>
      </c>
      <c r="E99" s="11">
        <f t="shared" si="83"/>
        <v>108</v>
      </c>
    </row>
    <row r="100" spans="1:5">
      <c r="A100" s="2">
        <f>Dati!A100</f>
        <v>44141</v>
      </c>
      <c r="B100" s="3">
        <f>Dati!D100</f>
        <v>2515</v>
      </c>
      <c r="C100">
        <f t="shared" ref="C100" si="110">B100-B99</f>
        <v>124</v>
      </c>
      <c r="D100">
        <f t="shared" ref="D100" si="111">C100-C99</f>
        <v>25</v>
      </c>
      <c r="E100" s="11">
        <f t="shared" si="83"/>
        <v>105.71428571428571</v>
      </c>
    </row>
    <row r="101" spans="1:5">
      <c r="A101" s="2">
        <f>Dati!A101</f>
        <v>44142</v>
      </c>
      <c r="B101" s="3">
        <f>Dati!D101</f>
        <v>2634</v>
      </c>
      <c r="C101">
        <f t="shared" ref="C101:C105" si="112">B101-B100</f>
        <v>119</v>
      </c>
      <c r="D101">
        <f t="shared" ref="D101:D105" si="113">C101-C100</f>
        <v>-5</v>
      </c>
      <c r="E101" s="11">
        <f t="shared" si="83"/>
        <v>109.85714285714286</v>
      </c>
    </row>
    <row r="102" spans="1:5">
      <c r="A102" s="2">
        <f>Dati!A102</f>
        <v>44143</v>
      </c>
      <c r="B102" s="3">
        <f>Dati!D102</f>
        <v>2749</v>
      </c>
      <c r="C102">
        <f t="shared" si="112"/>
        <v>115</v>
      </c>
      <c r="D102">
        <f t="shared" si="113"/>
        <v>-4</v>
      </c>
      <c r="E102" s="11">
        <f t="shared" si="83"/>
        <v>113</v>
      </c>
    </row>
    <row r="103" spans="1:5">
      <c r="A103" s="2">
        <f>Dati!A103</f>
        <v>44144</v>
      </c>
      <c r="B103" s="3">
        <f>Dati!D103</f>
        <v>2849</v>
      </c>
      <c r="C103">
        <f t="shared" si="112"/>
        <v>100</v>
      </c>
      <c r="D103">
        <f t="shared" si="113"/>
        <v>-15</v>
      </c>
      <c r="E103" s="11">
        <f t="shared" si="83"/>
        <v>115.71428571428571</v>
      </c>
    </row>
    <row r="104" spans="1:5">
      <c r="A104" s="2">
        <f>Dati!A104</f>
        <v>44145</v>
      </c>
      <c r="B104" s="3">
        <f>Dati!D104</f>
        <v>2971</v>
      </c>
      <c r="C104">
        <f t="shared" si="112"/>
        <v>122</v>
      </c>
      <c r="D104">
        <f t="shared" si="113"/>
        <v>22</v>
      </c>
      <c r="E104" s="11">
        <f t="shared" si="83"/>
        <v>118.14285714285714</v>
      </c>
    </row>
    <row r="105" spans="1:5">
      <c r="A105" s="2">
        <f>Dati!A105</f>
        <v>44146</v>
      </c>
      <c r="B105" s="3">
        <f>Dati!D105</f>
        <v>3081</v>
      </c>
      <c r="C105">
        <f t="shared" si="112"/>
        <v>110</v>
      </c>
      <c r="D105">
        <f t="shared" si="113"/>
        <v>-12</v>
      </c>
      <c r="E105" s="11">
        <f t="shared" si="83"/>
        <v>106.57142857142857</v>
      </c>
    </row>
    <row r="106" spans="1:5">
      <c r="A106" s="2">
        <f>Dati!A106</f>
        <v>44147</v>
      </c>
      <c r="B106" s="3">
        <f>Dati!D106</f>
        <v>3170</v>
      </c>
      <c r="C106">
        <f t="shared" ref="C106" si="114">B106-B105</f>
        <v>89</v>
      </c>
      <c r="D106">
        <f t="shared" ref="D106" si="115">C106-C105</f>
        <v>-21</v>
      </c>
      <c r="E106" s="11">
        <f t="shared" si="83"/>
        <v>112.71428571428571</v>
      </c>
    </row>
    <row r="107" spans="1:5">
      <c r="A107" s="2">
        <f>Dati!A107</f>
        <v>44148</v>
      </c>
      <c r="B107" s="3">
        <f>Dati!D107</f>
        <v>3230</v>
      </c>
      <c r="C107">
        <f t="shared" ref="C107:C109" si="116">B107-B106</f>
        <v>60</v>
      </c>
      <c r="D107">
        <f t="shared" ref="D107:D109" si="117">C107-C106</f>
        <v>-29</v>
      </c>
      <c r="E107" s="11">
        <f t="shared" si="83"/>
        <v>111.28571428571429</v>
      </c>
    </row>
    <row r="108" spans="1:5">
      <c r="A108" s="2">
        <f>Dati!A108</f>
        <v>44149</v>
      </c>
      <c r="B108" s="3">
        <f>Dati!D108</f>
        <v>3306</v>
      </c>
      <c r="C108">
        <f t="shared" si="116"/>
        <v>76</v>
      </c>
      <c r="D108">
        <f t="shared" si="117"/>
        <v>16</v>
      </c>
      <c r="E108" s="11">
        <f t="shared" si="83"/>
        <v>102.14285714285714</v>
      </c>
    </row>
    <row r="109" spans="1:5">
      <c r="A109" s="2">
        <f>Dati!A109</f>
        <v>44150</v>
      </c>
      <c r="B109" s="3">
        <f>Dati!D109</f>
        <v>3422</v>
      </c>
      <c r="C109">
        <f t="shared" si="116"/>
        <v>116</v>
      </c>
      <c r="D109">
        <f t="shared" si="117"/>
        <v>40</v>
      </c>
      <c r="E109" s="11">
        <f t="shared" si="83"/>
        <v>96</v>
      </c>
    </row>
    <row r="110" spans="1:5">
      <c r="A110" s="2">
        <f>Dati!A110</f>
        <v>44151</v>
      </c>
      <c r="B110" s="3">
        <f>Dati!D110</f>
        <v>3492</v>
      </c>
      <c r="C110">
        <f t="shared" ref="C110" si="118">B110-B109</f>
        <v>70</v>
      </c>
      <c r="D110">
        <f t="shared" ref="D110" si="119">C110-C109</f>
        <v>-46</v>
      </c>
      <c r="E110" s="11">
        <f t="shared" ref="E110" si="120">SUM(C103:C109)/7</f>
        <v>96.142857142857139</v>
      </c>
    </row>
  </sheetData>
  <pageMargins left="0.70000000000000007" right="0.70000000000000007" top="0.75" bottom="0.75" header="0.30000000000000004" footer="0.30000000000000004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17"/>
  <sheetViews>
    <sheetView workbookViewId="0">
      <pane ySplit="1" topLeftCell="A104" activePane="bottomLeft" state="frozen"/>
      <selection pane="bottomLeft" activeCell="A111" sqref="A111"/>
    </sheetView>
  </sheetViews>
  <sheetFormatPr defaultRowHeight="14.25"/>
  <cols>
    <col min="1" max="1" width="19.25" customWidth="1"/>
    <col min="2" max="2" width="15" customWidth="1"/>
    <col min="3" max="5" width="10.75" customWidth="1"/>
    <col min="6" max="6" width="8.75" customWidth="1"/>
  </cols>
  <sheetData>
    <row r="1" spans="1:28">
      <c r="A1" s="1" t="s">
        <v>0</v>
      </c>
      <c r="B1" s="1" t="s">
        <v>8</v>
      </c>
      <c r="C1" t="s">
        <v>13</v>
      </c>
      <c r="D1" t="s">
        <v>14</v>
      </c>
      <c r="E1" t="s">
        <v>62</v>
      </c>
      <c r="T1">
        <f>LOG10(1+1/T2)*100</f>
        <v>30.102999566398118</v>
      </c>
      <c r="U1">
        <f t="shared" ref="U1:AB1" si="0">LOG10(1+1/U2)*100</f>
        <v>17.609125905568124</v>
      </c>
      <c r="V1">
        <f t="shared" si="0"/>
        <v>12.493873660829994</v>
      </c>
      <c r="W1">
        <f t="shared" si="0"/>
        <v>9.6910013008056417</v>
      </c>
      <c r="X1">
        <f t="shared" si="0"/>
        <v>7.9181246047624816</v>
      </c>
      <c r="Y1">
        <f t="shared" si="0"/>
        <v>6.6946789630613219</v>
      </c>
      <c r="Z1">
        <f t="shared" si="0"/>
        <v>5.799194697768673</v>
      </c>
      <c r="AA1">
        <f t="shared" si="0"/>
        <v>5.1152522447381292</v>
      </c>
      <c r="AB1">
        <f t="shared" si="0"/>
        <v>4.5757490560675143</v>
      </c>
    </row>
    <row r="2" spans="1:28"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</row>
    <row r="3" spans="1:28">
      <c r="A3" s="2">
        <f>Dati!A3</f>
        <v>44044</v>
      </c>
      <c r="B3" s="3">
        <f>Dati!J3</f>
        <v>200229</v>
      </c>
    </row>
    <row r="4" spans="1:28">
      <c r="A4" s="2">
        <f>Dati!A4</f>
        <v>44045</v>
      </c>
      <c r="B4" s="3">
        <f>Dati!J4</f>
        <v>200460</v>
      </c>
      <c r="C4">
        <f t="shared" ref="C4:C36" si="1">B4-B3</f>
        <v>231</v>
      </c>
      <c r="R4">
        <f>INT(C4/1)</f>
        <v>231</v>
      </c>
      <c r="T4">
        <f t="shared" ref="T4:AB13" si="2">IF($R4=T$2,1,0)</f>
        <v>0</v>
      </c>
      <c r="U4">
        <f t="shared" si="2"/>
        <v>0</v>
      </c>
      <c r="V4">
        <f t="shared" si="2"/>
        <v>0</v>
      </c>
      <c r="W4">
        <f t="shared" si="2"/>
        <v>0</v>
      </c>
      <c r="X4">
        <f t="shared" si="2"/>
        <v>0</v>
      </c>
      <c r="Y4">
        <f t="shared" si="2"/>
        <v>0</v>
      </c>
      <c r="Z4">
        <f t="shared" si="2"/>
        <v>0</v>
      </c>
      <c r="AA4">
        <f t="shared" si="2"/>
        <v>0</v>
      </c>
      <c r="AB4">
        <f t="shared" si="2"/>
        <v>0</v>
      </c>
    </row>
    <row r="5" spans="1:28">
      <c r="A5" s="2">
        <f>Dati!A5</f>
        <v>44046</v>
      </c>
      <c r="B5" s="3">
        <f>Dati!J5</f>
        <v>200589</v>
      </c>
      <c r="C5">
        <f t="shared" si="1"/>
        <v>129</v>
      </c>
      <c r="D5">
        <f t="shared" ref="D5:D36" si="3">C5-C4</f>
        <v>-102</v>
      </c>
      <c r="R5">
        <f t="shared" ref="R5:R8" si="4">INT(C5/1)</f>
        <v>129</v>
      </c>
      <c r="T5">
        <f t="shared" si="2"/>
        <v>0</v>
      </c>
      <c r="U5">
        <f t="shared" si="2"/>
        <v>0</v>
      </c>
      <c r="V5">
        <f t="shared" si="2"/>
        <v>0</v>
      </c>
      <c r="W5">
        <f t="shared" si="2"/>
        <v>0</v>
      </c>
      <c r="X5">
        <f t="shared" si="2"/>
        <v>0</v>
      </c>
      <c r="Y5">
        <f t="shared" si="2"/>
        <v>0</v>
      </c>
      <c r="Z5">
        <f t="shared" si="2"/>
        <v>0</v>
      </c>
      <c r="AA5">
        <f t="shared" si="2"/>
        <v>0</v>
      </c>
      <c r="AB5">
        <f t="shared" si="2"/>
        <v>0</v>
      </c>
    </row>
    <row r="6" spans="1:28">
      <c r="A6" s="2">
        <f>Dati!A6</f>
        <v>44047</v>
      </c>
      <c r="B6" s="3">
        <f>Dati!J6</f>
        <v>200766</v>
      </c>
      <c r="C6">
        <f t="shared" si="1"/>
        <v>177</v>
      </c>
      <c r="D6">
        <f t="shared" si="3"/>
        <v>48</v>
      </c>
      <c r="R6">
        <f>INT(C6/10)</f>
        <v>17</v>
      </c>
      <c r="T6">
        <f t="shared" si="2"/>
        <v>0</v>
      </c>
      <c r="U6">
        <f t="shared" si="2"/>
        <v>0</v>
      </c>
      <c r="V6">
        <f t="shared" si="2"/>
        <v>0</v>
      </c>
      <c r="W6">
        <f t="shared" si="2"/>
        <v>0</v>
      </c>
      <c r="X6">
        <f t="shared" si="2"/>
        <v>0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</row>
    <row r="7" spans="1:28">
      <c r="A7" s="2">
        <f>Dati!A7</f>
        <v>44048</v>
      </c>
      <c r="B7" s="3">
        <f>Dati!J7</f>
        <v>200976</v>
      </c>
      <c r="C7">
        <f t="shared" si="1"/>
        <v>210</v>
      </c>
      <c r="D7">
        <f t="shared" si="3"/>
        <v>33</v>
      </c>
      <c r="R7">
        <f t="shared" si="4"/>
        <v>210</v>
      </c>
      <c r="T7">
        <f t="shared" si="2"/>
        <v>0</v>
      </c>
      <c r="U7">
        <f t="shared" si="2"/>
        <v>0</v>
      </c>
      <c r="V7">
        <f t="shared" si="2"/>
        <v>0</v>
      </c>
      <c r="W7">
        <f t="shared" si="2"/>
        <v>0</v>
      </c>
      <c r="X7">
        <f t="shared" si="2"/>
        <v>0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</row>
    <row r="8" spans="1:28">
      <c r="A8" s="2">
        <f>Dati!A8</f>
        <v>44049</v>
      </c>
      <c r="B8" s="3">
        <f>Dati!J8</f>
        <v>201323</v>
      </c>
      <c r="C8">
        <f t="shared" si="1"/>
        <v>347</v>
      </c>
      <c r="D8">
        <f t="shared" si="3"/>
        <v>137</v>
      </c>
      <c r="R8">
        <f t="shared" si="4"/>
        <v>347</v>
      </c>
      <c r="T8">
        <f t="shared" si="2"/>
        <v>0</v>
      </c>
      <c r="U8">
        <f t="shared" si="2"/>
        <v>0</v>
      </c>
      <c r="V8">
        <f t="shared" si="2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</row>
    <row r="9" spans="1:28">
      <c r="A9" s="2">
        <f>Dati!A9</f>
        <v>44050</v>
      </c>
      <c r="B9" s="3">
        <f>Dati!J9</f>
        <v>201642</v>
      </c>
      <c r="C9">
        <f t="shared" si="1"/>
        <v>319</v>
      </c>
      <c r="D9">
        <f t="shared" si="3"/>
        <v>-28</v>
      </c>
      <c r="R9">
        <f>INT(C9/10)</f>
        <v>31</v>
      </c>
      <c r="T9">
        <f t="shared" si="2"/>
        <v>0</v>
      </c>
      <c r="U9">
        <f t="shared" si="2"/>
        <v>0</v>
      </c>
      <c r="V9">
        <f t="shared" si="2"/>
        <v>0</v>
      </c>
      <c r="W9">
        <f t="shared" si="2"/>
        <v>0</v>
      </c>
      <c r="X9">
        <f t="shared" si="2"/>
        <v>0</v>
      </c>
      <c r="Y9">
        <f t="shared" si="2"/>
        <v>0</v>
      </c>
      <c r="Z9">
        <f t="shared" si="2"/>
        <v>0</v>
      </c>
      <c r="AA9">
        <f t="shared" si="2"/>
        <v>0</v>
      </c>
      <c r="AB9">
        <f t="shared" si="2"/>
        <v>0</v>
      </c>
    </row>
    <row r="10" spans="1:28">
      <c r="A10" s="2">
        <f>Dati!A10</f>
        <v>44051</v>
      </c>
      <c r="B10" s="3">
        <f>Dati!J10</f>
        <v>201947</v>
      </c>
      <c r="C10">
        <f t="shared" si="1"/>
        <v>305</v>
      </c>
      <c r="D10">
        <f t="shared" si="3"/>
        <v>-14</v>
      </c>
      <c r="R10">
        <f t="shared" ref="R10:R19" si="5">INT(C10/10)</f>
        <v>30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</row>
    <row r="11" spans="1:28">
      <c r="A11" s="2">
        <f>Dati!A11</f>
        <v>44052</v>
      </c>
      <c r="B11" s="3">
        <f>Dati!J11</f>
        <v>202098</v>
      </c>
      <c r="C11">
        <f t="shared" si="1"/>
        <v>151</v>
      </c>
      <c r="D11">
        <f t="shared" si="3"/>
        <v>-154</v>
      </c>
      <c r="R11">
        <f t="shared" si="5"/>
        <v>15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</row>
    <row r="12" spans="1:28">
      <c r="A12" s="2">
        <f>Dati!A12</f>
        <v>44053</v>
      </c>
      <c r="B12" s="3">
        <f>Dati!J12</f>
        <v>202248</v>
      </c>
      <c r="C12">
        <f t="shared" si="1"/>
        <v>150</v>
      </c>
      <c r="D12">
        <f t="shared" si="3"/>
        <v>-1</v>
      </c>
      <c r="E12" s="11">
        <f>SUM(C5:C11)/7</f>
        <v>234</v>
      </c>
      <c r="R12">
        <f>INT(C12/100)</f>
        <v>1</v>
      </c>
      <c r="T12">
        <f t="shared" si="2"/>
        <v>1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</row>
    <row r="13" spans="1:28">
      <c r="A13" s="2">
        <f>Dati!A13</f>
        <v>44054</v>
      </c>
      <c r="B13" s="3">
        <f>Dati!J13</f>
        <v>202461</v>
      </c>
      <c r="C13">
        <f t="shared" si="1"/>
        <v>213</v>
      </c>
      <c r="D13">
        <f t="shared" si="3"/>
        <v>63</v>
      </c>
      <c r="E13" s="11">
        <f t="shared" ref="E13:E76" si="6">SUM(C6:C12)/7</f>
        <v>237</v>
      </c>
      <c r="R13">
        <f t="shared" ref="R13:R14" si="7">INT(C13/100)</f>
        <v>2</v>
      </c>
      <c r="T13">
        <f t="shared" si="2"/>
        <v>0</v>
      </c>
      <c r="U13">
        <f t="shared" si="2"/>
        <v>1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</row>
    <row r="14" spans="1:28">
      <c r="A14" s="2">
        <f>Dati!A14</f>
        <v>44055</v>
      </c>
      <c r="B14" s="3">
        <f>Dati!J14</f>
        <v>202697</v>
      </c>
      <c r="C14">
        <f t="shared" si="1"/>
        <v>236</v>
      </c>
      <c r="D14">
        <f t="shared" si="3"/>
        <v>23</v>
      </c>
      <c r="E14" s="11">
        <f t="shared" si="6"/>
        <v>242.14285714285714</v>
      </c>
      <c r="R14">
        <f t="shared" si="7"/>
        <v>2</v>
      </c>
      <c r="T14">
        <f t="shared" ref="T14:AB23" si="8">IF($R14=T$2,1,0)</f>
        <v>0</v>
      </c>
      <c r="U14">
        <f t="shared" si="8"/>
        <v>1</v>
      </c>
      <c r="V14">
        <f t="shared" si="8"/>
        <v>0</v>
      </c>
      <c r="W14">
        <f t="shared" si="8"/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</row>
    <row r="15" spans="1:28">
      <c r="A15" s="2">
        <f>Dati!A15</f>
        <v>44056</v>
      </c>
      <c r="B15" s="3">
        <f>Dati!J15</f>
        <v>202923</v>
      </c>
      <c r="C15">
        <f t="shared" si="1"/>
        <v>226</v>
      </c>
      <c r="D15">
        <f t="shared" si="3"/>
        <v>-10</v>
      </c>
      <c r="E15" s="11">
        <f t="shared" si="6"/>
        <v>245.85714285714286</v>
      </c>
      <c r="R15">
        <f t="shared" si="5"/>
        <v>22</v>
      </c>
      <c r="T15">
        <f t="shared" si="8"/>
        <v>0</v>
      </c>
      <c r="U15">
        <f t="shared" si="8"/>
        <v>0</v>
      </c>
      <c r="V15">
        <f t="shared" si="8"/>
        <v>0</v>
      </c>
      <c r="W15">
        <f t="shared" si="8"/>
        <v>0</v>
      </c>
      <c r="X15">
        <f t="shared" si="8"/>
        <v>0</v>
      </c>
      <c r="Y15">
        <f t="shared" si="8"/>
        <v>0</v>
      </c>
      <c r="Z15">
        <f t="shared" si="8"/>
        <v>0</v>
      </c>
      <c r="AA15">
        <f t="shared" si="8"/>
        <v>0</v>
      </c>
      <c r="AB15">
        <f t="shared" si="8"/>
        <v>0</v>
      </c>
    </row>
    <row r="16" spans="1:28">
      <c r="A16" s="2">
        <f>Dati!A16</f>
        <v>44057</v>
      </c>
      <c r="B16" s="3">
        <f>Dati!J16</f>
        <v>203326</v>
      </c>
      <c r="C16">
        <f t="shared" si="1"/>
        <v>403</v>
      </c>
      <c r="D16">
        <f t="shared" si="3"/>
        <v>177</v>
      </c>
      <c r="E16" s="11">
        <f t="shared" si="6"/>
        <v>228.57142857142858</v>
      </c>
      <c r="R16">
        <f t="shared" si="5"/>
        <v>40</v>
      </c>
      <c r="T16">
        <f t="shared" si="8"/>
        <v>0</v>
      </c>
      <c r="U16">
        <f t="shared" si="8"/>
        <v>0</v>
      </c>
      <c r="V16">
        <f t="shared" si="8"/>
        <v>0</v>
      </c>
      <c r="W16">
        <f t="shared" si="8"/>
        <v>0</v>
      </c>
      <c r="X16">
        <f t="shared" si="8"/>
        <v>0</v>
      </c>
      <c r="Y16">
        <f t="shared" si="8"/>
        <v>0</v>
      </c>
      <c r="Z16">
        <f t="shared" si="8"/>
        <v>0</v>
      </c>
      <c r="AA16">
        <f t="shared" si="8"/>
        <v>0</v>
      </c>
      <c r="AB16">
        <f t="shared" si="8"/>
        <v>0</v>
      </c>
    </row>
    <row r="17" spans="1:28">
      <c r="A17" s="2">
        <f>Dati!A17</f>
        <v>44058</v>
      </c>
      <c r="B17" s="3">
        <f>Dati!J17</f>
        <v>203640</v>
      </c>
      <c r="C17">
        <f t="shared" si="1"/>
        <v>314</v>
      </c>
      <c r="D17">
        <f t="shared" si="3"/>
        <v>-89</v>
      </c>
      <c r="E17" s="11">
        <f t="shared" si="6"/>
        <v>240.57142857142858</v>
      </c>
      <c r="R17">
        <f>INT(C17/100)</f>
        <v>3</v>
      </c>
      <c r="T17">
        <f t="shared" si="8"/>
        <v>0</v>
      </c>
      <c r="U17">
        <f t="shared" si="8"/>
        <v>0</v>
      </c>
      <c r="V17">
        <f t="shared" si="8"/>
        <v>1</v>
      </c>
      <c r="W17">
        <f t="shared" si="8"/>
        <v>0</v>
      </c>
      <c r="X17">
        <f t="shared" si="8"/>
        <v>0</v>
      </c>
      <c r="Y17">
        <f t="shared" si="8"/>
        <v>0</v>
      </c>
      <c r="Z17">
        <f t="shared" si="8"/>
        <v>0</v>
      </c>
      <c r="AA17">
        <f t="shared" si="8"/>
        <v>0</v>
      </c>
      <c r="AB17">
        <f t="shared" si="8"/>
        <v>0</v>
      </c>
    </row>
    <row r="18" spans="1:28">
      <c r="A18" s="2">
        <f>Dati!A18</f>
        <v>44059</v>
      </c>
      <c r="B18" s="3">
        <f>Dati!J18</f>
        <v>203786</v>
      </c>
      <c r="C18">
        <f t="shared" si="1"/>
        <v>146</v>
      </c>
      <c r="D18">
        <f t="shared" si="3"/>
        <v>-168</v>
      </c>
      <c r="E18" s="11">
        <f t="shared" si="6"/>
        <v>241.85714285714286</v>
      </c>
      <c r="R18">
        <f>INT(C18/100)</f>
        <v>1</v>
      </c>
      <c r="T18">
        <f t="shared" si="8"/>
        <v>1</v>
      </c>
      <c r="U18">
        <f t="shared" si="8"/>
        <v>0</v>
      </c>
      <c r="V18">
        <f t="shared" si="8"/>
        <v>0</v>
      </c>
      <c r="W18">
        <f t="shared" si="8"/>
        <v>0</v>
      </c>
      <c r="X18">
        <f t="shared" si="8"/>
        <v>0</v>
      </c>
      <c r="Y18">
        <f t="shared" si="8"/>
        <v>0</v>
      </c>
      <c r="Z18">
        <f t="shared" si="8"/>
        <v>0</v>
      </c>
      <c r="AA18">
        <f t="shared" si="8"/>
        <v>0</v>
      </c>
      <c r="AB18">
        <f t="shared" si="8"/>
        <v>0</v>
      </c>
    </row>
    <row r="19" spans="1:28">
      <c r="A19" s="2">
        <f>Dati!A19</f>
        <v>44060</v>
      </c>
      <c r="B19" s="3">
        <f>Dati!J19</f>
        <v>203968</v>
      </c>
      <c r="C19">
        <f t="shared" si="1"/>
        <v>182</v>
      </c>
      <c r="D19">
        <f t="shared" si="3"/>
        <v>36</v>
      </c>
      <c r="E19" s="11">
        <f t="shared" si="6"/>
        <v>241.14285714285714</v>
      </c>
      <c r="R19">
        <f t="shared" si="5"/>
        <v>18</v>
      </c>
      <c r="T19">
        <f t="shared" si="8"/>
        <v>0</v>
      </c>
      <c r="U19">
        <f t="shared" si="8"/>
        <v>0</v>
      </c>
      <c r="V19">
        <f t="shared" si="8"/>
        <v>0</v>
      </c>
      <c r="W19">
        <f t="shared" si="8"/>
        <v>0</v>
      </c>
      <c r="X19">
        <f t="shared" si="8"/>
        <v>0</v>
      </c>
      <c r="Y19">
        <f t="shared" si="8"/>
        <v>0</v>
      </c>
      <c r="Z19">
        <f t="shared" si="8"/>
        <v>0</v>
      </c>
      <c r="AA19">
        <f t="shared" si="8"/>
        <v>0</v>
      </c>
      <c r="AB19">
        <f t="shared" si="8"/>
        <v>0</v>
      </c>
    </row>
    <row r="20" spans="1:28">
      <c r="A20" s="2">
        <f>Dati!A20</f>
        <v>44061</v>
      </c>
      <c r="B20" s="3">
        <f>Dati!J20</f>
        <v>204142</v>
      </c>
      <c r="C20">
        <f t="shared" si="1"/>
        <v>174</v>
      </c>
      <c r="D20">
        <f t="shared" si="3"/>
        <v>-8</v>
      </c>
      <c r="E20" s="11">
        <f t="shared" si="6"/>
        <v>245.71428571428572</v>
      </c>
      <c r="R20">
        <f>INT(C20/100)</f>
        <v>1</v>
      </c>
      <c r="T20">
        <f t="shared" si="8"/>
        <v>1</v>
      </c>
      <c r="U20">
        <f t="shared" si="8"/>
        <v>0</v>
      </c>
      <c r="V20">
        <f t="shared" si="8"/>
        <v>0</v>
      </c>
      <c r="W20">
        <f t="shared" si="8"/>
        <v>0</v>
      </c>
      <c r="X20">
        <f t="shared" si="8"/>
        <v>0</v>
      </c>
      <c r="Y20">
        <f t="shared" si="8"/>
        <v>0</v>
      </c>
      <c r="Z20">
        <f t="shared" si="8"/>
        <v>0</v>
      </c>
      <c r="AA20">
        <f t="shared" si="8"/>
        <v>0</v>
      </c>
      <c r="AB20">
        <f t="shared" si="8"/>
        <v>0</v>
      </c>
    </row>
    <row r="21" spans="1:28">
      <c r="A21" s="2">
        <f>Dati!A21</f>
        <v>44062</v>
      </c>
      <c r="B21" s="3">
        <f>Dati!J21</f>
        <v>204506</v>
      </c>
      <c r="C21">
        <f t="shared" si="1"/>
        <v>364</v>
      </c>
      <c r="D21">
        <f t="shared" si="3"/>
        <v>190</v>
      </c>
      <c r="E21" s="11">
        <f t="shared" si="6"/>
        <v>240.14285714285714</v>
      </c>
      <c r="R21">
        <f t="shared" ref="R21:R37" si="9">INT(C21/100)</f>
        <v>3</v>
      </c>
      <c r="T21">
        <f t="shared" si="8"/>
        <v>0</v>
      </c>
      <c r="U21">
        <f t="shared" si="8"/>
        <v>0</v>
      </c>
      <c r="V21">
        <f t="shared" si="8"/>
        <v>1</v>
      </c>
      <c r="W21">
        <f t="shared" si="8"/>
        <v>0</v>
      </c>
      <c r="X21">
        <f t="shared" si="8"/>
        <v>0</v>
      </c>
      <c r="Y21">
        <f t="shared" si="8"/>
        <v>0</v>
      </c>
      <c r="Z21">
        <f t="shared" si="8"/>
        <v>0</v>
      </c>
      <c r="AA21">
        <f t="shared" si="8"/>
        <v>0</v>
      </c>
      <c r="AB21">
        <f t="shared" si="8"/>
        <v>0</v>
      </c>
    </row>
    <row r="22" spans="1:28">
      <c r="A22" s="2">
        <f>Dati!A22</f>
        <v>44063</v>
      </c>
      <c r="B22" s="3">
        <f>Dati!J22</f>
        <v>204686</v>
      </c>
      <c r="C22">
        <f t="shared" si="1"/>
        <v>180</v>
      </c>
      <c r="D22">
        <f t="shared" si="3"/>
        <v>-184</v>
      </c>
      <c r="E22" s="11">
        <f t="shared" si="6"/>
        <v>258.42857142857144</v>
      </c>
      <c r="R22">
        <f t="shared" si="9"/>
        <v>1</v>
      </c>
      <c r="T22">
        <f t="shared" si="8"/>
        <v>1</v>
      </c>
      <c r="U22">
        <f t="shared" si="8"/>
        <v>0</v>
      </c>
      <c r="V22">
        <f t="shared" si="8"/>
        <v>0</v>
      </c>
      <c r="W22">
        <f t="shared" si="8"/>
        <v>0</v>
      </c>
      <c r="X22">
        <f t="shared" si="8"/>
        <v>0</v>
      </c>
      <c r="Y22">
        <f t="shared" si="8"/>
        <v>0</v>
      </c>
      <c r="Z22">
        <f t="shared" si="8"/>
        <v>0</v>
      </c>
      <c r="AA22">
        <f t="shared" si="8"/>
        <v>0</v>
      </c>
      <c r="AB22">
        <f t="shared" si="8"/>
        <v>0</v>
      </c>
    </row>
    <row r="23" spans="1:28">
      <c r="A23" s="2">
        <f>Dati!A23</f>
        <v>44064</v>
      </c>
      <c r="B23" s="3">
        <f>Dati!J23</f>
        <v>204960</v>
      </c>
      <c r="C23">
        <f t="shared" si="1"/>
        <v>274</v>
      </c>
      <c r="D23">
        <f t="shared" si="3"/>
        <v>94</v>
      </c>
      <c r="E23" s="11">
        <f t="shared" si="6"/>
        <v>251.85714285714286</v>
      </c>
      <c r="R23">
        <f t="shared" si="9"/>
        <v>2</v>
      </c>
      <c r="T23">
        <f t="shared" si="8"/>
        <v>0</v>
      </c>
      <c r="U23">
        <f t="shared" si="8"/>
        <v>1</v>
      </c>
      <c r="V23">
        <f t="shared" si="8"/>
        <v>0</v>
      </c>
      <c r="W23">
        <f t="shared" si="8"/>
        <v>0</v>
      </c>
      <c r="X23">
        <f t="shared" si="8"/>
        <v>0</v>
      </c>
      <c r="Y23">
        <f t="shared" si="8"/>
        <v>0</v>
      </c>
      <c r="Z23">
        <f t="shared" si="8"/>
        <v>0</v>
      </c>
      <c r="AA23">
        <f t="shared" si="8"/>
        <v>0</v>
      </c>
      <c r="AB23">
        <f t="shared" si="8"/>
        <v>0</v>
      </c>
    </row>
    <row r="24" spans="1:28">
      <c r="A24" s="2">
        <f>Dati!A24</f>
        <v>44065</v>
      </c>
      <c r="B24" s="3">
        <f>Dati!J24</f>
        <v>205203</v>
      </c>
      <c r="C24">
        <f t="shared" si="1"/>
        <v>243</v>
      </c>
      <c r="D24">
        <f t="shared" si="3"/>
        <v>-31</v>
      </c>
      <c r="E24" s="11">
        <f t="shared" si="6"/>
        <v>233.42857142857142</v>
      </c>
      <c r="R24">
        <f t="shared" si="9"/>
        <v>2</v>
      </c>
      <c r="T24">
        <f t="shared" ref="T24:AB33" si="10">IF($R24=T$2,1,0)</f>
        <v>0</v>
      </c>
      <c r="U24">
        <f t="shared" si="10"/>
        <v>1</v>
      </c>
      <c r="V24">
        <f t="shared" si="10"/>
        <v>0</v>
      </c>
      <c r="W24">
        <f t="shared" si="10"/>
        <v>0</v>
      </c>
      <c r="X24">
        <f t="shared" si="10"/>
        <v>0</v>
      </c>
      <c r="Y24">
        <f t="shared" si="10"/>
        <v>0</v>
      </c>
      <c r="Z24">
        <f t="shared" si="10"/>
        <v>0</v>
      </c>
      <c r="AA24">
        <f t="shared" si="10"/>
        <v>0</v>
      </c>
      <c r="AB24">
        <f t="shared" si="10"/>
        <v>0</v>
      </c>
    </row>
    <row r="25" spans="1:28">
      <c r="A25" s="2">
        <f>Dati!A25</f>
        <v>44066</v>
      </c>
      <c r="B25" s="3">
        <f>Dati!J25</f>
        <v>205470</v>
      </c>
      <c r="C25">
        <f t="shared" si="1"/>
        <v>267</v>
      </c>
      <c r="D25">
        <f t="shared" si="3"/>
        <v>24</v>
      </c>
      <c r="E25" s="11">
        <f t="shared" si="6"/>
        <v>223.28571428571428</v>
      </c>
      <c r="R25">
        <f>INT(C25/100)</f>
        <v>2</v>
      </c>
      <c r="T25">
        <f t="shared" si="10"/>
        <v>0</v>
      </c>
      <c r="U25">
        <f t="shared" si="10"/>
        <v>1</v>
      </c>
      <c r="V25">
        <f t="shared" si="10"/>
        <v>0</v>
      </c>
      <c r="W25">
        <f t="shared" si="10"/>
        <v>0</v>
      </c>
      <c r="X25">
        <f t="shared" si="10"/>
        <v>0</v>
      </c>
      <c r="Y25">
        <f t="shared" si="10"/>
        <v>0</v>
      </c>
      <c r="Z25">
        <f t="shared" si="10"/>
        <v>0</v>
      </c>
      <c r="AA25">
        <f t="shared" si="10"/>
        <v>0</v>
      </c>
      <c r="AB25">
        <f t="shared" si="10"/>
        <v>0</v>
      </c>
    </row>
    <row r="26" spans="1:28">
      <c r="A26" s="2">
        <f>Dati!A26</f>
        <v>44067</v>
      </c>
      <c r="B26" s="3">
        <f>Dati!J26</f>
        <v>205662</v>
      </c>
      <c r="C26">
        <f t="shared" si="1"/>
        <v>192</v>
      </c>
      <c r="D26">
        <f t="shared" si="3"/>
        <v>-75</v>
      </c>
      <c r="E26" s="11">
        <f t="shared" si="6"/>
        <v>240.57142857142858</v>
      </c>
      <c r="R26">
        <f>INT(C26/1000)</f>
        <v>0</v>
      </c>
      <c r="T26">
        <f t="shared" si="10"/>
        <v>0</v>
      </c>
      <c r="U26">
        <f t="shared" si="10"/>
        <v>0</v>
      </c>
      <c r="V26">
        <f t="shared" si="10"/>
        <v>0</v>
      </c>
      <c r="W26">
        <f t="shared" si="10"/>
        <v>0</v>
      </c>
      <c r="X26">
        <f t="shared" si="10"/>
        <v>0</v>
      </c>
      <c r="Y26">
        <f t="shared" si="10"/>
        <v>0</v>
      </c>
      <c r="Z26">
        <f t="shared" si="10"/>
        <v>0</v>
      </c>
      <c r="AA26">
        <f t="shared" si="10"/>
        <v>0</v>
      </c>
      <c r="AB26">
        <f t="shared" si="10"/>
        <v>0</v>
      </c>
    </row>
    <row r="27" spans="1:28">
      <c r="A27" s="2">
        <f>Dati!A27</f>
        <v>44068</v>
      </c>
      <c r="B27" s="3">
        <f>Dati!J27</f>
        <v>206015</v>
      </c>
      <c r="C27">
        <f t="shared" si="1"/>
        <v>353</v>
      </c>
      <c r="D27">
        <f t="shared" si="3"/>
        <v>161</v>
      </c>
      <c r="E27" s="11">
        <f t="shared" si="6"/>
        <v>242</v>
      </c>
      <c r="R27">
        <f t="shared" si="9"/>
        <v>3</v>
      </c>
      <c r="T27">
        <f t="shared" si="10"/>
        <v>0</v>
      </c>
      <c r="U27">
        <f t="shared" si="10"/>
        <v>0</v>
      </c>
      <c r="V27">
        <f t="shared" si="10"/>
        <v>1</v>
      </c>
      <c r="W27">
        <f t="shared" si="10"/>
        <v>0</v>
      </c>
      <c r="X27">
        <f t="shared" si="10"/>
        <v>0</v>
      </c>
      <c r="Y27">
        <f t="shared" si="10"/>
        <v>0</v>
      </c>
      <c r="Z27">
        <f t="shared" si="10"/>
        <v>0</v>
      </c>
      <c r="AA27">
        <f t="shared" si="10"/>
        <v>0</v>
      </c>
      <c r="AB27">
        <f t="shared" si="10"/>
        <v>0</v>
      </c>
    </row>
    <row r="28" spans="1:28">
      <c r="A28" s="2">
        <f>Dati!A28</f>
        <v>44069</v>
      </c>
      <c r="B28" s="3">
        <f>Dati!J28</f>
        <v>206329</v>
      </c>
      <c r="C28">
        <f t="shared" si="1"/>
        <v>314</v>
      </c>
      <c r="D28">
        <f t="shared" si="3"/>
        <v>-39</v>
      </c>
      <c r="E28" s="11">
        <f t="shared" si="6"/>
        <v>267.57142857142856</v>
      </c>
      <c r="R28">
        <f t="shared" si="9"/>
        <v>3</v>
      </c>
      <c r="T28">
        <f t="shared" si="10"/>
        <v>0</v>
      </c>
      <c r="U28">
        <f t="shared" si="10"/>
        <v>0</v>
      </c>
      <c r="V28">
        <f t="shared" si="10"/>
        <v>1</v>
      </c>
      <c r="W28">
        <f t="shared" si="10"/>
        <v>0</v>
      </c>
      <c r="X28">
        <f t="shared" si="10"/>
        <v>0</v>
      </c>
      <c r="Y28">
        <f t="shared" si="10"/>
        <v>0</v>
      </c>
      <c r="Z28">
        <f t="shared" si="10"/>
        <v>0</v>
      </c>
      <c r="AA28">
        <f t="shared" si="10"/>
        <v>0</v>
      </c>
      <c r="AB28">
        <f t="shared" si="10"/>
        <v>0</v>
      </c>
    </row>
    <row r="29" spans="1:28">
      <c r="A29" s="2">
        <f>Dati!A29</f>
        <v>44070</v>
      </c>
      <c r="B29" s="3">
        <f>Dati!J29</f>
        <v>206554</v>
      </c>
      <c r="C29">
        <f t="shared" si="1"/>
        <v>225</v>
      </c>
      <c r="D29">
        <f t="shared" si="3"/>
        <v>-89</v>
      </c>
      <c r="E29" s="11">
        <f t="shared" si="6"/>
        <v>260.42857142857144</v>
      </c>
      <c r="R29">
        <f t="shared" si="9"/>
        <v>2</v>
      </c>
      <c r="T29">
        <f t="shared" si="10"/>
        <v>0</v>
      </c>
      <c r="U29">
        <f t="shared" si="10"/>
        <v>1</v>
      </c>
      <c r="V29">
        <f t="shared" si="10"/>
        <v>0</v>
      </c>
      <c r="W29">
        <f t="shared" si="10"/>
        <v>0</v>
      </c>
      <c r="X29">
        <f t="shared" si="10"/>
        <v>0</v>
      </c>
      <c r="Y29">
        <f t="shared" si="10"/>
        <v>0</v>
      </c>
      <c r="Z29">
        <f t="shared" si="10"/>
        <v>0</v>
      </c>
      <c r="AA29">
        <f t="shared" si="10"/>
        <v>0</v>
      </c>
      <c r="AB29">
        <f t="shared" si="10"/>
        <v>0</v>
      </c>
    </row>
    <row r="30" spans="1:28">
      <c r="A30" s="2">
        <f>Dati!A30</f>
        <v>44071</v>
      </c>
      <c r="B30" s="3">
        <f>Dati!J30</f>
        <v>206902</v>
      </c>
      <c r="C30">
        <f t="shared" si="1"/>
        <v>348</v>
      </c>
      <c r="D30">
        <f t="shared" si="3"/>
        <v>123</v>
      </c>
      <c r="E30" s="11">
        <f t="shared" si="6"/>
        <v>266.85714285714283</v>
      </c>
      <c r="R30">
        <f t="shared" si="9"/>
        <v>3</v>
      </c>
      <c r="T30">
        <f t="shared" si="10"/>
        <v>0</v>
      </c>
      <c r="U30">
        <f t="shared" si="10"/>
        <v>0</v>
      </c>
      <c r="V30">
        <f t="shared" si="10"/>
        <v>1</v>
      </c>
      <c r="W30">
        <f t="shared" si="10"/>
        <v>0</v>
      </c>
      <c r="X30">
        <f t="shared" si="10"/>
        <v>0</v>
      </c>
      <c r="Y30">
        <f t="shared" si="10"/>
        <v>0</v>
      </c>
      <c r="Z30">
        <f t="shared" si="10"/>
        <v>0</v>
      </c>
      <c r="AA30">
        <f t="shared" si="10"/>
        <v>0</v>
      </c>
      <c r="AB30">
        <f t="shared" si="10"/>
        <v>0</v>
      </c>
    </row>
    <row r="31" spans="1:28">
      <c r="A31" s="2">
        <f>Dati!A31</f>
        <v>44072</v>
      </c>
      <c r="B31" s="3">
        <f>Dati!J31</f>
        <v>207224</v>
      </c>
      <c r="C31">
        <f t="shared" si="1"/>
        <v>322</v>
      </c>
      <c r="D31">
        <f t="shared" si="3"/>
        <v>-26</v>
      </c>
      <c r="E31" s="11">
        <f t="shared" si="6"/>
        <v>277.42857142857144</v>
      </c>
      <c r="R31">
        <f t="shared" si="9"/>
        <v>3</v>
      </c>
      <c r="T31">
        <f t="shared" si="10"/>
        <v>0</v>
      </c>
      <c r="U31">
        <f t="shared" si="10"/>
        <v>0</v>
      </c>
      <c r="V31">
        <f t="shared" si="10"/>
        <v>1</v>
      </c>
      <c r="W31">
        <f t="shared" si="10"/>
        <v>0</v>
      </c>
      <c r="X31">
        <f t="shared" si="10"/>
        <v>0</v>
      </c>
      <c r="Y31">
        <f t="shared" si="10"/>
        <v>0</v>
      </c>
      <c r="Z31">
        <f t="shared" si="10"/>
        <v>0</v>
      </c>
      <c r="AA31">
        <f t="shared" si="10"/>
        <v>0</v>
      </c>
      <c r="AB31">
        <f t="shared" si="10"/>
        <v>0</v>
      </c>
    </row>
    <row r="32" spans="1:28">
      <c r="A32" s="2">
        <f>Dati!A32</f>
        <v>44073</v>
      </c>
      <c r="B32" s="3">
        <f>Dati!J32</f>
        <v>207536</v>
      </c>
      <c r="C32">
        <f t="shared" si="1"/>
        <v>312</v>
      </c>
      <c r="D32">
        <f t="shared" si="3"/>
        <v>-10</v>
      </c>
      <c r="E32" s="11">
        <f t="shared" si="6"/>
        <v>288.71428571428572</v>
      </c>
      <c r="R32">
        <f t="shared" si="9"/>
        <v>3</v>
      </c>
      <c r="T32">
        <f t="shared" si="10"/>
        <v>0</v>
      </c>
      <c r="U32">
        <f t="shared" si="10"/>
        <v>0</v>
      </c>
      <c r="V32">
        <f t="shared" si="10"/>
        <v>1</v>
      </c>
      <c r="W32">
        <f t="shared" si="10"/>
        <v>0</v>
      </c>
      <c r="X32">
        <f t="shared" si="10"/>
        <v>0</v>
      </c>
      <c r="Y32">
        <f t="shared" si="10"/>
        <v>0</v>
      </c>
      <c r="Z32">
        <f t="shared" si="10"/>
        <v>0</v>
      </c>
      <c r="AA32">
        <f t="shared" si="10"/>
        <v>0</v>
      </c>
      <c r="AB32">
        <f t="shared" si="10"/>
        <v>0</v>
      </c>
    </row>
    <row r="33" spans="1:28">
      <c r="A33" s="2">
        <f>Dati!A33</f>
        <v>44074</v>
      </c>
      <c r="B33" s="3">
        <f>Dati!J33</f>
        <v>207653</v>
      </c>
      <c r="C33">
        <f t="shared" si="1"/>
        <v>117</v>
      </c>
      <c r="D33">
        <f t="shared" si="3"/>
        <v>-195</v>
      </c>
      <c r="E33" s="11">
        <f t="shared" si="6"/>
        <v>295.14285714285717</v>
      </c>
      <c r="R33">
        <f>INT(C33/1000)</f>
        <v>0</v>
      </c>
      <c r="T33">
        <f t="shared" si="10"/>
        <v>0</v>
      </c>
      <c r="U33">
        <f t="shared" si="10"/>
        <v>0</v>
      </c>
      <c r="V33">
        <f t="shared" si="10"/>
        <v>0</v>
      </c>
      <c r="W33">
        <f t="shared" si="10"/>
        <v>0</v>
      </c>
      <c r="X33">
        <f t="shared" si="10"/>
        <v>0</v>
      </c>
      <c r="Y33">
        <f t="shared" si="10"/>
        <v>0</v>
      </c>
      <c r="Z33">
        <f t="shared" si="10"/>
        <v>0</v>
      </c>
      <c r="AA33">
        <f t="shared" si="10"/>
        <v>0</v>
      </c>
      <c r="AB33">
        <f t="shared" si="10"/>
        <v>0</v>
      </c>
    </row>
    <row r="34" spans="1:28">
      <c r="A34" s="2">
        <f>Dati!A34</f>
        <v>44075</v>
      </c>
      <c r="B34" s="3">
        <f>Dati!J34</f>
        <v>207944</v>
      </c>
      <c r="C34">
        <f t="shared" si="1"/>
        <v>291</v>
      </c>
      <c r="D34">
        <f t="shared" si="3"/>
        <v>174</v>
      </c>
      <c r="E34" s="11">
        <f t="shared" si="6"/>
        <v>284.42857142857144</v>
      </c>
      <c r="R34">
        <f t="shared" si="9"/>
        <v>2</v>
      </c>
      <c r="T34">
        <f t="shared" ref="T34:AB43" si="11">IF($R34=T$2,1,0)</f>
        <v>0</v>
      </c>
      <c r="U34">
        <f t="shared" si="11"/>
        <v>1</v>
      </c>
      <c r="V34">
        <f t="shared" si="11"/>
        <v>0</v>
      </c>
      <c r="W34">
        <f t="shared" si="11"/>
        <v>0</v>
      </c>
      <c r="X34">
        <f t="shared" si="11"/>
        <v>0</v>
      </c>
      <c r="Y34">
        <f t="shared" si="11"/>
        <v>0</v>
      </c>
      <c r="Z34">
        <f t="shared" si="11"/>
        <v>0</v>
      </c>
      <c r="AA34">
        <f t="shared" si="11"/>
        <v>0</v>
      </c>
      <c r="AB34">
        <f t="shared" si="11"/>
        <v>0</v>
      </c>
    </row>
    <row r="35" spans="1:28">
      <c r="A35" s="2">
        <f>Dati!A35</f>
        <v>44076</v>
      </c>
      <c r="B35" s="3">
        <f>Dati!J35</f>
        <v>208201</v>
      </c>
      <c r="C35">
        <f t="shared" si="1"/>
        <v>257</v>
      </c>
      <c r="D35">
        <f t="shared" si="3"/>
        <v>-34</v>
      </c>
      <c r="E35" s="11">
        <f t="shared" si="6"/>
        <v>275.57142857142856</v>
      </c>
      <c r="R35">
        <f t="shared" si="9"/>
        <v>2</v>
      </c>
      <c r="T35">
        <f t="shared" si="11"/>
        <v>0</v>
      </c>
      <c r="U35">
        <f t="shared" si="11"/>
        <v>1</v>
      </c>
      <c r="V35">
        <f t="shared" si="11"/>
        <v>0</v>
      </c>
      <c r="W35">
        <f t="shared" si="11"/>
        <v>0</v>
      </c>
      <c r="X35">
        <f t="shared" si="11"/>
        <v>0</v>
      </c>
      <c r="Y35">
        <f t="shared" si="11"/>
        <v>0</v>
      </c>
      <c r="Z35">
        <f t="shared" si="11"/>
        <v>0</v>
      </c>
      <c r="AA35">
        <f t="shared" si="11"/>
        <v>0</v>
      </c>
      <c r="AB35">
        <f t="shared" si="11"/>
        <v>0</v>
      </c>
    </row>
    <row r="36" spans="1:28">
      <c r="A36" s="2">
        <f>Dati!A36</f>
        <v>44077</v>
      </c>
      <c r="B36" s="3">
        <f>Dati!J36</f>
        <v>208490</v>
      </c>
      <c r="C36">
        <f t="shared" si="1"/>
        <v>289</v>
      </c>
      <c r="D36">
        <f t="shared" si="3"/>
        <v>32</v>
      </c>
      <c r="E36" s="11">
        <f t="shared" si="6"/>
        <v>267.42857142857144</v>
      </c>
      <c r="R36">
        <f>INT(C36/1000)</f>
        <v>0</v>
      </c>
      <c r="T36">
        <f t="shared" si="11"/>
        <v>0</v>
      </c>
      <c r="U36">
        <f t="shared" si="11"/>
        <v>0</v>
      </c>
      <c r="V36">
        <f t="shared" si="11"/>
        <v>0</v>
      </c>
      <c r="W36">
        <f t="shared" si="11"/>
        <v>0</v>
      </c>
      <c r="X36">
        <f t="shared" si="11"/>
        <v>0</v>
      </c>
      <c r="Y36">
        <f t="shared" si="11"/>
        <v>0</v>
      </c>
      <c r="Z36">
        <f t="shared" si="11"/>
        <v>0</v>
      </c>
      <c r="AA36">
        <f t="shared" si="11"/>
        <v>0</v>
      </c>
      <c r="AB36">
        <f t="shared" si="11"/>
        <v>0</v>
      </c>
    </row>
    <row r="37" spans="1:28">
      <c r="A37" s="2">
        <f>Dati!A37</f>
        <v>44078</v>
      </c>
      <c r="B37" s="3">
        <f>Dati!J37</f>
        <v>209027</v>
      </c>
      <c r="C37">
        <f t="shared" ref="C37" si="12">B37-B36</f>
        <v>537</v>
      </c>
      <c r="D37">
        <f t="shared" ref="D37" si="13">C37-C36</f>
        <v>248</v>
      </c>
      <c r="E37" s="11">
        <f t="shared" si="6"/>
        <v>276.57142857142856</v>
      </c>
      <c r="R37">
        <f t="shared" si="9"/>
        <v>5</v>
      </c>
      <c r="T37">
        <f t="shared" si="11"/>
        <v>0</v>
      </c>
      <c r="U37">
        <f t="shared" si="11"/>
        <v>0</v>
      </c>
      <c r="V37">
        <f t="shared" si="11"/>
        <v>0</v>
      </c>
      <c r="W37">
        <f t="shared" si="11"/>
        <v>0</v>
      </c>
      <c r="X37">
        <f t="shared" si="11"/>
        <v>1</v>
      </c>
      <c r="Y37">
        <f t="shared" si="11"/>
        <v>0</v>
      </c>
      <c r="Z37">
        <f t="shared" si="11"/>
        <v>0</v>
      </c>
      <c r="AA37">
        <f t="shared" si="11"/>
        <v>0</v>
      </c>
      <c r="AB37">
        <f t="shared" si="11"/>
        <v>0</v>
      </c>
    </row>
    <row r="38" spans="1:28">
      <c r="A38" s="2">
        <f>Dati!A38</f>
        <v>44079</v>
      </c>
      <c r="B38" s="3">
        <f>Dati!J38</f>
        <v>209610</v>
      </c>
      <c r="C38">
        <f t="shared" ref="C38" si="14">B38-B37</f>
        <v>583</v>
      </c>
      <c r="D38">
        <f t="shared" ref="D38" si="15">C38-C37</f>
        <v>46</v>
      </c>
      <c r="E38" s="11">
        <f t="shared" si="6"/>
        <v>303.57142857142856</v>
      </c>
      <c r="R38">
        <f>INT(C38/1000)</f>
        <v>0</v>
      </c>
      <c r="T38">
        <f t="shared" si="11"/>
        <v>0</v>
      </c>
      <c r="U38">
        <f t="shared" si="11"/>
        <v>0</v>
      </c>
      <c r="V38">
        <f t="shared" si="11"/>
        <v>0</v>
      </c>
      <c r="W38">
        <f t="shared" si="11"/>
        <v>0</v>
      </c>
      <c r="X38">
        <f t="shared" si="11"/>
        <v>0</v>
      </c>
      <c r="Y38">
        <f t="shared" si="11"/>
        <v>0</v>
      </c>
      <c r="Z38">
        <f t="shared" si="11"/>
        <v>0</v>
      </c>
      <c r="AA38">
        <f t="shared" si="11"/>
        <v>0</v>
      </c>
      <c r="AB38">
        <f t="shared" si="11"/>
        <v>0</v>
      </c>
    </row>
    <row r="39" spans="1:28">
      <c r="A39" s="2">
        <f>Dati!A39</f>
        <v>44080</v>
      </c>
      <c r="B39" s="3">
        <f>Dati!J39</f>
        <v>210015</v>
      </c>
      <c r="C39">
        <f t="shared" ref="C39" si="16">B39-B38</f>
        <v>405</v>
      </c>
      <c r="D39">
        <f t="shared" ref="D39" si="17">C39-C38</f>
        <v>-178</v>
      </c>
      <c r="E39" s="11">
        <f t="shared" si="6"/>
        <v>340.85714285714283</v>
      </c>
      <c r="R39">
        <f t="shared" ref="R39:R66" si="18">INT(C39/1000)</f>
        <v>0</v>
      </c>
      <c r="T39">
        <f t="shared" si="11"/>
        <v>0</v>
      </c>
      <c r="U39">
        <f t="shared" si="11"/>
        <v>0</v>
      </c>
      <c r="V39">
        <f t="shared" si="11"/>
        <v>0</v>
      </c>
      <c r="W39">
        <f t="shared" si="11"/>
        <v>0</v>
      </c>
      <c r="X39">
        <f t="shared" si="11"/>
        <v>0</v>
      </c>
      <c r="Y39">
        <f t="shared" si="11"/>
        <v>0</v>
      </c>
      <c r="Z39">
        <f t="shared" si="11"/>
        <v>0</v>
      </c>
      <c r="AA39">
        <f t="shared" si="11"/>
        <v>0</v>
      </c>
      <c r="AB39">
        <f t="shared" si="11"/>
        <v>0</v>
      </c>
    </row>
    <row r="40" spans="1:28">
      <c r="A40" s="2">
        <f>Dati!A40</f>
        <v>44081</v>
      </c>
      <c r="B40" s="3">
        <f>Dati!J40</f>
        <v>210238</v>
      </c>
      <c r="C40">
        <f t="shared" ref="C40" si="19">B40-B39</f>
        <v>223</v>
      </c>
      <c r="D40">
        <f t="shared" ref="D40" si="20">C40-C39</f>
        <v>-182</v>
      </c>
      <c r="E40" s="11">
        <f t="shared" si="6"/>
        <v>354.14285714285717</v>
      </c>
      <c r="R40">
        <f t="shared" si="18"/>
        <v>0</v>
      </c>
      <c r="T40">
        <f t="shared" si="11"/>
        <v>0</v>
      </c>
      <c r="U40">
        <f t="shared" si="11"/>
        <v>0</v>
      </c>
      <c r="V40">
        <f t="shared" si="11"/>
        <v>0</v>
      </c>
      <c r="W40">
        <f t="shared" si="11"/>
        <v>0</v>
      </c>
      <c r="X40">
        <f t="shared" si="11"/>
        <v>0</v>
      </c>
      <c r="Y40">
        <f t="shared" si="11"/>
        <v>0</v>
      </c>
      <c r="Z40">
        <f t="shared" si="11"/>
        <v>0</v>
      </c>
      <c r="AA40">
        <f t="shared" si="11"/>
        <v>0</v>
      </c>
      <c r="AB40">
        <f t="shared" si="11"/>
        <v>0</v>
      </c>
    </row>
    <row r="41" spans="1:28">
      <c r="A41" s="2">
        <f>Dati!A41</f>
        <v>44082</v>
      </c>
      <c r="B41" s="3">
        <f>Dati!J41</f>
        <v>210801</v>
      </c>
      <c r="C41">
        <f t="shared" ref="C41" si="21">B41-B40</f>
        <v>563</v>
      </c>
      <c r="D41">
        <f t="shared" ref="D41" si="22">C41-C40</f>
        <v>340</v>
      </c>
      <c r="E41" s="11">
        <f t="shared" si="6"/>
        <v>369.28571428571428</v>
      </c>
      <c r="R41">
        <f t="shared" si="18"/>
        <v>0</v>
      </c>
      <c r="T41">
        <f t="shared" si="11"/>
        <v>0</v>
      </c>
      <c r="U41">
        <f t="shared" si="11"/>
        <v>0</v>
      </c>
      <c r="V41">
        <f t="shared" si="11"/>
        <v>0</v>
      </c>
      <c r="W41">
        <f t="shared" si="11"/>
        <v>0</v>
      </c>
      <c r="X41">
        <f t="shared" si="11"/>
        <v>0</v>
      </c>
      <c r="Y41">
        <f t="shared" si="11"/>
        <v>0</v>
      </c>
      <c r="Z41">
        <f t="shared" si="11"/>
        <v>0</v>
      </c>
      <c r="AA41">
        <f t="shared" si="11"/>
        <v>0</v>
      </c>
      <c r="AB41">
        <f t="shared" si="11"/>
        <v>0</v>
      </c>
    </row>
    <row r="42" spans="1:28">
      <c r="A42" s="2">
        <f>Dati!A42</f>
        <v>44083</v>
      </c>
      <c r="B42" s="3">
        <f>Dati!J42</f>
        <v>211272</v>
      </c>
      <c r="C42">
        <f t="shared" ref="C42" si="23">B42-B41</f>
        <v>471</v>
      </c>
      <c r="D42">
        <f t="shared" ref="D42" si="24">C42-C41</f>
        <v>-92</v>
      </c>
      <c r="E42" s="11">
        <f t="shared" si="6"/>
        <v>408.14285714285717</v>
      </c>
      <c r="R42">
        <f t="shared" si="18"/>
        <v>0</v>
      </c>
      <c r="T42">
        <f t="shared" si="11"/>
        <v>0</v>
      </c>
      <c r="U42">
        <f t="shared" si="11"/>
        <v>0</v>
      </c>
      <c r="V42">
        <f t="shared" si="11"/>
        <v>0</v>
      </c>
      <c r="W42">
        <f t="shared" si="11"/>
        <v>0</v>
      </c>
      <c r="X42">
        <f t="shared" si="11"/>
        <v>0</v>
      </c>
      <c r="Y42">
        <f t="shared" si="11"/>
        <v>0</v>
      </c>
      <c r="Z42">
        <f t="shared" si="11"/>
        <v>0</v>
      </c>
      <c r="AA42">
        <f t="shared" si="11"/>
        <v>0</v>
      </c>
      <c r="AB42">
        <f t="shared" si="11"/>
        <v>0</v>
      </c>
    </row>
    <row r="43" spans="1:28">
      <c r="A43" s="2">
        <f>Dati!A43</f>
        <v>44084</v>
      </c>
      <c r="B43" s="3">
        <f>Dati!J43</f>
        <v>211885</v>
      </c>
      <c r="C43">
        <f t="shared" ref="C43" si="25">B43-B42</f>
        <v>613</v>
      </c>
      <c r="D43">
        <f t="shared" ref="D43" si="26">C43-C42</f>
        <v>142</v>
      </c>
      <c r="E43" s="11">
        <f t="shared" si="6"/>
        <v>438.71428571428572</v>
      </c>
      <c r="R43">
        <f t="shared" si="18"/>
        <v>0</v>
      </c>
      <c r="T43">
        <f t="shared" si="11"/>
        <v>0</v>
      </c>
      <c r="U43">
        <f t="shared" si="11"/>
        <v>0</v>
      </c>
      <c r="V43">
        <f t="shared" si="11"/>
        <v>0</v>
      </c>
      <c r="W43">
        <f t="shared" si="11"/>
        <v>0</v>
      </c>
      <c r="X43">
        <f t="shared" si="11"/>
        <v>0</v>
      </c>
      <c r="Y43">
        <f t="shared" si="11"/>
        <v>0</v>
      </c>
      <c r="Z43">
        <f t="shared" si="11"/>
        <v>0</v>
      </c>
      <c r="AA43">
        <f t="shared" si="11"/>
        <v>0</v>
      </c>
      <c r="AB43">
        <f t="shared" si="11"/>
        <v>0</v>
      </c>
    </row>
    <row r="44" spans="1:28">
      <c r="A44" s="2">
        <f>Dati!A44</f>
        <v>44085</v>
      </c>
      <c r="B44" s="3">
        <f>Dati!J44</f>
        <v>212432</v>
      </c>
      <c r="C44">
        <f t="shared" ref="C44" si="27">B44-B43</f>
        <v>547</v>
      </c>
      <c r="D44">
        <f t="shared" ref="D44" si="28">C44-C43</f>
        <v>-66</v>
      </c>
      <c r="E44" s="11">
        <f t="shared" si="6"/>
        <v>485</v>
      </c>
      <c r="R44">
        <f>INT(C44/100)</f>
        <v>5</v>
      </c>
      <c r="T44">
        <f t="shared" ref="T44:AB53" si="29">IF($R44=T$2,1,0)</f>
        <v>0</v>
      </c>
      <c r="U44">
        <f t="shared" si="29"/>
        <v>0</v>
      </c>
      <c r="V44">
        <f t="shared" si="29"/>
        <v>0</v>
      </c>
      <c r="W44">
        <f t="shared" si="29"/>
        <v>0</v>
      </c>
      <c r="X44">
        <f t="shared" si="29"/>
        <v>1</v>
      </c>
      <c r="Y44">
        <f t="shared" si="29"/>
        <v>0</v>
      </c>
      <c r="Z44">
        <f t="shared" si="29"/>
        <v>0</v>
      </c>
      <c r="AA44">
        <f t="shared" si="29"/>
        <v>0</v>
      </c>
      <c r="AB44">
        <f t="shared" si="29"/>
        <v>0</v>
      </c>
    </row>
    <row r="45" spans="1:28">
      <c r="A45" s="2">
        <f>Dati!A45</f>
        <v>44086</v>
      </c>
      <c r="B45" s="3">
        <f>Dati!J45</f>
        <v>213191</v>
      </c>
      <c r="C45">
        <f t="shared" ref="C45" si="30">B45-B44</f>
        <v>759</v>
      </c>
      <c r="D45">
        <f t="shared" ref="D45" si="31">C45-C44</f>
        <v>212</v>
      </c>
      <c r="E45" s="11">
        <f t="shared" si="6"/>
        <v>486.42857142857144</v>
      </c>
      <c r="R45">
        <f t="shared" si="18"/>
        <v>0</v>
      </c>
      <c r="T45">
        <f t="shared" si="29"/>
        <v>0</v>
      </c>
      <c r="U45">
        <f t="shared" si="29"/>
        <v>0</v>
      </c>
      <c r="V45">
        <f t="shared" si="29"/>
        <v>0</v>
      </c>
      <c r="W45">
        <f t="shared" si="29"/>
        <v>0</v>
      </c>
      <c r="X45">
        <f t="shared" si="29"/>
        <v>0</v>
      </c>
      <c r="Y45">
        <f t="shared" si="29"/>
        <v>0</v>
      </c>
      <c r="Z45">
        <f t="shared" si="29"/>
        <v>0</v>
      </c>
      <c r="AA45">
        <f t="shared" si="29"/>
        <v>0</v>
      </c>
      <c r="AB45">
        <f t="shared" si="29"/>
        <v>0</v>
      </c>
    </row>
    <row r="46" spans="1:28">
      <c r="A46" s="2">
        <f>Dati!A46</f>
        <v>44087</v>
      </c>
      <c r="B46" s="3">
        <f>Dati!J46</f>
        <v>213634</v>
      </c>
      <c r="C46">
        <f t="shared" ref="C46" si="32">B46-B45</f>
        <v>443</v>
      </c>
      <c r="D46">
        <f t="shared" ref="D46" si="33">C46-C45</f>
        <v>-316</v>
      </c>
      <c r="E46" s="11">
        <f t="shared" si="6"/>
        <v>511.57142857142856</v>
      </c>
      <c r="R46">
        <f t="shared" si="18"/>
        <v>0</v>
      </c>
      <c r="T46">
        <f t="shared" si="29"/>
        <v>0</v>
      </c>
      <c r="U46">
        <f t="shared" si="29"/>
        <v>0</v>
      </c>
      <c r="V46">
        <f t="shared" si="29"/>
        <v>0</v>
      </c>
      <c r="W46">
        <f t="shared" si="29"/>
        <v>0</v>
      </c>
      <c r="X46">
        <f t="shared" si="29"/>
        <v>0</v>
      </c>
      <c r="Y46">
        <f t="shared" si="29"/>
        <v>0</v>
      </c>
      <c r="Z46">
        <f t="shared" si="29"/>
        <v>0</v>
      </c>
      <c r="AA46">
        <f t="shared" si="29"/>
        <v>0</v>
      </c>
      <c r="AB46">
        <f t="shared" si="29"/>
        <v>0</v>
      </c>
    </row>
    <row r="47" spans="1:28">
      <c r="A47" s="2">
        <f>Dati!A47</f>
        <v>44088</v>
      </c>
      <c r="B47" s="3">
        <f>Dati!J47</f>
        <v>213950</v>
      </c>
      <c r="C47">
        <f t="shared" ref="C47" si="34">B47-B46</f>
        <v>316</v>
      </c>
      <c r="D47">
        <f t="shared" ref="D47" si="35">C47-C46</f>
        <v>-127</v>
      </c>
      <c r="E47" s="11">
        <f t="shared" si="6"/>
        <v>517</v>
      </c>
      <c r="R47">
        <f t="shared" si="18"/>
        <v>0</v>
      </c>
      <c r="T47">
        <f t="shared" si="29"/>
        <v>0</v>
      </c>
      <c r="U47">
        <f t="shared" si="29"/>
        <v>0</v>
      </c>
      <c r="V47">
        <f t="shared" si="29"/>
        <v>0</v>
      </c>
      <c r="W47">
        <f t="shared" si="29"/>
        <v>0</v>
      </c>
      <c r="X47">
        <f t="shared" si="29"/>
        <v>0</v>
      </c>
      <c r="Y47">
        <f t="shared" si="29"/>
        <v>0</v>
      </c>
      <c r="Z47">
        <f t="shared" si="29"/>
        <v>0</v>
      </c>
      <c r="AA47">
        <f t="shared" si="29"/>
        <v>0</v>
      </c>
      <c r="AB47">
        <f t="shared" si="29"/>
        <v>0</v>
      </c>
    </row>
    <row r="48" spans="1:28">
      <c r="A48" s="2">
        <f>Dati!A48</f>
        <v>44089</v>
      </c>
      <c r="B48" s="3">
        <f>Dati!J48</f>
        <v>214645</v>
      </c>
      <c r="C48">
        <f t="shared" ref="C48" si="36">B48-B47</f>
        <v>695</v>
      </c>
      <c r="D48">
        <f t="shared" ref="D48" si="37">C48-C47</f>
        <v>379</v>
      </c>
      <c r="E48" s="11">
        <f t="shared" si="6"/>
        <v>530.28571428571433</v>
      </c>
      <c r="R48">
        <f t="shared" si="18"/>
        <v>0</v>
      </c>
      <c r="T48">
        <f t="shared" si="29"/>
        <v>0</v>
      </c>
      <c r="U48">
        <f t="shared" si="29"/>
        <v>0</v>
      </c>
      <c r="V48">
        <f t="shared" si="29"/>
        <v>0</v>
      </c>
      <c r="W48">
        <f t="shared" si="29"/>
        <v>0</v>
      </c>
      <c r="X48">
        <f t="shared" si="29"/>
        <v>0</v>
      </c>
      <c r="Y48">
        <f t="shared" si="29"/>
        <v>0</v>
      </c>
      <c r="Z48">
        <f t="shared" si="29"/>
        <v>0</v>
      </c>
      <c r="AA48">
        <f t="shared" si="29"/>
        <v>0</v>
      </c>
      <c r="AB48">
        <f t="shared" si="29"/>
        <v>0</v>
      </c>
    </row>
    <row r="49" spans="1:28">
      <c r="A49" s="2">
        <f>Dati!A49</f>
        <v>44090</v>
      </c>
      <c r="B49" s="3">
        <f>Dati!J49</f>
        <v>215265</v>
      </c>
      <c r="C49">
        <f t="shared" ref="C49" si="38">B49-B48</f>
        <v>620</v>
      </c>
      <c r="D49">
        <f t="shared" ref="D49" si="39">C49-C48</f>
        <v>-75</v>
      </c>
      <c r="E49" s="11">
        <f t="shared" si="6"/>
        <v>549.14285714285711</v>
      </c>
      <c r="R49">
        <f t="shared" si="18"/>
        <v>0</v>
      </c>
      <c r="T49">
        <f t="shared" si="29"/>
        <v>0</v>
      </c>
      <c r="U49">
        <f t="shared" si="29"/>
        <v>0</v>
      </c>
      <c r="V49">
        <f t="shared" si="29"/>
        <v>0</v>
      </c>
      <c r="W49">
        <f t="shared" si="29"/>
        <v>0</v>
      </c>
      <c r="X49">
        <f t="shared" si="29"/>
        <v>0</v>
      </c>
      <c r="Y49">
        <f t="shared" si="29"/>
        <v>0</v>
      </c>
      <c r="Z49">
        <f t="shared" si="29"/>
        <v>0</v>
      </c>
      <c r="AA49">
        <f t="shared" si="29"/>
        <v>0</v>
      </c>
      <c r="AB49">
        <f t="shared" si="29"/>
        <v>0</v>
      </c>
    </row>
    <row r="50" spans="1:28">
      <c r="A50" s="2">
        <f>Dati!A50</f>
        <v>44091</v>
      </c>
      <c r="B50" s="3">
        <f>Dati!J50</f>
        <v>215954</v>
      </c>
      <c r="C50">
        <f t="shared" ref="C50" si="40">B50-B49</f>
        <v>689</v>
      </c>
      <c r="D50">
        <f t="shared" ref="D50" si="41">C50-C49</f>
        <v>69</v>
      </c>
      <c r="E50" s="11">
        <f t="shared" si="6"/>
        <v>570.42857142857144</v>
      </c>
      <c r="R50">
        <f t="shared" si="18"/>
        <v>0</v>
      </c>
      <c r="T50">
        <f t="shared" si="29"/>
        <v>0</v>
      </c>
      <c r="U50">
        <f t="shared" si="29"/>
        <v>0</v>
      </c>
      <c r="V50">
        <f t="shared" si="29"/>
        <v>0</v>
      </c>
      <c r="W50">
        <f t="shared" si="29"/>
        <v>0</v>
      </c>
      <c r="X50">
        <f t="shared" si="29"/>
        <v>0</v>
      </c>
      <c r="Y50">
        <f t="shared" si="29"/>
        <v>0</v>
      </c>
      <c r="Z50">
        <f t="shared" si="29"/>
        <v>0</v>
      </c>
      <c r="AA50">
        <f t="shared" si="29"/>
        <v>0</v>
      </c>
      <c r="AB50">
        <f t="shared" si="29"/>
        <v>0</v>
      </c>
    </row>
    <row r="51" spans="1:28">
      <c r="A51" s="2">
        <f>Dati!A51</f>
        <v>44092</v>
      </c>
      <c r="B51" s="3">
        <f>Dati!J51</f>
        <v>216807</v>
      </c>
      <c r="C51">
        <f t="shared" ref="C51" si="42">B51-B50</f>
        <v>853</v>
      </c>
      <c r="D51">
        <f t="shared" ref="D51" si="43">C51-C50</f>
        <v>164</v>
      </c>
      <c r="E51" s="11">
        <f t="shared" si="6"/>
        <v>581.28571428571433</v>
      </c>
      <c r="R51">
        <f t="shared" si="18"/>
        <v>0</v>
      </c>
      <c r="T51">
        <f t="shared" si="29"/>
        <v>0</v>
      </c>
      <c r="U51">
        <f t="shared" si="29"/>
        <v>0</v>
      </c>
      <c r="V51">
        <f t="shared" si="29"/>
        <v>0</v>
      </c>
      <c r="W51">
        <f t="shared" si="29"/>
        <v>0</v>
      </c>
      <c r="X51">
        <f t="shared" si="29"/>
        <v>0</v>
      </c>
      <c r="Y51">
        <f t="shared" si="29"/>
        <v>0</v>
      </c>
      <c r="Z51">
        <f t="shared" si="29"/>
        <v>0</v>
      </c>
      <c r="AA51">
        <f t="shared" si="29"/>
        <v>0</v>
      </c>
      <c r="AB51">
        <f t="shared" si="29"/>
        <v>0</v>
      </c>
    </row>
    <row r="52" spans="1:28">
      <c r="A52" s="2">
        <f>Dati!A52</f>
        <v>44093</v>
      </c>
      <c r="B52" s="3">
        <f>Dati!J52</f>
        <v>217716</v>
      </c>
      <c r="C52">
        <f t="shared" ref="C52" si="44">B52-B51</f>
        <v>909</v>
      </c>
      <c r="D52">
        <f t="shared" ref="D52" si="45">C52-C51</f>
        <v>56</v>
      </c>
      <c r="E52" s="11">
        <f t="shared" si="6"/>
        <v>625</v>
      </c>
      <c r="R52">
        <f t="shared" si="18"/>
        <v>0</v>
      </c>
      <c r="T52">
        <f t="shared" si="29"/>
        <v>0</v>
      </c>
      <c r="U52">
        <f t="shared" si="29"/>
        <v>0</v>
      </c>
      <c r="V52">
        <f t="shared" si="29"/>
        <v>0</v>
      </c>
      <c r="W52">
        <f t="shared" si="29"/>
        <v>0</v>
      </c>
      <c r="X52">
        <f t="shared" si="29"/>
        <v>0</v>
      </c>
      <c r="Y52">
        <f t="shared" si="29"/>
        <v>0</v>
      </c>
      <c r="Z52">
        <f t="shared" si="29"/>
        <v>0</v>
      </c>
      <c r="AA52">
        <f t="shared" si="29"/>
        <v>0</v>
      </c>
      <c r="AB52">
        <f t="shared" si="29"/>
        <v>0</v>
      </c>
    </row>
    <row r="53" spans="1:28">
      <c r="A53" s="2">
        <f>Dati!A53</f>
        <v>44094</v>
      </c>
      <c r="B53" s="3">
        <f>Dati!J53</f>
        <v>218351</v>
      </c>
      <c r="C53">
        <f t="shared" ref="C53" si="46">B53-B52</f>
        <v>635</v>
      </c>
      <c r="D53">
        <f t="shared" ref="D53" si="47">C53-C52</f>
        <v>-274</v>
      </c>
      <c r="E53" s="11">
        <f t="shared" si="6"/>
        <v>646.42857142857144</v>
      </c>
      <c r="R53">
        <f t="shared" si="18"/>
        <v>0</v>
      </c>
      <c r="T53">
        <f t="shared" si="29"/>
        <v>0</v>
      </c>
      <c r="U53">
        <f t="shared" si="29"/>
        <v>0</v>
      </c>
      <c r="V53">
        <f t="shared" si="29"/>
        <v>0</v>
      </c>
      <c r="W53">
        <f t="shared" si="29"/>
        <v>0</v>
      </c>
      <c r="X53">
        <f t="shared" si="29"/>
        <v>0</v>
      </c>
      <c r="Y53">
        <f t="shared" si="29"/>
        <v>0</v>
      </c>
      <c r="Z53">
        <f t="shared" si="29"/>
        <v>0</v>
      </c>
      <c r="AA53">
        <f t="shared" si="29"/>
        <v>0</v>
      </c>
      <c r="AB53">
        <f t="shared" si="29"/>
        <v>0</v>
      </c>
    </row>
    <row r="54" spans="1:28">
      <c r="A54" s="2">
        <f>Dati!A54</f>
        <v>44095</v>
      </c>
      <c r="B54" s="3">
        <f>Dati!J54</f>
        <v>218703</v>
      </c>
      <c r="C54">
        <f t="shared" ref="C54" si="48">B54-B53</f>
        <v>352</v>
      </c>
      <c r="D54">
        <f t="shared" ref="D54" si="49">C54-C53</f>
        <v>-283</v>
      </c>
      <c r="E54" s="11">
        <f t="shared" si="6"/>
        <v>673.85714285714289</v>
      </c>
      <c r="R54">
        <f>INT(C54/100)</f>
        <v>3</v>
      </c>
      <c r="T54">
        <f t="shared" ref="T54:AB75" si="50">IF($R54=T$2,1,0)</f>
        <v>0</v>
      </c>
      <c r="U54">
        <f t="shared" si="50"/>
        <v>0</v>
      </c>
      <c r="V54">
        <f t="shared" si="50"/>
        <v>1</v>
      </c>
      <c r="W54">
        <f t="shared" si="50"/>
        <v>0</v>
      </c>
      <c r="X54">
        <f t="shared" si="50"/>
        <v>0</v>
      </c>
      <c r="Y54">
        <f t="shared" si="50"/>
        <v>0</v>
      </c>
      <c r="Z54">
        <f t="shared" si="50"/>
        <v>0</v>
      </c>
      <c r="AA54">
        <f t="shared" si="50"/>
        <v>0</v>
      </c>
      <c r="AB54">
        <f t="shared" si="50"/>
        <v>0</v>
      </c>
    </row>
    <row r="55" spans="1:28">
      <c r="A55" s="2">
        <f>Dati!A55</f>
        <v>44096</v>
      </c>
      <c r="B55" s="3">
        <f>Dati!J55</f>
        <v>219670</v>
      </c>
      <c r="C55">
        <f t="shared" ref="C55" si="51">B55-B54</f>
        <v>967</v>
      </c>
      <c r="D55">
        <f t="shared" ref="D55" si="52">C55-C54</f>
        <v>615</v>
      </c>
      <c r="E55" s="11">
        <f t="shared" si="6"/>
        <v>679</v>
      </c>
      <c r="R55">
        <f t="shared" si="18"/>
        <v>0</v>
      </c>
      <c r="T55">
        <f t="shared" si="50"/>
        <v>0</v>
      </c>
      <c r="U55">
        <f t="shared" si="50"/>
        <v>0</v>
      </c>
      <c r="V55">
        <f t="shared" si="50"/>
        <v>0</v>
      </c>
      <c r="W55">
        <f t="shared" si="50"/>
        <v>0</v>
      </c>
      <c r="X55">
        <f t="shared" si="50"/>
        <v>0</v>
      </c>
      <c r="Y55">
        <f t="shared" si="50"/>
        <v>0</v>
      </c>
      <c r="Z55">
        <f t="shared" si="50"/>
        <v>0</v>
      </c>
      <c r="AA55">
        <f t="shared" si="50"/>
        <v>0</v>
      </c>
      <c r="AB55">
        <f t="shared" si="50"/>
        <v>0</v>
      </c>
    </row>
    <row r="56" spans="1:28">
      <c r="A56" s="2">
        <f>Dati!A56</f>
        <v>44097</v>
      </c>
      <c r="B56" s="3">
        <f>Dati!J56</f>
        <v>220665</v>
      </c>
      <c r="C56">
        <f t="shared" ref="C56" si="53">B56-B55</f>
        <v>995</v>
      </c>
      <c r="D56">
        <f t="shared" ref="D56" si="54">C56-C55</f>
        <v>28</v>
      </c>
      <c r="E56" s="11">
        <f t="shared" si="6"/>
        <v>717.85714285714289</v>
      </c>
      <c r="R56">
        <f t="shared" si="18"/>
        <v>0</v>
      </c>
      <c r="T56">
        <f t="shared" si="50"/>
        <v>0</v>
      </c>
      <c r="U56">
        <f t="shared" si="50"/>
        <v>0</v>
      </c>
      <c r="V56">
        <f t="shared" si="50"/>
        <v>0</v>
      </c>
      <c r="W56">
        <f t="shared" si="50"/>
        <v>0</v>
      </c>
      <c r="X56">
        <f t="shared" si="50"/>
        <v>0</v>
      </c>
      <c r="Y56">
        <f t="shared" si="50"/>
        <v>0</v>
      </c>
      <c r="Z56">
        <f t="shared" si="50"/>
        <v>0</v>
      </c>
      <c r="AA56">
        <f t="shared" si="50"/>
        <v>0</v>
      </c>
      <c r="AB56">
        <f t="shared" si="50"/>
        <v>0</v>
      </c>
    </row>
    <row r="57" spans="1:28">
      <c r="A57" s="2">
        <f>Dati!A57</f>
        <v>44098</v>
      </c>
      <c r="B57" s="3">
        <f>Dati!J57</f>
        <v>221762</v>
      </c>
      <c r="C57">
        <f t="shared" ref="C57" si="55">B57-B56</f>
        <v>1097</v>
      </c>
      <c r="D57">
        <f t="shared" ref="D57" si="56">C57-C56</f>
        <v>102</v>
      </c>
      <c r="E57" s="11">
        <f t="shared" si="6"/>
        <v>771.42857142857144</v>
      </c>
      <c r="R57">
        <f t="shared" si="18"/>
        <v>1</v>
      </c>
      <c r="T57">
        <f t="shared" si="50"/>
        <v>1</v>
      </c>
      <c r="U57">
        <f t="shared" si="50"/>
        <v>0</v>
      </c>
      <c r="V57">
        <f t="shared" si="50"/>
        <v>0</v>
      </c>
      <c r="W57">
        <f t="shared" si="50"/>
        <v>0</v>
      </c>
      <c r="X57">
        <f t="shared" si="50"/>
        <v>0</v>
      </c>
      <c r="Y57">
        <f t="shared" si="50"/>
        <v>0</v>
      </c>
      <c r="Z57">
        <f t="shared" si="50"/>
        <v>0</v>
      </c>
      <c r="AA57">
        <f t="shared" si="50"/>
        <v>0</v>
      </c>
      <c r="AB57">
        <f t="shared" si="50"/>
        <v>0</v>
      </c>
    </row>
    <row r="58" spans="1:28">
      <c r="A58" s="2">
        <f>Dati!A58</f>
        <v>44099</v>
      </c>
      <c r="B58" s="3">
        <f>Dati!J58</f>
        <v>222716</v>
      </c>
      <c r="C58">
        <f t="shared" ref="C58" si="57">B58-B57</f>
        <v>954</v>
      </c>
      <c r="D58">
        <f t="shared" ref="D58" si="58">C58-C57</f>
        <v>-143</v>
      </c>
      <c r="E58" s="11">
        <f t="shared" si="6"/>
        <v>829.71428571428567</v>
      </c>
      <c r="R58">
        <f t="shared" si="18"/>
        <v>0</v>
      </c>
      <c r="T58">
        <f t="shared" si="50"/>
        <v>0</v>
      </c>
      <c r="U58">
        <f t="shared" si="50"/>
        <v>0</v>
      </c>
      <c r="V58">
        <f t="shared" si="50"/>
        <v>0</v>
      </c>
      <c r="W58">
        <f t="shared" si="50"/>
        <v>0</v>
      </c>
      <c r="X58">
        <f t="shared" si="50"/>
        <v>0</v>
      </c>
      <c r="Y58">
        <f t="shared" si="50"/>
        <v>0</v>
      </c>
      <c r="Z58">
        <f t="shared" si="50"/>
        <v>0</v>
      </c>
      <c r="AA58">
        <f t="shared" si="50"/>
        <v>0</v>
      </c>
      <c r="AB58">
        <f t="shared" si="50"/>
        <v>0</v>
      </c>
    </row>
    <row r="59" spans="1:28">
      <c r="A59" s="2">
        <f>Dati!A59</f>
        <v>44100</v>
      </c>
      <c r="B59" s="3">
        <f>Dati!J59</f>
        <v>223693</v>
      </c>
      <c r="C59">
        <f t="shared" ref="C59" si="59">B59-B58</f>
        <v>977</v>
      </c>
      <c r="D59">
        <f t="shared" ref="D59" si="60">C59-C58</f>
        <v>23</v>
      </c>
      <c r="E59" s="11">
        <f t="shared" si="6"/>
        <v>844.14285714285711</v>
      </c>
      <c r="R59">
        <f t="shared" si="18"/>
        <v>0</v>
      </c>
      <c r="T59">
        <f t="shared" si="50"/>
        <v>0</v>
      </c>
      <c r="U59">
        <f t="shared" si="50"/>
        <v>0</v>
      </c>
      <c r="V59">
        <f t="shared" si="50"/>
        <v>0</v>
      </c>
      <c r="W59">
        <f t="shared" si="50"/>
        <v>0</v>
      </c>
      <c r="X59">
        <f t="shared" si="50"/>
        <v>0</v>
      </c>
      <c r="Y59">
        <f t="shared" si="50"/>
        <v>0</v>
      </c>
      <c r="Z59">
        <f t="shared" si="50"/>
        <v>0</v>
      </c>
      <c r="AA59">
        <f t="shared" si="50"/>
        <v>0</v>
      </c>
      <c r="AB59">
        <f t="shared" si="50"/>
        <v>0</v>
      </c>
    </row>
    <row r="60" spans="1:28">
      <c r="A60" s="2">
        <f>Dati!A60</f>
        <v>44101</v>
      </c>
      <c r="B60" s="3">
        <f>Dati!J60</f>
        <v>224417</v>
      </c>
      <c r="C60">
        <f t="shared" ref="C60" si="61">B60-B59</f>
        <v>724</v>
      </c>
      <c r="D60">
        <f t="shared" ref="D60" si="62">C60-C59</f>
        <v>-253</v>
      </c>
      <c r="E60" s="11">
        <f t="shared" si="6"/>
        <v>853.85714285714289</v>
      </c>
      <c r="R60">
        <f t="shared" si="18"/>
        <v>0</v>
      </c>
      <c r="T60">
        <f t="shared" si="50"/>
        <v>0</v>
      </c>
      <c r="U60">
        <f t="shared" si="50"/>
        <v>0</v>
      </c>
      <c r="V60">
        <f t="shared" si="50"/>
        <v>0</v>
      </c>
      <c r="W60">
        <f t="shared" si="50"/>
        <v>0</v>
      </c>
      <c r="X60">
        <f t="shared" si="50"/>
        <v>0</v>
      </c>
      <c r="Y60">
        <f t="shared" si="50"/>
        <v>0</v>
      </c>
      <c r="Z60">
        <f t="shared" si="50"/>
        <v>0</v>
      </c>
      <c r="AA60">
        <f t="shared" si="50"/>
        <v>0</v>
      </c>
      <c r="AB60">
        <f t="shared" si="50"/>
        <v>0</v>
      </c>
    </row>
    <row r="61" spans="1:28">
      <c r="A61" s="2">
        <f>Dati!A61</f>
        <v>44102</v>
      </c>
      <c r="B61" s="3">
        <f>Dati!J61</f>
        <v>225190</v>
      </c>
      <c r="C61">
        <f t="shared" ref="C61" si="63">B61-B60</f>
        <v>773</v>
      </c>
      <c r="D61">
        <f t="shared" ref="D61" si="64">C61-C60</f>
        <v>49</v>
      </c>
      <c r="E61" s="11">
        <f t="shared" si="6"/>
        <v>866.57142857142856</v>
      </c>
      <c r="R61">
        <f t="shared" si="18"/>
        <v>0</v>
      </c>
      <c r="T61">
        <f t="shared" si="50"/>
        <v>0</v>
      </c>
      <c r="U61">
        <f t="shared" si="50"/>
        <v>0</v>
      </c>
      <c r="V61">
        <f t="shared" si="50"/>
        <v>0</v>
      </c>
      <c r="W61">
        <f t="shared" si="50"/>
        <v>0</v>
      </c>
      <c r="X61">
        <f t="shared" si="50"/>
        <v>0</v>
      </c>
      <c r="Y61">
        <f t="shared" si="50"/>
        <v>0</v>
      </c>
      <c r="Z61">
        <f t="shared" si="50"/>
        <v>0</v>
      </c>
      <c r="AA61">
        <f t="shared" si="50"/>
        <v>0</v>
      </c>
      <c r="AB61">
        <f t="shared" si="50"/>
        <v>0</v>
      </c>
    </row>
    <row r="62" spans="1:28">
      <c r="A62" s="2">
        <f>Dati!A62</f>
        <v>44103</v>
      </c>
      <c r="B62" s="3">
        <f>Dati!J62</f>
        <v>226506</v>
      </c>
      <c r="C62">
        <f t="shared" ref="C62" si="65">B62-B61</f>
        <v>1316</v>
      </c>
      <c r="D62">
        <f t="shared" ref="D62" si="66">C62-C61</f>
        <v>543</v>
      </c>
      <c r="E62" s="11">
        <f t="shared" si="6"/>
        <v>926.71428571428567</v>
      </c>
      <c r="R62">
        <f t="shared" si="18"/>
        <v>1</v>
      </c>
      <c r="T62">
        <f t="shared" si="50"/>
        <v>1</v>
      </c>
      <c r="U62">
        <f t="shared" si="50"/>
        <v>0</v>
      </c>
      <c r="V62">
        <f t="shared" si="50"/>
        <v>0</v>
      </c>
      <c r="W62">
        <f t="shared" si="50"/>
        <v>0</v>
      </c>
      <c r="X62">
        <f t="shared" si="50"/>
        <v>0</v>
      </c>
      <c r="Y62">
        <f t="shared" si="50"/>
        <v>0</v>
      </c>
      <c r="Z62">
        <f t="shared" si="50"/>
        <v>0</v>
      </c>
      <c r="AA62">
        <f t="shared" si="50"/>
        <v>0</v>
      </c>
      <c r="AB62">
        <f t="shared" si="50"/>
        <v>0</v>
      </c>
    </row>
    <row r="63" spans="1:28">
      <c r="A63" s="2">
        <f>Dati!A63</f>
        <v>44104</v>
      </c>
      <c r="B63" s="3">
        <f>Dati!J63</f>
        <v>227704</v>
      </c>
      <c r="C63">
        <f t="shared" ref="C63" si="67">B63-B62</f>
        <v>1198</v>
      </c>
      <c r="D63">
        <f t="shared" ref="D63" si="68">C63-C62</f>
        <v>-118</v>
      </c>
      <c r="E63" s="11">
        <f t="shared" si="6"/>
        <v>976.57142857142856</v>
      </c>
      <c r="R63">
        <f t="shared" si="18"/>
        <v>1</v>
      </c>
      <c r="T63">
        <f t="shared" si="50"/>
        <v>1</v>
      </c>
      <c r="U63">
        <f t="shared" si="50"/>
        <v>0</v>
      </c>
      <c r="V63">
        <f t="shared" si="50"/>
        <v>0</v>
      </c>
      <c r="W63">
        <f t="shared" si="50"/>
        <v>0</v>
      </c>
      <c r="X63">
        <f t="shared" si="50"/>
        <v>0</v>
      </c>
      <c r="Y63">
        <f t="shared" si="50"/>
        <v>0</v>
      </c>
      <c r="Z63">
        <f t="shared" si="50"/>
        <v>0</v>
      </c>
      <c r="AA63">
        <f t="shared" si="50"/>
        <v>0</v>
      </c>
      <c r="AB63">
        <f t="shared" si="50"/>
        <v>0</v>
      </c>
    </row>
    <row r="64" spans="1:28">
      <c r="A64" s="2">
        <f>Dati!A64</f>
        <v>44105</v>
      </c>
      <c r="B64" s="3">
        <f>Dati!J64</f>
        <v>228844</v>
      </c>
      <c r="C64">
        <f t="shared" ref="C64" si="69">B64-B63</f>
        <v>1140</v>
      </c>
      <c r="D64">
        <f t="shared" ref="D64" si="70">C64-C63</f>
        <v>-58</v>
      </c>
      <c r="E64" s="11">
        <f t="shared" si="6"/>
        <v>1005.5714285714286</v>
      </c>
      <c r="R64">
        <f t="shared" si="18"/>
        <v>1</v>
      </c>
      <c r="T64">
        <f t="shared" si="50"/>
        <v>1</v>
      </c>
      <c r="U64">
        <f t="shared" si="50"/>
        <v>0</v>
      </c>
      <c r="V64">
        <f t="shared" si="50"/>
        <v>0</v>
      </c>
      <c r="W64">
        <f t="shared" si="50"/>
        <v>0</v>
      </c>
      <c r="X64">
        <f t="shared" si="50"/>
        <v>0</v>
      </c>
      <c r="Y64">
        <f t="shared" si="50"/>
        <v>0</v>
      </c>
      <c r="Z64">
        <f t="shared" si="50"/>
        <v>0</v>
      </c>
      <c r="AA64">
        <f t="shared" si="50"/>
        <v>0</v>
      </c>
      <c r="AB64">
        <f t="shared" si="50"/>
        <v>0</v>
      </c>
    </row>
    <row r="65" spans="1:28">
      <c r="A65" s="2">
        <f>Dati!A65</f>
        <v>44106</v>
      </c>
      <c r="B65" s="3">
        <f>Dati!J65</f>
        <v>229970</v>
      </c>
      <c r="C65">
        <f t="shared" ref="C65" si="71">B65-B64</f>
        <v>1126</v>
      </c>
      <c r="D65">
        <f t="shared" ref="D65" si="72">C65-C64</f>
        <v>-14</v>
      </c>
      <c r="E65" s="11">
        <f t="shared" si="6"/>
        <v>1011.7142857142857</v>
      </c>
      <c r="R65">
        <f t="shared" si="18"/>
        <v>1</v>
      </c>
      <c r="T65">
        <f t="shared" si="50"/>
        <v>1</v>
      </c>
      <c r="U65">
        <f t="shared" si="50"/>
        <v>0</v>
      </c>
      <c r="V65">
        <f t="shared" si="50"/>
        <v>0</v>
      </c>
      <c r="W65">
        <f t="shared" si="50"/>
        <v>0</v>
      </c>
      <c r="X65">
        <f t="shared" si="50"/>
        <v>0</v>
      </c>
      <c r="Y65">
        <f t="shared" si="50"/>
        <v>0</v>
      </c>
      <c r="Z65">
        <f t="shared" si="50"/>
        <v>0</v>
      </c>
      <c r="AA65">
        <f t="shared" si="50"/>
        <v>0</v>
      </c>
      <c r="AB65">
        <f t="shared" si="50"/>
        <v>0</v>
      </c>
    </row>
    <row r="66" spans="1:28">
      <c r="A66" s="2">
        <f>Dati!A66</f>
        <v>44107</v>
      </c>
      <c r="B66" s="3">
        <f>Dati!J66</f>
        <v>231217</v>
      </c>
      <c r="C66">
        <f t="shared" ref="C66" si="73">B66-B65</f>
        <v>1247</v>
      </c>
      <c r="D66">
        <f t="shared" ref="D66" si="74">C66-C65</f>
        <v>121</v>
      </c>
      <c r="E66" s="11">
        <f t="shared" si="6"/>
        <v>1036.2857142857142</v>
      </c>
      <c r="R66">
        <f t="shared" si="18"/>
        <v>1</v>
      </c>
      <c r="T66">
        <f t="shared" si="50"/>
        <v>1</v>
      </c>
      <c r="U66">
        <f t="shared" si="50"/>
        <v>0</v>
      </c>
      <c r="V66">
        <f t="shared" si="50"/>
        <v>0</v>
      </c>
      <c r="W66">
        <f t="shared" si="50"/>
        <v>0</v>
      </c>
      <c r="X66">
        <f t="shared" si="50"/>
        <v>0</v>
      </c>
      <c r="Y66">
        <f t="shared" si="50"/>
        <v>0</v>
      </c>
      <c r="Z66">
        <f t="shared" si="50"/>
        <v>0</v>
      </c>
      <c r="AA66">
        <f t="shared" si="50"/>
        <v>0</v>
      </c>
      <c r="AB66">
        <f t="shared" si="50"/>
        <v>0</v>
      </c>
    </row>
    <row r="67" spans="1:28">
      <c r="A67" s="2">
        <f>Dati!A67</f>
        <v>44108</v>
      </c>
      <c r="B67" s="3">
        <f>Dati!J67</f>
        <v>231914</v>
      </c>
      <c r="C67">
        <f t="shared" ref="C67" si="75">B67-B66</f>
        <v>697</v>
      </c>
      <c r="D67">
        <f t="shared" ref="D67" si="76">C67-C66</f>
        <v>-550</v>
      </c>
      <c r="E67" s="11">
        <f t="shared" si="6"/>
        <v>1074.8571428571429</v>
      </c>
      <c r="R67">
        <f t="shared" ref="R67" si="77">INT(C67/1000)</f>
        <v>0</v>
      </c>
      <c r="T67">
        <f t="shared" si="50"/>
        <v>0</v>
      </c>
      <c r="U67">
        <f t="shared" si="50"/>
        <v>0</v>
      </c>
      <c r="V67">
        <f t="shared" si="50"/>
        <v>0</v>
      </c>
      <c r="W67">
        <f t="shared" si="50"/>
        <v>0</v>
      </c>
      <c r="X67">
        <f t="shared" si="50"/>
        <v>0</v>
      </c>
      <c r="Y67">
        <f t="shared" si="50"/>
        <v>0</v>
      </c>
      <c r="Z67">
        <f t="shared" si="50"/>
        <v>0</v>
      </c>
      <c r="AA67">
        <f t="shared" si="50"/>
        <v>0</v>
      </c>
      <c r="AB67">
        <f t="shared" si="50"/>
        <v>0</v>
      </c>
    </row>
    <row r="68" spans="1:28">
      <c r="A68" s="2">
        <f>Dati!A68</f>
        <v>44109</v>
      </c>
      <c r="B68" s="3">
        <f>Dati!J68</f>
        <v>232681</v>
      </c>
      <c r="C68">
        <f t="shared" ref="C68" si="78">B68-B67</f>
        <v>767</v>
      </c>
      <c r="D68">
        <f t="shared" ref="D68" si="79">C68-C67</f>
        <v>70</v>
      </c>
      <c r="E68" s="11">
        <f t="shared" si="6"/>
        <v>1071</v>
      </c>
      <c r="R68">
        <f t="shared" ref="R68" si="80">INT(C68/1000)</f>
        <v>0</v>
      </c>
      <c r="T68">
        <f t="shared" si="50"/>
        <v>0</v>
      </c>
      <c r="U68">
        <f t="shared" si="50"/>
        <v>0</v>
      </c>
      <c r="V68">
        <f t="shared" si="50"/>
        <v>0</v>
      </c>
      <c r="W68">
        <f t="shared" si="50"/>
        <v>0</v>
      </c>
      <c r="X68">
        <f t="shared" si="50"/>
        <v>0</v>
      </c>
      <c r="Y68">
        <f t="shared" si="50"/>
        <v>0</v>
      </c>
      <c r="Z68">
        <f t="shared" si="50"/>
        <v>0</v>
      </c>
      <c r="AA68">
        <f t="shared" si="50"/>
        <v>0</v>
      </c>
      <c r="AB68">
        <f t="shared" si="50"/>
        <v>0</v>
      </c>
    </row>
    <row r="69" spans="1:28">
      <c r="A69" s="2">
        <f>Dati!A69</f>
        <v>44110</v>
      </c>
      <c r="B69" s="3">
        <f>Dati!J69</f>
        <v>234099</v>
      </c>
      <c r="C69">
        <f t="shared" ref="C69" si="81">B69-B68</f>
        <v>1418</v>
      </c>
      <c r="D69">
        <f t="shared" ref="D69" si="82">C69-C68</f>
        <v>651</v>
      </c>
      <c r="E69" s="11">
        <f t="shared" si="6"/>
        <v>1070.1428571428571</v>
      </c>
      <c r="R69">
        <f t="shared" ref="R69" si="83">INT(C69/1000)</f>
        <v>1</v>
      </c>
      <c r="T69">
        <f t="shared" si="50"/>
        <v>1</v>
      </c>
      <c r="U69">
        <f t="shared" si="50"/>
        <v>0</v>
      </c>
      <c r="V69">
        <f t="shared" si="50"/>
        <v>0</v>
      </c>
      <c r="W69">
        <f t="shared" si="50"/>
        <v>0</v>
      </c>
      <c r="X69">
        <f t="shared" si="50"/>
        <v>0</v>
      </c>
      <c r="Y69">
        <f t="shared" si="50"/>
        <v>0</v>
      </c>
      <c r="Z69">
        <f t="shared" si="50"/>
        <v>0</v>
      </c>
      <c r="AA69">
        <f t="shared" si="50"/>
        <v>0</v>
      </c>
      <c r="AB69">
        <f t="shared" si="50"/>
        <v>0</v>
      </c>
    </row>
    <row r="70" spans="1:28">
      <c r="A70" s="2">
        <f>Dati!A70</f>
        <v>44111</v>
      </c>
      <c r="B70" s="3">
        <f>Dati!J70</f>
        <v>235303</v>
      </c>
      <c r="C70">
        <f t="shared" ref="C70" si="84">B70-B69</f>
        <v>1204</v>
      </c>
      <c r="D70">
        <f t="shared" ref="D70" si="85">C70-C69</f>
        <v>-214</v>
      </c>
      <c r="E70" s="11">
        <f t="shared" si="6"/>
        <v>1084.7142857142858</v>
      </c>
      <c r="R70">
        <f t="shared" ref="R70" si="86">INT(C70/1000)</f>
        <v>1</v>
      </c>
      <c r="T70">
        <f t="shared" si="50"/>
        <v>1</v>
      </c>
      <c r="U70">
        <f t="shared" si="50"/>
        <v>0</v>
      </c>
      <c r="V70">
        <f t="shared" si="50"/>
        <v>0</v>
      </c>
      <c r="W70">
        <f t="shared" si="50"/>
        <v>0</v>
      </c>
      <c r="X70">
        <f t="shared" si="50"/>
        <v>0</v>
      </c>
      <c r="Y70">
        <f t="shared" si="50"/>
        <v>0</v>
      </c>
      <c r="Z70">
        <f t="shared" si="50"/>
        <v>0</v>
      </c>
      <c r="AA70">
        <f t="shared" si="50"/>
        <v>0</v>
      </c>
      <c r="AB70">
        <f t="shared" si="50"/>
        <v>0</v>
      </c>
    </row>
    <row r="71" spans="1:28">
      <c r="A71" s="2">
        <f>Dati!A71</f>
        <v>44112</v>
      </c>
      <c r="B71" s="3">
        <f>Dati!J71</f>
        <v>236363</v>
      </c>
      <c r="C71">
        <f t="shared" ref="C71" si="87">B71-B70</f>
        <v>1060</v>
      </c>
      <c r="D71">
        <f t="shared" ref="D71" si="88">C71-C70</f>
        <v>-144</v>
      </c>
      <c r="E71" s="11">
        <f t="shared" si="6"/>
        <v>1085.5714285714287</v>
      </c>
      <c r="R71">
        <f t="shared" ref="R71" si="89">INT(C71/1000)</f>
        <v>1</v>
      </c>
      <c r="T71">
        <f t="shared" si="50"/>
        <v>1</v>
      </c>
      <c r="U71">
        <f t="shared" si="50"/>
        <v>0</v>
      </c>
      <c r="V71">
        <f t="shared" si="50"/>
        <v>0</v>
      </c>
      <c r="W71">
        <f t="shared" si="50"/>
        <v>0</v>
      </c>
      <c r="X71">
        <f t="shared" si="50"/>
        <v>0</v>
      </c>
      <c r="Y71">
        <f t="shared" si="50"/>
        <v>0</v>
      </c>
      <c r="Z71">
        <f t="shared" si="50"/>
        <v>0</v>
      </c>
      <c r="AA71">
        <f t="shared" si="50"/>
        <v>0</v>
      </c>
      <c r="AB71">
        <f t="shared" si="50"/>
        <v>0</v>
      </c>
    </row>
    <row r="72" spans="1:28">
      <c r="A72" s="2">
        <f>Dati!A72</f>
        <v>44113</v>
      </c>
      <c r="B72" s="3">
        <f>Dati!J72</f>
        <v>237549</v>
      </c>
      <c r="C72">
        <f t="shared" ref="C72" si="90">B72-B71</f>
        <v>1186</v>
      </c>
      <c r="D72">
        <f t="shared" ref="D72" si="91">C72-C71</f>
        <v>126</v>
      </c>
      <c r="E72" s="11">
        <f t="shared" si="6"/>
        <v>1074.1428571428571</v>
      </c>
      <c r="R72">
        <f t="shared" ref="R72" si="92">INT(C72/1000)</f>
        <v>1</v>
      </c>
      <c r="T72">
        <f t="shared" si="50"/>
        <v>1</v>
      </c>
      <c r="U72">
        <f t="shared" si="50"/>
        <v>0</v>
      </c>
      <c r="V72">
        <f t="shared" si="50"/>
        <v>0</v>
      </c>
      <c r="W72">
        <f t="shared" si="50"/>
        <v>0</v>
      </c>
      <c r="X72">
        <f t="shared" si="50"/>
        <v>0</v>
      </c>
      <c r="Y72">
        <f t="shared" si="50"/>
        <v>0</v>
      </c>
      <c r="Z72">
        <f t="shared" si="50"/>
        <v>0</v>
      </c>
      <c r="AA72">
        <f t="shared" si="50"/>
        <v>0</v>
      </c>
      <c r="AB72">
        <f t="shared" si="50"/>
        <v>0</v>
      </c>
    </row>
    <row r="73" spans="1:28">
      <c r="A73" s="2">
        <f>Dati!A73</f>
        <v>44114</v>
      </c>
      <c r="B73" s="3">
        <f>Dati!J73</f>
        <v>238525</v>
      </c>
      <c r="C73">
        <f t="shared" ref="C73" si="93">B73-B72</f>
        <v>976</v>
      </c>
      <c r="D73">
        <f t="shared" ref="D73" si="94">C73-C72</f>
        <v>-210</v>
      </c>
      <c r="E73" s="11">
        <f t="shared" si="6"/>
        <v>1082.7142857142858</v>
      </c>
      <c r="R73">
        <f t="shared" ref="R73" si="95">INT(C73/1000)</f>
        <v>0</v>
      </c>
      <c r="T73">
        <f t="shared" si="50"/>
        <v>0</v>
      </c>
      <c r="U73">
        <f t="shared" si="50"/>
        <v>0</v>
      </c>
      <c r="V73">
        <f t="shared" si="50"/>
        <v>0</v>
      </c>
      <c r="W73">
        <f t="shared" si="50"/>
        <v>0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</row>
    <row r="74" spans="1:28">
      <c r="A74" s="2">
        <f>Dati!A74</f>
        <v>44115</v>
      </c>
      <c r="B74" s="3">
        <f>Dati!J74</f>
        <v>239709</v>
      </c>
      <c r="C74">
        <f t="shared" ref="C74" si="96">B74-B73</f>
        <v>1184</v>
      </c>
      <c r="D74">
        <f t="shared" ref="D74" si="97">C74-C73</f>
        <v>208</v>
      </c>
      <c r="E74" s="11">
        <f t="shared" si="6"/>
        <v>1044</v>
      </c>
      <c r="R74">
        <f t="shared" ref="R74" si="98">INT(C74/1000)</f>
        <v>1</v>
      </c>
      <c r="T74">
        <f t="shared" si="50"/>
        <v>1</v>
      </c>
      <c r="U74">
        <f t="shared" si="50"/>
        <v>0</v>
      </c>
      <c r="V74">
        <f t="shared" si="50"/>
        <v>0</v>
      </c>
      <c r="W74">
        <f t="shared" si="50"/>
        <v>0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</row>
    <row r="75" spans="1:28">
      <c r="A75" s="2">
        <f>Dati!A75</f>
        <v>44116</v>
      </c>
      <c r="B75" s="3">
        <f>Dati!J75</f>
        <v>240600</v>
      </c>
      <c r="C75">
        <f t="shared" ref="C75:C76" si="99">B75-B74</f>
        <v>891</v>
      </c>
      <c r="D75">
        <f t="shared" ref="D75:D76" si="100">C75-C74</f>
        <v>-293</v>
      </c>
      <c r="E75" s="11">
        <f t="shared" si="6"/>
        <v>1113.5714285714287</v>
      </c>
      <c r="R75">
        <f t="shared" ref="R75:R76" si="101">INT(C75/1000)</f>
        <v>0</v>
      </c>
      <c r="T75">
        <f t="shared" si="50"/>
        <v>0</v>
      </c>
      <c r="U75">
        <f t="shared" si="50"/>
        <v>0</v>
      </c>
      <c r="V75">
        <f t="shared" si="50"/>
        <v>0</v>
      </c>
      <c r="W75">
        <f t="shared" si="50"/>
        <v>0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</row>
    <row r="76" spans="1:28">
      <c r="A76" s="2">
        <f>Dati!A76</f>
        <v>44117</v>
      </c>
      <c r="B76" s="3">
        <f>Dati!J76</f>
        <v>242028</v>
      </c>
      <c r="C76">
        <f t="shared" si="99"/>
        <v>1428</v>
      </c>
      <c r="D76">
        <f t="shared" si="100"/>
        <v>537</v>
      </c>
      <c r="E76" s="11">
        <f t="shared" si="6"/>
        <v>1131.2857142857142</v>
      </c>
      <c r="R76">
        <f t="shared" si="101"/>
        <v>1</v>
      </c>
      <c r="T76">
        <f t="shared" ref="T76:AB91" si="102">IF($R76=T$2,1,0)</f>
        <v>1</v>
      </c>
      <c r="U76">
        <f t="shared" si="102"/>
        <v>0</v>
      </c>
      <c r="V76">
        <f t="shared" si="102"/>
        <v>0</v>
      </c>
      <c r="W76">
        <f t="shared" si="102"/>
        <v>0</v>
      </c>
      <c r="X76">
        <f t="shared" si="102"/>
        <v>0</v>
      </c>
      <c r="Y76">
        <f t="shared" si="102"/>
        <v>0</v>
      </c>
      <c r="Z76">
        <f t="shared" si="102"/>
        <v>0</v>
      </c>
      <c r="AA76">
        <f t="shared" si="102"/>
        <v>0</v>
      </c>
      <c r="AB76">
        <f t="shared" si="102"/>
        <v>0</v>
      </c>
    </row>
    <row r="77" spans="1:28">
      <c r="A77" s="2">
        <f>Dati!A77</f>
        <v>44118</v>
      </c>
      <c r="B77" s="3">
        <f>Dati!J77</f>
        <v>244065</v>
      </c>
      <c r="C77">
        <f t="shared" ref="C77:C78" si="103">B77-B76</f>
        <v>2037</v>
      </c>
      <c r="D77">
        <f t="shared" ref="D77:D78" si="104">C77-C76</f>
        <v>609</v>
      </c>
      <c r="E77" s="11">
        <f t="shared" ref="E77:E106" si="105">SUM(C70:C76)/7</f>
        <v>1132.7142857142858</v>
      </c>
      <c r="R77">
        <f t="shared" ref="R77:R78" si="106">INT(C77/1000)</f>
        <v>2</v>
      </c>
      <c r="T77">
        <f t="shared" si="102"/>
        <v>0</v>
      </c>
      <c r="U77">
        <f t="shared" si="102"/>
        <v>1</v>
      </c>
      <c r="V77">
        <f t="shared" si="102"/>
        <v>0</v>
      </c>
      <c r="W77">
        <f t="shared" si="102"/>
        <v>0</v>
      </c>
      <c r="X77">
        <f t="shared" si="102"/>
        <v>0</v>
      </c>
      <c r="Y77">
        <f t="shared" si="102"/>
        <v>0</v>
      </c>
      <c r="Z77">
        <f t="shared" si="102"/>
        <v>0</v>
      </c>
      <c r="AA77">
        <f t="shared" si="102"/>
        <v>0</v>
      </c>
      <c r="AB77">
        <f t="shared" si="102"/>
        <v>0</v>
      </c>
    </row>
    <row r="78" spans="1:28">
      <c r="A78" s="2">
        <f>Dati!A78</f>
        <v>44119</v>
      </c>
      <c r="B78" s="3">
        <f>Dati!J78</f>
        <v>245964</v>
      </c>
      <c r="C78">
        <f t="shared" si="103"/>
        <v>1899</v>
      </c>
      <c r="D78">
        <f t="shared" si="104"/>
        <v>-138</v>
      </c>
      <c r="E78" s="11">
        <f t="shared" si="105"/>
        <v>1251.7142857142858</v>
      </c>
      <c r="R78">
        <f t="shared" si="106"/>
        <v>1</v>
      </c>
      <c r="T78">
        <f t="shared" si="102"/>
        <v>1</v>
      </c>
      <c r="U78">
        <f t="shared" si="102"/>
        <v>0</v>
      </c>
      <c r="V78">
        <f t="shared" si="102"/>
        <v>0</v>
      </c>
      <c r="W78">
        <f t="shared" si="102"/>
        <v>0</v>
      </c>
      <c r="X78">
        <f t="shared" si="102"/>
        <v>0</v>
      </c>
      <c r="Y78">
        <f t="shared" si="102"/>
        <v>0</v>
      </c>
      <c r="Z78">
        <f t="shared" si="102"/>
        <v>0</v>
      </c>
      <c r="AA78">
        <f t="shared" si="102"/>
        <v>0</v>
      </c>
      <c r="AB78">
        <f t="shared" si="102"/>
        <v>0</v>
      </c>
    </row>
    <row r="79" spans="1:28">
      <c r="A79" s="2">
        <f>Dati!A79</f>
        <v>44120</v>
      </c>
      <c r="B79" s="3">
        <f>Dati!J79</f>
        <v>247872</v>
      </c>
      <c r="C79">
        <f t="shared" ref="C79" si="107">B79-B78</f>
        <v>1908</v>
      </c>
      <c r="D79">
        <f t="shared" ref="D79" si="108">C79-C78</f>
        <v>9</v>
      </c>
      <c r="E79" s="11">
        <f t="shared" si="105"/>
        <v>1371.5714285714287</v>
      </c>
      <c r="R79">
        <f t="shared" ref="R79" si="109">INT(C79/1000)</f>
        <v>1</v>
      </c>
      <c r="T79">
        <f t="shared" si="102"/>
        <v>1</v>
      </c>
      <c r="U79">
        <f t="shared" si="102"/>
        <v>0</v>
      </c>
      <c r="V79">
        <f t="shared" si="102"/>
        <v>0</v>
      </c>
      <c r="W79">
        <f t="shared" si="102"/>
        <v>0</v>
      </c>
      <c r="X79">
        <f t="shared" si="102"/>
        <v>0</v>
      </c>
      <c r="Y79">
        <f t="shared" si="102"/>
        <v>0</v>
      </c>
      <c r="Z79">
        <f t="shared" si="102"/>
        <v>0</v>
      </c>
      <c r="AA79">
        <f t="shared" si="102"/>
        <v>0</v>
      </c>
      <c r="AB79">
        <f t="shared" si="102"/>
        <v>0</v>
      </c>
    </row>
    <row r="80" spans="1:28">
      <c r="A80" s="2">
        <f>Dati!A80</f>
        <v>44121</v>
      </c>
      <c r="B80" s="3">
        <f>Dati!J80</f>
        <v>249127</v>
      </c>
      <c r="C80">
        <f t="shared" ref="C80" si="110">B80-B79</f>
        <v>1255</v>
      </c>
      <c r="D80">
        <f t="shared" ref="D80" si="111">C80-C79</f>
        <v>-653</v>
      </c>
      <c r="E80" s="11">
        <f t="shared" si="105"/>
        <v>1474.7142857142858</v>
      </c>
      <c r="R80">
        <f t="shared" ref="R80" si="112">INT(C80/1000)</f>
        <v>1</v>
      </c>
      <c r="T80">
        <f t="shared" si="102"/>
        <v>1</v>
      </c>
      <c r="U80">
        <f t="shared" si="102"/>
        <v>0</v>
      </c>
      <c r="V80">
        <f t="shared" si="102"/>
        <v>0</v>
      </c>
      <c r="W80">
        <f t="shared" si="102"/>
        <v>0</v>
      </c>
      <c r="X80">
        <f t="shared" si="102"/>
        <v>0</v>
      </c>
      <c r="Y80">
        <f t="shared" si="102"/>
        <v>0</v>
      </c>
      <c r="Z80">
        <f t="shared" si="102"/>
        <v>0</v>
      </c>
      <c r="AA80">
        <f t="shared" si="102"/>
        <v>0</v>
      </c>
      <c r="AB80">
        <f t="shared" si="102"/>
        <v>0</v>
      </c>
    </row>
    <row r="81" spans="1:28">
      <c r="A81" s="2">
        <f>Dati!A81</f>
        <v>44122</v>
      </c>
      <c r="B81" s="3">
        <f>Dati!J81</f>
        <v>251461</v>
      </c>
      <c r="C81">
        <f t="shared" ref="C81" si="113">B81-B80</f>
        <v>2334</v>
      </c>
      <c r="D81">
        <f t="shared" ref="D81" si="114">C81-C80</f>
        <v>1079</v>
      </c>
      <c r="E81" s="11">
        <f t="shared" si="105"/>
        <v>1514.5714285714287</v>
      </c>
      <c r="R81">
        <f t="shared" ref="R81" si="115">INT(C81/1000)</f>
        <v>2</v>
      </c>
      <c r="T81">
        <f t="shared" si="102"/>
        <v>0</v>
      </c>
      <c r="U81">
        <f t="shared" si="102"/>
        <v>1</v>
      </c>
      <c r="V81">
        <f t="shared" si="102"/>
        <v>0</v>
      </c>
      <c r="W81">
        <f t="shared" si="102"/>
        <v>0</v>
      </c>
      <c r="X81">
        <f t="shared" si="102"/>
        <v>0</v>
      </c>
      <c r="Y81">
        <f t="shared" si="102"/>
        <v>0</v>
      </c>
      <c r="Z81">
        <f t="shared" si="102"/>
        <v>0</v>
      </c>
      <c r="AA81">
        <f t="shared" si="102"/>
        <v>0</v>
      </c>
      <c r="AB81">
        <f t="shared" si="102"/>
        <v>0</v>
      </c>
    </row>
    <row r="82" spans="1:28">
      <c r="A82" s="2">
        <f>Dati!A82</f>
        <v>44123</v>
      </c>
      <c r="B82" s="3">
        <f>Dati!J82</f>
        <v>252959</v>
      </c>
      <c r="C82">
        <f t="shared" ref="C82" si="116">B82-B81</f>
        <v>1498</v>
      </c>
      <c r="D82">
        <f t="shared" ref="D82" si="117">C82-C81</f>
        <v>-836</v>
      </c>
      <c r="E82" s="11">
        <f t="shared" si="105"/>
        <v>1678.8571428571429</v>
      </c>
      <c r="R82">
        <f t="shared" ref="R82" si="118">INT(C82/1000)</f>
        <v>1</v>
      </c>
      <c r="T82">
        <f t="shared" si="102"/>
        <v>1</v>
      </c>
      <c r="U82">
        <f t="shared" si="102"/>
        <v>0</v>
      </c>
      <c r="V82">
        <f t="shared" si="102"/>
        <v>0</v>
      </c>
      <c r="W82">
        <f t="shared" si="102"/>
        <v>0</v>
      </c>
      <c r="X82">
        <f t="shared" si="102"/>
        <v>0</v>
      </c>
      <c r="Y82">
        <f t="shared" si="102"/>
        <v>0</v>
      </c>
      <c r="Z82">
        <f t="shared" si="102"/>
        <v>0</v>
      </c>
      <c r="AA82">
        <f t="shared" si="102"/>
        <v>0</v>
      </c>
      <c r="AB82">
        <f t="shared" si="102"/>
        <v>0</v>
      </c>
    </row>
    <row r="83" spans="1:28">
      <c r="A83" s="2">
        <f>Dati!A83</f>
        <v>44124</v>
      </c>
      <c r="B83" s="3">
        <f>Dati!J83</f>
        <v>255005</v>
      </c>
      <c r="C83">
        <f t="shared" ref="C83:C84" si="119">B83-B82</f>
        <v>2046</v>
      </c>
      <c r="D83">
        <f t="shared" ref="D83:D84" si="120">C83-C82</f>
        <v>548</v>
      </c>
      <c r="E83" s="11">
        <f t="shared" si="105"/>
        <v>1765.5714285714287</v>
      </c>
      <c r="R83">
        <f t="shared" ref="R83:R84" si="121">INT(C83/1000)</f>
        <v>2</v>
      </c>
      <c r="T83">
        <f t="shared" si="102"/>
        <v>0</v>
      </c>
      <c r="U83">
        <f t="shared" si="102"/>
        <v>1</v>
      </c>
      <c r="V83">
        <f t="shared" si="102"/>
        <v>0</v>
      </c>
      <c r="W83">
        <f t="shared" si="102"/>
        <v>0</v>
      </c>
      <c r="X83">
        <f t="shared" si="102"/>
        <v>0</v>
      </c>
      <c r="Y83">
        <f t="shared" si="102"/>
        <v>0</v>
      </c>
      <c r="Z83">
        <f t="shared" si="102"/>
        <v>0</v>
      </c>
      <c r="AA83">
        <f t="shared" si="102"/>
        <v>0</v>
      </c>
      <c r="AB83">
        <f t="shared" si="102"/>
        <v>0</v>
      </c>
    </row>
    <row r="84" spans="1:28">
      <c r="A84" s="2">
        <f>Dati!A84</f>
        <v>44125</v>
      </c>
      <c r="B84" s="3">
        <f>Dati!J84</f>
        <v>257374</v>
      </c>
      <c r="C84">
        <f t="shared" si="119"/>
        <v>2369</v>
      </c>
      <c r="D84">
        <f t="shared" si="120"/>
        <v>323</v>
      </c>
      <c r="E84" s="11">
        <f t="shared" si="105"/>
        <v>1853.8571428571429</v>
      </c>
      <c r="R84">
        <f t="shared" si="121"/>
        <v>2</v>
      </c>
      <c r="T84">
        <f t="shared" si="102"/>
        <v>0</v>
      </c>
      <c r="U84">
        <f t="shared" si="102"/>
        <v>1</v>
      </c>
      <c r="V84">
        <f t="shared" si="102"/>
        <v>0</v>
      </c>
      <c r="W84">
        <f t="shared" si="102"/>
        <v>0</v>
      </c>
      <c r="X84">
        <f t="shared" si="102"/>
        <v>0</v>
      </c>
      <c r="Y84">
        <f t="shared" si="102"/>
        <v>0</v>
      </c>
      <c r="Z84">
        <f t="shared" si="102"/>
        <v>0</v>
      </c>
      <c r="AA84">
        <f t="shared" si="102"/>
        <v>0</v>
      </c>
      <c r="AB84">
        <f t="shared" si="102"/>
        <v>0</v>
      </c>
    </row>
    <row r="85" spans="1:28">
      <c r="A85" s="2">
        <f>Dati!A85</f>
        <v>44126</v>
      </c>
      <c r="B85" s="3">
        <f>Dati!J85</f>
        <v>259456</v>
      </c>
      <c r="C85">
        <f t="shared" ref="C85" si="122">B85-B84</f>
        <v>2082</v>
      </c>
      <c r="D85">
        <f t="shared" ref="D85" si="123">C85-C84</f>
        <v>-287</v>
      </c>
      <c r="E85" s="11">
        <f t="shared" si="105"/>
        <v>1901.2857142857142</v>
      </c>
      <c r="R85">
        <f t="shared" ref="R85" si="124">INT(C85/1000)</f>
        <v>2</v>
      </c>
      <c r="T85">
        <f t="shared" si="102"/>
        <v>0</v>
      </c>
      <c r="U85">
        <f t="shared" si="102"/>
        <v>1</v>
      </c>
      <c r="V85">
        <f t="shared" si="102"/>
        <v>0</v>
      </c>
      <c r="W85">
        <f t="shared" si="102"/>
        <v>0</v>
      </c>
      <c r="X85">
        <f t="shared" si="102"/>
        <v>0</v>
      </c>
      <c r="Y85">
        <f t="shared" si="102"/>
        <v>0</v>
      </c>
      <c r="Z85">
        <f t="shared" si="102"/>
        <v>0</v>
      </c>
      <c r="AA85">
        <f t="shared" si="102"/>
        <v>0</v>
      </c>
      <c r="AB85">
        <f t="shared" si="102"/>
        <v>0</v>
      </c>
    </row>
    <row r="86" spans="1:28">
      <c r="A86" s="2">
        <f>Dati!A86</f>
        <v>44127</v>
      </c>
      <c r="B86" s="3">
        <f>Dati!J86</f>
        <v>261808</v>
      </c>
      <c r="C86">
        <f t="shared" ref="C86:C87" si="125">B86-B85</f>
        <v>2352</v>
      </c>
      <c r="D86">
        <f t="shared" ref="D86:D87" si="126">C86-C85</f>
        <v>270</v>
      </c>
      <c r="E86" s="11">
        <f t="shared" si="105"/>
        <v>1927.4285714285713</v>
      </c>
      <c r="R86">
        <f t="shared" ref="R86:R87" si="127">INT(C86/1000)</f>
        <v>2</v>
      </c>
      <c r="T86">
        <f t="shared" si="102"/>
        <v>0</v>
      </c>
      <c r="U86">
        <f t="shared" si="102"/>
        <v>1</v>
      </c>
      <c r="V86">
        <f t="shared" si="102"/>
        <v>0</v>
      </c>
      <c r="W86">
        <f t="shared" si="102"/>
        <v>0</v>
      </c>
      <c r="X86">
        <f t="shared" si="102"/>
        <v>0</v>
      </c>
      <c r="Y86">
        <f t="shared" si="102"/>
        <v>0</v>
      </c>
      <c r="Z86">
        <f t="shared" si="102"/>
        <v>0</v>
      </c>
      <c r="AA86">
        <f t="shared" si="102"/>
        <v>0</v>
      </c>
      <c r="AB86">
        <f t="shared" si="102"/>
        <v>0</v>
      </c>
    </row>
    <row r="87" spans="1:28">
      <c r="A87" s="2">
        <f>Dati!A87</f>
        <v>44128</v>
      </c>
      <c r="B87" s="3">
        <f>Dati!J87</f>
        <v>264117</v>
      </c>
      <c r="C87">
        <f t="shared" si="125"/>
        <v>2309</v>
      </c>
      <c r="D87">
        <f t="shared" si="126"/>
        <v>-43</v>
      </c>
      <c r="E87" s="11">
        <f t="shared" si="105"/>
        <v>1990.8571428571429</v>
      </c>
      <c r="R87">
        <f t="shared" si="127"/>
        <v>2</v>
      </c>
      <c r="T87">
        <f t="shared" si="102"/>
        <v>0</v>
      </c>
      <c r="U87">
        <f t="shared" si="102"/>
        <v>1</v>
      </c>
      <c r="V87">
        <f t="shared" si="102"/>
        <v>0</v>
      </c>
      <c r="W87">
        <f t="shared" si="102"/>
        <v>0</v>
      </c>
      <c r="X87">
        <f t="shared" si="102"/>
        <v>0</v>
      </c>
      <c r="Y87">
        <f t="shared" si="102"/>
        <v>0</v>
      </c>
      <c r="Z87">
        <f t="shared" si="102"/>
        <v>0</v>
      </c>
      <c r="AA87">
        <f t="shared" si="102"/>
        <v>0</v>
      </c>
      <c r="AB87">
        <f t="shared" si="102"/>
        <v>0</v>
      </c>
    </row>
    <row r="88" spans="1:28">
      <c r="A88" s="2">
        <f>Dati!A88</f>
        <v>44129</v>
      </c>
      <c r="B88" s="3">
        <f>Dati!J88</f>
        <v>266203</v>
      </c>
      <c r="C88">
        <f t="shared" ref="C88:C89" si="128">B88-B87</f>
        <v>2086</v>
      </c>
      <c r="D88">
        <f t="shared" ref="D88:D89" si="129">C88-C87</f>
        <v>-223</v>
      </c>
      <c r="E88" s="11">
        <f t="shared" si="105"/>
        <v>2141.4285714285716</v>
      </c>
      <c r="R88">
        <f t="shared" ref="R88:R89" si="130">INT(C88/1000)</f>
        <v>2</v>
      </c>
      <c r="T88">
        <f t="shared" si="102"/>
        <v>0</v>
      </c>
      <c r="U88">
        <f t="shared" si="102"/>
        <v>1</v>
      </c>
      <c r="V88">
        <f t="shared" si="102"/>
        <v>0</v>
      </c>
      <c r="W88">
        <f t="shared" si="102"/>
        <v>0</v>
      </c>
      <c r="X88">
        <f t="shared" si="102"/>
        <v>0</v>
      </c>
      <c r="Y88">
        <f t="shared" si="102"/>
        <v>0</v>
      </c>
      <c r="Z88">
        <f t="shared" si="102"/>
        <v>0</v>
      </c>
      <c r="AA88">
        <f t="shared" si="102"/>
        <v>0</v>
      </c>
      <c r="AB88">
        <f t="shared" si="102"/>
        <v>0</v>
      </c>
    </row>
    <row r="89" spans="1:28">
      <c r="A89" s="2">
        <f>Dati!A89</f>
        <v>44130</v>
      </c>
      <c r="B89" s="3">
        <f>Dati!J89</f>
        <v>268626</v>
      </c>
      <c r="C89">
        <f t="shared" si="128"/>
        <v>2423</v>
      </c>
      <c r="D89">
        <f t="shared" si="129"/>
        <v>337</v>
      </c>
      <c r="E89" s="11">
        <f t="shared" si="105"/>
        <v>2106</v>
      </c>
      <c r="R89">
        <f t="shared" si="130"/>
        <v>2</v>
      </c>
      <c r="T89">
        <f t="shared" si="102"/>
        <v>0</v>
      </c>
      <c r="U89">
        <f t="shared" si="102"/>
        <v>1</v>
      </c>
      <c r="V89">
        <f t="shared" si="102"/>
        <v>0</v>
      </c>
      <c r="W89">
        <f t="shared" si="102"/>
        <v>0</v>
      </c>
      <c r="X89">
        <f t="shared" si="102"/>
        <v>0</v>
      </c>
      <c r="Y89">
        <f t="shared" si="102"/>
        <v>0</v>
      </c>
      <c r="Z89">
        <f t="shared" si="102"/>
        <v>0</v>
      </c>
      <c r="AA89">
        <f t="shared" si="102"/>
        <v>0</v>
      </c>
      <c r="AB89">
        <f t="shared" si="102"/>
        <v>0</v>
      </c>
    </row>
    <row r="90" spans="1:28">
      <c r="A90" s="2">
        <f>Dati!A90</f>
        <v>44131</v>
      </c>
      <c r="B90" s="3">
        <f>Dati!J90</f>
        <v>271988</v>
      </c>
      <c r="C90">
        <f t="shared" ref="C90" si="131">B90-B89</f>
        <v>3362</v>
      </c>
      <c r="D90">
        <f t="shared" ref="D90" si="132">C90-C89</f>
        <v>939</v>
      </c>
      <c r="E90" s="11">
        <f t="shared" si="105"/>
        <v>2238.1428571428573</v>
      </c>
      <c r="R90">
        <f t="shared" ref="R90" si="133">INT(C90/1000)</f>
        <v>3</v>
      </c>
      <c r="T90">
        <f t="shared" si="102"/>
        <v>0</v>
      </c>
      <c r="U90">
        <f t="shared" si="102"/>
        <v>0</v>
      </c>
      <c r="V90">
        <f t="shared" si="102"/>
        <v>1</v>
      </c>
      <c r="W90">
        <f t="shared" si="102"/>
        <v>0</v>
      </c>
      <c r="X90">
        <f t="shared" si="102"/>
        <v>0</v>
      </c>
      <c r="Y90">
        <f t="shared" si="102"/>
        <v>0</v>
      </c>
      <c r="Z90">
        <f t="shared" si="102"/>
        <v>0</v>
      </c>
      <c r="AA90">
        <f t="shared" si="102"/>
        <v>0</v>
      </c>
      <c r="AB90">
        <f t="shared" si="102"/>
        <v>0</v>
      </c>
    </row>
    <row r="91" spans="1:28">
      <c r="A91" s="2">
        <f>Dati!A91</f>
        <v>44132</v>
      </c>
      <c r="B91" s="3">
        <f>Dati!J91</f>
        <v>275404</v>
      </c>
      <c r="C91">
        <f t="shared" ref="C91:C92" si="134">B91-B90</f>
        <v>3416</v>
      </c>
      <c r="D91">
        <f t="shared" ref="D91:D92" si="135">C91-C90</f>
        <v>54</v>
      </c>
      <c r="E91" s="11">
        <f t="shared" si="105"/>
        <v>2426.1428571428573</v>
      </c>
      <c r="R91">
        <f t="shared" ref="R91:R92" si="136">INT(C91/1000)</f>
        <v>3</v>
      </c>
      <c r="T91">
        <f t="shared" si="102"/>
        <v>0</v>
      </c>
      <c r="U91">
        <f t="shared" si="102"/>
        <v>0</v>
      </c>
      <c r="V91">
        <f t="shared" si="102"/>
        <v>1</v>
      </c>
      <c r="W91">
        <f t="shared" si="102"/>
        <v>0</v>
      </c>
      <c r="X91">
        <f t="shared" si="102"/>
        <v>0</v>
      </c>
      <c r="Y91">
        <f t="shared" si="102"/>
        <v>0</v>
      </c>
      <c r="Z91">
        <f t="shared" si="102"/>
        <v>0</v>
      </c>
      <c r="AA91">
        <f t="shared" si="102"/>
        <v>0</v>
      </c>
      <c r="AB91">
        <f t="shared" si="102"/>
        <v>0</v>
      </c>
    </row>
    <row r="92" spans="1:28">
      <c r="A92" s="2">
        <f>Dati!A92</f>
        <v>44133</v>
      </c>
      <c r="B92" s="3">
        <f>Dati!J92</f>
        <v>279282</v>
      </c>
      <c r="C92">
        <f t="shared" si="134"/>
        <v>3878</v>
      </c>
      <c r="D92">
        <f t="shared" si="135"/>
        <v>462</v>
      </c>
      <c r="E92" s="11">
        <f t="shared" si="105"/>
        <v>2575.7142857142858</v>
      </c>
      <c r="R92">
        <f t="shared" si="136"/>
        <v>3</v>
      </c>
      <c r="T92">
        <f t="shared" ref="T92:AB107" si="137">IF($R92=T$2,1,0)</f>
        <v>0</v>
      </c>
      <c r="U92">
        <f t="shared" si="137"/>
        <v>0</v>
      </c>
      <c r="V92">
        <f t="shared" si="137"/>
        <v>1</v>
      </c>
      <c r="W92">
        <f t="shared" si="137"/>
        <v>0</v>
      </c>
      <c r="X92">
        <f t="shared" si="137"/>
        <v>0</v>
      </c>
      <c r="Y92">
        <f t="shared" si="137"/>
        <v>0</v>
      </c>
      <c r="Z92">
        <f t="shared" si="137"/>
        <v>0</v>
      </c>
      <c r="AA92">
        <f t="shared" si="137"/>
        <v>0</v>
      </c>
      <c r="AB92">
        <f t="shared" si="137"/>
        <v>0</v>
      </c>
    </row>
    <row r="93" spans="1:28">
      <c r="A93" s="2">
        <f>Dati!A93</f>
        <v>44134</v>
      </c>
      <c r="B93" s="3">
        <f>Dati!J93</f>
        <v>283567</v>
      </c>
      <c r="C93">
        <f t="shared" ref="C93:C94" si="138">B93-B92</f>
        <v>4285</v>
      </c>
      <c r="D93">
        <f t="shared" ref="D93:D94" si="139">C93-C92</f>
        <v>407</v>
      </c>
      <c r="E93" s="11">
        <f t="shared" si="105"/>
        <v>2832.2857142857142</v>
      </c>
      <c r="R93">
        <f t="shared" ref="R93:R94" si="140">INT(C93/1000)</f>
        <v>4</v>
      </c>
      <c r="T93">
        <f t="shared" si="137"/>
        <v>0</v>
      </c>
      <c r="U93">
        <f t="shared" si="137"/>
        <v>0</v>
      </c>
      <c r="V93">
        <f t="shared" si="137"/>
        <v>0</v>
      </c>
      <c r="W93">
        <f t="shared" si="137"/>
        <v>1</v>
      </c>
      <c r="X93">
        <f t="shared" si="137"/>
        <v>0</v>
      </c>
      <c r="Y93">
        <f t="shared" si="137"/>
        <v>0</v>
      </c>
      <c r="Z93">
        <f t="shared" si="137"/>
        <v>0</v>
      </c>
      <c r="AA93">
        <f t="shared" si="137"/>
        <v>0</v>
      </c>
      <c r="AB93">
        <f t="shared" si="137"/>
        <v>0</v>
      </c>
    </row>
    <row r="94" spans="1:28">
      <c r="A94" s="2">
        <f>Dati!A94</f>
        <v>44135</v>
      </c>
      <c r="B94" s="3">
        <f>Dati!J94</f>
        <v>289426</v>
      </c>
      <c r="C94">
        <f t="shared" si="138"/>
        <v>5859</v>
      </c>
      <c r="D94">
        <f t="shared" si="139"/>
        <v>1574</v>
      </c>
      <c r="E94" s="11">
        <f t="shared" si="105"/>
        <v>3108.4285714285716</v>
      </c>
      <c r="R94">
        <f t="shared" si="140"/>
        <v>5</v>
      </c>
      <c r="T94">
        <f t="shared" si="137"/>
        <v>0</v>
      </c>
      <c r="U94">
        <f t="shared" si="137"/>
        <v>0</v>
      </c>
      <c r="V94">
        <f t="shared" si="137"/>
        <v>0</v>
      </c>
      <c r="W94">
        <f t="shared" si="137"/>
        <v>0</v>
      </c>
      <c r="X94">
        <f t="shared" si="137"/>
        <v>1</v>
      </c>
      <c r="Y94">
        <f t="shared" si="137"/>
        <v>0</v>
      </c>
      <c r="Z94">
        <f t="shared" si="137"/>
        <v>0</v>
      </c>
      <c r="AA94">
        <f t="shared" si="137"/>
        <v>0</v>
      </c>
      <c r="AB94">
        <f t="shared" si="137"/>
        <v>0</v>
      </c>
    </row>
    <row r="95" spans="1:28">
      <c r="A95" s="2">
        <f>Dati!A95</f>
        <v>44136</v>
      </c>
      <c r="B95" s="3">
        <f>Dati!J95</f>
        <v>292380</v>
      </c>
      <c r="C95">
        <f t="shared" ref="C95" si="141">B95-B94</f>
        <v>2954</v>
      </c>
      <c r="D95">
        <f t="shared" ref="D95" si="142">C95-C94</f>
        <v>-2905</v>
      </c>
      <c r="E95" s="11">
        <f t="shared" si="105"/>
        <v>3615.5714285714284</v>
      </c>
      <c r="R95">
        <f t="shared" ref="R95" si="143">INT(C95/1000)</f>
        <v>2</v>
      </c>
      <c r="T95">
        <f t="shared" si="137"/>
        <v>0</v>
      </c>
      <c r="U95">
        <f t="shared" si="137"/>
        <v>1</v>
      </c>
      <c r="V95">
        <f t="shared" si="137"/>
        <v>0</v>
      </c>
      <c r="W95">
        <f t="shared" si="137"/>
        <v>0</v>
      </c>
      <c r="X95">
        <f t="shared" si="137"/>
        <v>0</v>
      </c>
      <c r="Y95">
        <f t="shared" si="137"/>
        <v>0</v>
      </c>
      <c r="Z95">
        <f t="shared" si="137"/>
        <v>0</v>
      </c>
      <c r="AA95">
        <f t="shared" si="137"/>
        <v>0</v>
      </c>
      <c r="AB95">
        <f t="shared" si="137"/>
        <v>0</v>
      </c>
    </row>
    <row r="96" spans="1:28">
      <c r="A96" s="2">
        <f>Dati!A96</f>
        <v>44137</v>
      </c>
      <c r="B96" s="3">
        <f>Dati!J96</f>
        <v>296017</v>
      </c>
      <c r="C96">
        <f t="shared" ref="C96:C99" si="144">B96-B95</f>
        <v>3637</v>
      </c>
      <c r="D96">
        <f t="shared" ref="D96:D99" si="145">C96-C95</f>
        <v>683</v>
      </c>
      <c r="E96" s="11">
        <f t="shared" si="105"/>
        <v>3739.5714285714284</v>
      </c>
      <c r="R96">
        <f t="shared" ref="R96:R99" si="146">INT(C96/1000)</f>
        <v>3</v>
      </c>
      <c r="T96">
        <f t="shared" si="137"/>
        <v>0</v>
      </c>
      <c r="U96">
        <f t="shared" si="137"/>
        <v>0</v>
      </c>
      <c r="V96">
        <f t="shared" si="137"/>
        <v>1</v>
      </c>
      <c r="W96">
        <f t="shared" si="137"/>
        <v>0</v>
      </c>
      <c r="X96">
        <f t="shared" si="137"/>
        <v>0</v>
      </c>
      <c r="Y96">
        <f t="shared" si="137"/>
        <v>0</v>
      </c>
      <c r="Z96">
        <f t="shared" si="137"/>
        <v>0</v>
      </c>
      <c r="AA96">
        <f t="shared" si="137"/>
        <v>0</v>
      </c>
      <c r="AB96">
        <f t="shared" si="137"/>
        <v>0</v>
      </c>
    </row>
    <row r="97" spans="1:28">
      <c r="A97" s="2">
        <f>Dati!A97</f>
        <v>44138</v>
      </c>
      <c r="B97" s="3">
        <f>Dati!J97</f>
        <v>302275</v>
      </c>
      <c r="C97">
        <f t="shared" si="144"/>
        <v>6258</v>
      </c>
      <c r="D97">
        <f t="shared" si="145"/>
        <v>2621</v>
      </c>
      <c r="E97" s="11">
        <f t="shared" si="105"/>
        <v>3913</v>
      </c>
      <c r="R97">
        <f t="shared" si="146"/>
        <v>6</v>
      </c>
      <c r="T97">
        <f t="shared" si="137"/>
        <v>0</v>
      </c>
      <c r="U97">
        <f t="shared" si="137"/>
        <v>0</v>
      </c>
      <c r="V97">
        <f t="shared" si="137"/>
        <v>0</v>
      </c>
      <c r="W97">
        <f t="shared" si="137"/>
        <v>0</v>
      </c>
      <c r="X97">
        <f t="shared" si="137"/>
        <v>0</v>
      </c>
      <c r="Y97">
        <f t="shared" si="137"/>
        <v>1</v>
      </c>
      <c r="Z97">
        <f t="shared" si="137"/>
        <v>0</v>
      </c>
      <c r="AA97">
        <f t="shared" si="137"/>
        <v>0</v>
      </c>
      <c r="AB97">
        <f t="shared" si="137"/>
        <v>0</v>
      </c>
    </row>
    <row r="98" spans="1:28">
      <c r="A98" s="2">
        <f>Dati!A98</f>
        <v>44139</v>
      </c>
      <c r="B98" s="3">
        <f>Dati!J98</f>
        <v>307378</v>
      </c>
      <c r="C98">
        <f t="shared" si="144"/>
        <v>5103</v>
      </c>
      <c r="D98">
        <f t="shared" si="145"/>
        <v>-1155</v>
      </c>
      <c r="E98" s="11">
        <f t="shared" si="105"/>
        <v>4326.7142857142853</v>
      </c>
      <c r="R98">
        <f t="shared" si="146"/>
        <v>5</v>
      </c>
      <c r="T98">
        <f t="shared" si="137"/>
        <v>0</v>
      </c>
      <c r="U98">
        <f t="shared" si="137"/>
        <v>0</v>
      </c>
      <c r="V98">
        <f t="shared" si="137"/>
        <v>0</v>
      </c>
      <c r="W98">
        <f t="shared" si="137"/>
        <v>0</v>
      </c>
      <c r="X98">
        <f t="shared" si="137"/>
        <v>1</v>
      </c>
      <c r="Y98">
        <f t="shared" si="137"/>
        <v>0</v>
      </c>
      <c r="Z98">
        <f t="shared" si="137"/>
        <v>0</v>
      </c>
      <c r="AA98">
        <f t="shared" si="137"/>
        <v>0</v>
      </c>
      <c r="AB98">
        <f t="shared" si="137"/>
        <v>0</v>
      </c>
    </row>
    <row r="99" spans="1:28">
      <c r="A99" s="2">
        <f>Dati!A99</f>
        <v>44140</v>
      </c>
      <c r="B99" s="3">
        <f>Dati!J99</f>
        <v>312339</v>
      </c>
      <c r="C99">
        <f t="shared" si="144"/>
        <v>4961</v>
      </c>
      <c r="D99">
        <f t="shared" si="145"/>
        <v>-142</v>
      </c>
      <c r="E99" s="11">
        <f t="shared" si="105"/>
        <v>4567.7142857142853</v>
      </c>
      <c r="R99">
        <f t="shared" si="146"/>
        <v>4</v>
      </c>
      <c r="T99">
        <f t="shared" si="137"/>
        <v>0</v>
      </c>
      <c r="U99">
        <f t="shared" si="137"/>
        <v>0</v>
      </c>
      <c r="V99">
        <f t="shared" si="137"/>
        <v>0</v>
      </c>
      <c r="W99">
        <f t="shared" si="137"/>
        <v>1</v>
      </c>
      <c r="X99">
        <f t="shared" si="137"/>
        <v>0</v>
      </c>
      <c r="Y99">
        <f t="shared" si="137"/>
        <v>0</v>
      </c>
      <c r="Z99">
        <f t="shared" si="137"/>
        <v>0</v>
      </c>
      <c r="AA99">
        <f t="shared" si="137"/>
        <v>0</v>
      </c>
      <c r="AB99">
        <f t="shared" si="137"/>
        <v>0</v>
      </c>
    </row>
    <row r="100" spans="1:28">
      <c r="A100" s="2">
        <f>Dati!A100</f>
        <v>44141</v>
      </c>
      <c r="B100" s="3">
        <f>Dati!J100</f>
        <v>322925</v>
      </c>
      <c r="C100">
        <f t="shared" ref="C100" si="147">B100-B99</f>
        <v>10586</v>
      </c>
      <c r="D100">
        <f t="shared" ref="D100" si="148">C100-C99</f>
        <v>5625</v>
      </c>
      <c r="E100" s="11">
        <f t="shared" si="105"/>
        <v>4722.4285714285716</v>
      </c>
      <c r="R100">
        <f>INT(C100/10000)</f>
        <v>1</v>
      </c>
      <c r="T100">
        <f t="shared" si="137"/>
        <v>1</v>
      </c>
      <c r="U100">
        <f t="shared" si="137"/>
        <v>0</v>
      </c>
      <c r="V100">
        <f t="shared" si="137"/>
        <v>0</v>
      </c>
      <c r="W100">
        <f t="shared" si="137"/>
        <v>0</v>
      </c>
      <c r="X100">
        <f t="shared" si="137"/>
        <v>0</v>
      </c>
      <c r="Y100">
        <f t="shared" si="137"/>
        <v>0</v>
      </c>
      <c r="Z100">
        <f t="shared" si="137"/>
        <v>0</v>
      </c>
      <c r="AA100">
        <f t="shared" si="137"/>
        <v>0</v>
      </c>
      <c r="AB100">
        <f t="shared" si="137"/>
        <v>0</v>
      </c>
    </row>
    <row r="101" spans="1:28">
      <c r="A101" s="2">
        <f>Dati!A101</f>
        <v>44142</v>
      </c>
      <c r="B101" s="3">
        <f>Dati!J101</f>
        <v>328891</v>
      </c>
      <c r="C101">
        <f t="shared" ref="C101:C105" si="149">B101-B100</f>
        <v>5966</v>
      </c>
      <c r="D101">
        <f t="shared" ref="D101:D105" si="150">C101-C100</f>
        <v>-4620</v>
      </c>
      <c r="E101" s="11">
        <f t="shared" si="105"/>
        <v>5622.5714285714284</v>
      </c>
      <c r="R101">
        <f t="shared" ref="R101:R105" si="151">INT(C101/1000)</f>
        <v>5</v>
      </c>
      <c r="T101">
        <f t="shared" si="137"/>
        <v>0</v>
      </c>
      <c r="U101">
        <f t="shared" si="137"/>
        <v>0</v>
      </c>
      <c r="V101">
        <f t="shared" si="137"/>
        <v>0</v>
      </c>
      <c r="W101">
        <f t="shared" si="137"/>
        <v>0</v>
      </c>
      <c r="X101">
        <f t="shared" si="137"/>
        <v>1</v>
      </c>
      <c r="Y101">
        <f t="shared" si="137"/>
        <v>0</v>
      </c>
      <c r="Z101">
        <f t="shared" si="137"/>
        <v>0</v>
      </c>
      <c r="AA101">
        <f t="shared" si="137"/>
        <v>0</v>
      </c>
      <c r="AB101">
        <f t="shared" si="137"/>
        <v>0</v>
      </c>
    </row>
    <row r="102" spans="1:28">
      <c r="A102" s="2">
        <f>Dati!A102</f>
        <v>44143</v>
      </c>
      <c r="B102" s="3">
        <f>Dati!J102</f>
        <v>335074</v>
      </c>
      <c r="C102">
        <f t="shared" si="149"/>
        <v>6183</v>
      </c>
      <c r="D102">
        <f t="shared" si="150"/>
        <v>217</v>
      </c>
      <c r="E102" s="11">
        <f t="shared" si="105"/>
        <v>5637.8571428571431</v>
      </c>
      <c r="R102">
        <f t="shared" si="151"/>
        <v>6</v>
      </c>
      <c r="T102">
        <f t="shared" si="137"/>
        <v>0</v>
      </c>
      <c r="U102">
        <f t="shared" si="137"/>
        <v>0</v>
      </c>
      <c r="V102">
        <f t="shared" si="137"/>
        <v>0</v>
      </c>
      <c r="W102">
        <f t="shared" si="137"/>
        <v>0</v>
      </c>
      <c r="X102">
        <f t="shared" si="137"/>
        <v>0</v>
      </c>
      <c r="Y102">
        <f t="shared" si="137"/>
        <v>1</v>
      </c>
      <c r="Z102">
        <f t="shared" si="137"/>
        <v>0</v>
      </c>
      <c r="AA102">
        <f t="shared" si="137"/>
        <v>0</v>
      </c>
      <c r="AB102">
        <f t="shared" si="137"/>
        <v>0</v>
      </c>
    </row>
    <row r="103" spans="1:28">
      <c r="A103" s="2">
        <f>Dati!A103</f>
        <v>44144</v>
      </c>
      <c r="B103" s="3">
        <f>Dati!J103</f>
        <v>345289</v>
      </c>
      <c r="C103">
        <f t="shared" si="149"/>
        <v>10215</v>
      </c>
      <c r="D103">
        <f t="shared" si="150"/>
        <v>4032</v>
      </c>
      <c r="E103" s="11">
        <f t="shared" si="105"/>
        <v>6099.1428571428569</v>
      </c>
      <c r="R103">
        <f>INT(C103/10000)</f>
        <v>1</v>
      </c>
      <c r="T103">
        <f t="shared" si="137"/>
        <v>1</v>
      </c>
      <c r="U103">
        <f t="shared" si="137"/>
        <v>0</v>
      </c>
      <c r="V103">
        <f t="shared" si="137"/>
        <v>0</v>
      </c>
      <c r="W103">
        <f t="shared" si="137"/>
        <v>0</v>
      </c>
      <c r="X103">
        <f t="shared" si="137"/>
        <v>0</v>
      </c>
      <c r="Y103">
        <f t="shared" si="137"/>
        <v>0</v>
      </c>
      <c r="Z103">
        <f t="shared" si="137"/>
        <v>0</v>
      </c>
      <c r="AA103">
        <f t="shared" si="137"/>
        <v>0</v>
      </c>
      <c r="AB103">
        <f t="shared" si="137"/>
        <v>0</v>
      </c>
    </row>
    <row r="104" spans="1:28">
      <c r="A104" s="2">
        <f>Dati!A104</f>
        <v>44145</v>
      </c>
      <c r="B104" s="3">
        <f>Dati!J104</f>
        <v>363023</v>
      </c>
      <c r="C104">
        <f t="shared" si="149"/>
        <v>17734</v>
      </c>
      <c r="D104">
        <f t="shared" si="150"/>
        <v>7519</v>
      </c>
      <c r="E104" s="11">
        <f t="shared" si="105"/>
        <v>7038.8571428571431</v>
      </c>
      <c r="R104">
        <f>INT(C104/10000)</f>
        <v>1</v>
      </c>
      <c r="T104">
        <f t="shared" si="137"/>
        <v>1</v>
      </c>
      <c r="U104">
        <f t="shared" si="137"/>
        <v>0</v>
      </c>
      <c r="V104">
        <f t="shared" si="137"/>
        <v>0</v>
      </c>
      <c r="W104">
        <f t="shared" si="137"/>
        <v>0</v>
      </c>
      <c r="X104">
        <f t="shared" si="137"/>
        <v>0</v>
      </c>
      <c r="Y104">
        <f t="shared" si="137"/>
        <v>0</v>
      </c>
      <c r="Z104">
        <f t="shared" si="137"/>
        <v>0</v>
      </c>
      <c r="AA104">
        <f t="shared" si="137"/>
        <v>0</v>
      </c>
      <c r="AB104">
        <f t="shared" si="137"/>
        <v>0</v>
      </c>
    </row>
    <row r="105" spans="1:28">
      <c r="A105" s="2">
        <f>Dati!A105</f>
        <v>44146</v>
      </c>
      <c r="B105" s="3">
        <f>Dati!J105</f>
        <v>372113</v>
      </c>
      <c r="C105">
        <f t="shared" si="149"/>
        <v>9090</v>
      </c>
      <c r="D105">
        <f t="shared" si="150"/>
        <v>-8644</v>
      </c>
      <c r="E105" s="11">
        <f t="shared" si="105"/>
        <v>8678.2857142857138</v>
      </c>
      <c r="R105">
        <f t="shared" si="151"/>
        <v>9</v>
      </c>
      <c r="T105">
        <f t="shared" si="137"/>
        <v>0</v>
      </c>
      <c r="U105">
        <f t="shared" si="137"/>
        <v>0</v>
      </c>
      <c r="V105">
        <f t="shared" si="137"/>
        <v>0</v>
      </c>
      <c r="W105">
        <f t="shared" si="137"/>
        <v>0</v>
      </c>
      <c r="X105">
        <f t="shared" si="137"/>
        <v>0</v>
      </c>
      <c r="Y105">
        <f t="shared" si="137"/>
        <v>0</v>
      </c>
      <c r="Z105">
        <f t="shared" si="137"/>
        <v>0</v>
      </c>
      <c r="AA105">
        <f t="shared" si="137"/>
        <v>0</v>
      </c>
      <c r="AB105">
        <f t="shared" si="137"/>
        <v>1</v>
      </c>
    </row>
    <row r="106" spans="1:28">
      <c r="A106" s="2">
        <f>Dati!A106</f>
        <v>44147</v>
      </c>
      <c r="B106" s="3">
        <f>Dati!J106</f>
        <v>387758</v>
      </c>
      <c r="C106">
        <f t="shared" ref="C106" si="152">B106-B105</f>
        <v>15645</v>
      </c>
      <c r="D106">
        <f t="shared" ref="D106" si="153">C106-C105</f>
        <v>6555</v>
      </c>
      <c r="E106" s="11">
        <f t="shared" si="105"/>
        <v>9247.8571428571431</v>
      </c>
      <c r="R106">
        <f>INT(C106/10000)</f>
        <v>1</v>
      </c>
      <c r="T106">
        <f t="shared" si="137"/>
        <v>1</v>
      </c>
      <c r="U106">
        <f t="shared" si="137"/>
        <v>0</v>
      </c>
      <c r="V106">
        <f t="shared" si="137"/>
        <v>0</v>
      </c>
      <c r="W106">
        <f t="shared" si="137"/>
        <v>0</v>
      </c>
      <c r="X106">
        <f t="shared" si="137"/>
        <v>0</v>
      </c>
      <c r="Y106">
        <f t="shared" si="137"/>
        <v>0</v>
      </c>
      <c r="Z106">
        <f t="shared" si="137"/>
        <v>0</v>
      </c>
      <c r="AA106">
        <f t="shared" si="137"/>
        <v>0</v>
      </c>
      <c r="AB106">
        <f t="shared" si="137"/>
        <v>0</v>
      </c>
    </row>
    <row r="107" spans="1:28">
      <c r="A107" s="2">
        <f>Dati!A107</f>
        <v>44148</v>
      </c>
      <c r="B107" s="3">
        <f>Dati!J107</f>
        <v>399238</v>
      </c>
      <c r="C107">
        <f t="shared" ref="C107:C109" si="154">B107-B106</f>
        <v>11480</v>
      </c>
      <c r="D107">
        <f t="shared" ref="D107:D109" si="155">C107-C106</f>
        <v>-4165</v>
      </c>
      <c r="E107" s="11">
        <f t="shared" ref="E107:E109" si="156">SUM(C100:C106)/7</f>
        <v>10774.142857142857</v>
      </c>
      <c r="R107">
        <f t="shared" ref="R107:R108" si="157">INT(C107/10000)</f>
        <v>1</v>
      </c>
      <c r="T107">
        <f t="shared" si="137"/>
        <v>1</v>
      </c>
      <c r="U107">
        <f t="shared" si="137"/>
        <v>0</v>
      </c>
      <c r="V107">
        <f t="shared" si="137"/>
        <v>0</v>
      </c>
      <c r="W107">
        <f t="shared" si="137"/>
        <v>0</v>
      </c>
      <c r="X107">
        <f t="shared" si="137"/>
        <v>0</v>
      </c>
      <c r="Y107">
        <f t="shared" si="137"/>
        <v>0</v>
      </c>
      <c r="Z107">
        <f t="shared" si="137"/>
        <v>0</v>
      </c>
      <c r="AA107">
        <f t="shared" si="137"/>
        <v>0</v>
      </c>
      <c r="AB107">
        <f t="shared" si="137"/>
        <v>0</v>
      </c>
    </row>
    <row r="108" spans="1:28">
      <c r="A108" s="2">
        <f>Dati!A108</f>
        <v>44149</v>
      </c>
      <c r="B108" s="3">
        <f>Dati!J108</f>
        <v>411434</v>
      </c>
      <c r="C108">
        <f t="shared" si="154"/>
        <v>12196</v>
      </c>
      <c r="D108">
        <f t="shared" si="155"/>
        <v>716</v>
      </c>
      <c r="E108" s="11">
        <f t="shared" si="156"/>
        <v>10901.857142857143</v>
      </c>
      <c r="R108">
        <f t="shared" si="157"/>
        <v>1</v>
      </c>
      <c r="T108">
        <f t="shared" ref="T108:AB110" si="158">IF($R108=T$2,1,0)</f>
        <v>1</v>
      </c>
      <c r="U108">
        <f t="shared" si="158"/>
        <v>0</v>
      </c>
      <c r="V108">
        <f t="shared" si="158"/>
        <v>0</v>
      </c>
      <c r="W108">
        <f t="shared" si="158"/>
        <v>0</v>
      </c>
      <c r="X108">
        <f t="shared" si="158"/>
        <v>0</v>
      </c>
      <c r="Y108">
        <f t="shared" si="158"/>
        <v>0</v>
      </c>
      <c r="Z108">
        <f t="shared" si="158"/>
        <v>0</v>
      </c>
      <c r="AA108">
        <f t="shared" si="158"/>
        <v>0</v>
      </c>
      <c r="AB108">
        <f t="shared" si="158"/>
        <v>0</v>
      </c>
    </row>
    <row r="109" spans="1:28">
      <c r="A109" s="2">
        <f>Dati!A109</f>
        <v>44150</v>
      </c>
      <c r="B109" s="3">
        <f>Dati!J109</f>
        <v>420810</v>
      </c>
      <c r="C109">
        <f t="shared" si="154"/>
        <v>9376</v>
      </c>
      <c r="D109">
        <f t="shared" si="155"/>
        <v>-2820</v>
      </c>
      <c r="E109" s="11">
        <f t="shared" si="156"/>
        <v>11791.857142857143</v>
      </c>
      <c r="R109">
        <f>INT(C109/1000)</f>
        <v>9</v>
      </c>
      <c r="T109">
        <f t="shared" si="158"/>
        <v>0</v>
      </c>
      <c r="U109">
        <f t="shared" si="158"/>
        <v>0</v>
      </c>
      <c r="V109">
        <f t="shared" si="158"/>
        <v>0</v>
      </c>
      <c r="W109">
        <f t="shared" si="158"/>
        <v>0</v>
      </c>
      <c r="X109">
        <f t="shared" si="158"/>
        <v>0</v>
      </c>
      <c r="Y109">
        <f t="shared" si="158"/>
        <v>0</v>
      </c>
      <c r="Z109">
        <f t="shared" si="158"/>
        <v>0</v>
      </c>
      <c r="AA109">
        <f t="shared" si="158"/>
        <v>0</v>
      </c>
      <c r="AB109">
        <f t="shared" si="158"/>
        <v>1</v>
      </c>
    </row>
    <row r="110" spans="1:28">
      <c r="A110" s="2">
        <f>Dati!A110</f>
        <v>44151</v>
      </c>
      <c r="B110" s="3">
        <f>Dati!J110</f>
        <v>442364</v>
      </c>
      <c r="C110">
        <f t="shared" ref="C110" si="159">B110-B109</f>
        <v>21554</v>
      </c>
      <c r="D110">
        <f t="shared" ref="D110" si="160">C110-C109</f>
        <v>12178</v>
      </c>
      <c r="E110" s="11">
        <f t="shared" ref="E110" si="161">SUM(C103:C109)/7</f>
        <v>12248</v>
      </c>
      <c r="R110">
        <f>INT(C110/10000)</f>
        <v>2</v>
      </c>
      <c r="T110">
        <f t="shared" si="158"/>
        <v>0</v>
      </c>
      <c r="U110">
        <f t="shared" si="158"/>
        <v>1</v>
      </c>
      <c r="V110">
        <f t="shared" si="158"/>
        <v>0</v>
      </c>
      <c r="W110">
        <f t="shared" si="158"/>
        <v>0</v>
      </c>
      <c r="X110">
        <f t="shared" si="158"/>
        <v>0</v>
      </c>
      <c r="Y110">
        <f t="shared" si="158"/>
        <v>0</v>
      </c>
      <c r="Z110">
        <f t="shared" si="158"/>
        <v>0</v>
      </c>
      <c r="AA110">
        <f t="shared" si="158"/>
        <v>0</v>
      </c>
      <c r="AB110">
        <f t="shared" si="158"/>
        <v>0</v>
      </c>
    </row>
    <row r="117" spans="20:28">
      <c r="T117">
        <f t="shared" ref="T117:Y117" si="162">SUM(T4:T115)</f>
        <v>26</v>
      </c>
      <c r="U117">
        <f t="shared" si="162"/>
        <v>19</v>
      </c>
      <c r="V117">
        <f t="shared" si="162"/>
        <v>12</v>
      </c>
      <c r="W117">
        <f t="shared" si="162"/>
        <v>2</v>
      </c>
      <c r="X117">
        <f t="shared" si="162"/>
        <v>5</v>
      </c>
      <c r="Y117">
        <f t="shared" si="162"/>
        <v>2</v>
      </c>
      <c r="Z117">
        <f>SUM(Z4:Z116)</f>
        <v>0</v>
      </c>
      <c r="AA117">
        <f>SUM(AA4:AA115)</f>
        <v>0</v>
      </c>
      <c r="AB117">
        <f>SUM(AB4:AB115)</f>
        <v>2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17"/>
  <sheetViews>
    <sheetView workbookViewId="0">
      <pane ySplit="1" topLeftCell="A100" activePane="bottomLeft" state="frozen"/>
      <selection pane="bottomLeft" activeCell="A111" sqref="A111"/>
    </sheetView>
  </sheetViews>
  <sheetFormatPr defaultRowHeight="14.25"/>
  <cols>
    <col min="1" max="1" width="19.25" customWidth="1"/>
    <col min="2" max="2" width="15" customWidth="1"/>
    <col min="3" max="5" width="10.75" customWidth="1"/>
    <col min="6" max="6" width="8.75" customWidth="1"/>
  </cols>
  <sheetData>
    <row r="1" spans="1:28">
      <c r="A1" s="1" t="s">
        <v>0</v>
      </c>
      <c r="B1" s="1" t="s">
        <v>9</v>
      </c>
      <c r="C1" t="s">
        <v>13</v>
      </c>
      <c r="D1" t="s">
        <v>14</v>
      </c>
      <c r="E1" t="s">
        <v>61</v>
      </c>
      <c r="T1">
        <f>LOG10(1+1/T2)*100</f>
        <v>30.102999566398118</v>
      </c>
      <c r="U1">
        <f t="shared" ref="U1:AB1" si="0">LOG10(1+1/U2)*100</f>
        <v>17.609125905568124</v>
      </c>
      <c r="V1">
        <f t="shared" si="0"/>
        <v>12.493873660829994</v>
      </c>
      <c r="W1">
        <f t="shared" si="0"/>
        <v>9.6910013008056417</v>
      </c>
      <c r="X1">
        <f t="shared" si="0"/>
        <v>7.9181246047624816</v>
      </c>
      <c r="Y1">
        <f t="shared" si="0"/>
        <v>6.6946789630613219</v>
      </c>
      <c r="Z1">
        <f t="shared" si="0"/>
        <v>5.799194697768673</v>
      </c>
      <c r="AA1">
        <f t="shared" si="0"/>
        <v>5.1152522447381292</v>
      </c>
      <c r="AB1">
        <f t="shared" si="0"/>
        <v>4.5757490560675143</v>
      </c>
    </row>
    <row r="2" spans="1:28"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</row>
    <row r="3" spans="1:28">
      <c r="A3" s="2">
        <f>Dati!A3</f>
        <v>44044</v>
      </c>
      <c r="B3" s="3">
        <f>Dati!K3</f>
        <v>35146</v>
      </c>
    </row>
    <row r="4" spans="1:28">
      <c r="A4" s="2">
        <f>Dati!A4</f>
        <v>44045</v>
      </c>
      <c r="B4" s="3">
        <f>Dati!K4</f>
        <v>35154</v>
      </c>
      <c r="C4">
        <f t="shared" ref="C4:C36" si="1">B4-B3</f>
        <v>8</v>
      </c>
      <c r="R4">
        <f>INT(C4/1)</f>
        <v>8</v>
      </c>
      <c r="T4">
        <f t="shared" ref="T4:AB13" si="2">IF($R4=T$2,1,0)</f>
        <v>0</v>
      </c>
      <c r="U4">
        <f t="shared" si="2"/>
        <v>0</v>
      </c>
      <c r="V4">
        <f t="shared" si="2"/>
        <v>0</v>
      </c>
      <c r="W4">
        <f t="shared" si="2"/>
        <v>0</v>
      </c>
      <c r="X4">
        <f t="shared" si="2"/>
        <v>0</v>
      </c>
      <c r="Y4">
        <f t="shared" si="2"/>
        <v>0</v>
      </c>
      <c r="Z4">
        <f t="shared" si="2"/>
        <v>0</v>
      </c>
      <c r="AA4">
        <f t="shared" si="2"/>
        <v>1</v>
      </c>
      <c r="AB4">
        <f t="shared" si="2"/>
        <v>0</v>
      </c>
    </row>
    <row r="5" spans="1:28">
      <c r="A5" s="2">
        <f>Dati!A5</f>
        <v>44046</v>
      </c>
      <c r="B5" s="3">
        <f>Dati!K5</f>
        <v>35166</v>
      </c>
      <c r="C5">
        <f t="shared" si="1"/>
        <v>12</v>
      </c>
      <c r="D5">
        <f t="shared" ref="D5:D36" si="3">C5-C4</f>
        <v>4</v>
      </c>
      <c r="R5">
        <f t="shared" ref="R5:R14" si="4">INT(C5/10)</f>
        <v>1</v>
      </c>
      <c r="T5">
        <f t="shared" si="2"/>
        <v>1</v>
      </c>
      <c r="U5">
        <f t="shared" si="2"/>
        <v>0</v>
      </c>
      <c r="V5">
        <f t="shared" si="2"/>
        <v>0</v>
      </c>
      <c r="W5">
        <f t="shared" si="2"/>
        <v>0</v>
      </c>
      <c r="X5">
        <f t="shared" si="2"/>
        <v>0</v>
      </c>
      <c r="Y5">
        <f t="shared" si="2"/>
        <v>0</v>
      </c>
      <c r="Z5">
        <f t="shared" si="2"/>
        <v>0</v>
      </c>
      <c r="AA5">
        <f t="shared" si="2"/>
        <v>0</v>
      </c>
      <c r="AB5">
        <f t="shared" si="2"/>
        <v>0</v>
      </c>
    </row>
    <row r="6" spans="1:28">
      <c r="A6" s="2">
        <f>Dati!A6</f>
        <v>44047</v>
      </c>
      <c r="B6" s="3">
        <f>Dati!K6</f>
        <v>35171</v>
      </c>
      <c r="C6">
        <f t="shared" si="1"/>
        <v>5</v>
      </c>
      <c r="D6">
        <f t="shared" si="3"/>
        <v>-7</v>
      </c>
      <c r="R6">
        <f>INT(C6/1)</f>
        <v>5</v>
      </c>
      <c r="T6">
        <f t="shared" si="2"/>
        <v>0</v>
      </c>
      <c r="U6">
        <f t="shared" si="2"/>
        <v>0</v>
      </c>
      <c r="V6">
        <f t="shared" si="2"/>
        <v>0</v>
      </c>
      <c r="W6">
        <f t="shared" si="2"/>
        <v>0</v>
      </c>
      <c r="X6">
        <f t="shared" si="2"/>
        <v>1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</row>
    <row r="7" spans="1:28">
      <c r="A7" s="2">
        <f>Dati!A7</f>
        <v>44048</v>
      </c>
      <c r="B7" s="3">
        <f>Dati!K7</f>
        <v>35181</v>
      </c>
      <c r="C7">
        <f t="shared" si="1"/>
        <v>10</v>
      </c>
      <c r="D7">
        <f t="shared" si="3"/>
        <v>5</v>
      </c>
      <c r="R7">
        <f t="shared" si="4"/>
        <v>1</v>
      </c>
      <c r="T7">
        <f t="shared" si="2"/>
        <v>1</v>
      </c>
      <c r="U7">
        <f t="shared" si="2"/>
        <v>0</v>
      </c>
      <c r="V7">
        <f t="shared" si="2"/>
        <v>0</v>
      </c>
      <c r="W7">
        <f t="shared" si="2"/>
        <v>0</v>
      </c>
      <c r="X7">
        <f t="shared" si="2"/>
        <v>0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</row>
    <row r="8" spans="1:28">
      <c r="A8" s="2">
        <f>Dati!A8</f>
        <v>44049</v>
      </c>
      <c r="B8" s="3">
        <f>Dati!K8</f>
        <v>35187</v>
      </c>
      <c r="C8">
        <f t="shared" si="1"/>
        <v>6</v>
      </c>
      <c r="D8">
        <f t="shared" si="3"/>
        <v>-4</v>
      </c>
      <c r="R8">
        <f>INT(C8/1)</f>
        <v>6</v>
      </c>
      <c r="T8">
        <f t="shared" si="2"/>
        <v>0</v>
      </c>
      <c r="U8">
        <f t="shared" si="2"/>
        <v>0</v>
      </c>
      <c r="V8">
        <f t="shared" si="2"/>
        <v>0</v>
      </c>
      <c r="W8">
        <f t="shared" si="2"/>
        <v>0</v>
      </c>
      <c r="X8">
        <f t="shared" si="2"/>
        <v>0</v>
      </c>
      <c r="Y8">
        <f t="shared" si="2"/>
        <v>1</v>
      </c>
      <c r="Z8">
        <f t="shared" si="2"/>
        <v>0</v>
      </c>
      <c r="AA8">
        <f t="shared" si="2"/>
        <v>0</v>
      </c>
      <c r="AB8">
        <f t="shared" si="2"/>
        <v>0</v>
      </c>
    </row>
    <row r="9" spans="1:28">
      <c r="A9" s="2">
        <f>Dati!A9</f>
        <v>44050</v>
      </c>
      <c r="B9" s="3">
        <f>Dati!K9</f>
        <v>35190</v>
      </c>
      <c r="C9">
        <f t="shared" si="1"/>
        <v>3</v>
      </c>
      <c r="D9">
        <f t="shared" si="3"/>
        <v>-3</v>
      </c>
      <c r="R9">
        <f>INT(C9/1)</f>
        <v>3</v>
      </c>
      <c r="T9">
        <f t="shared" si="2"/>
        <v>0</v>
      </c>
      <c r="U9">
        <f t="shared" si="2"/>
        <v>0</v>
      </c>
      <c r="V9">
        <f t="shared" si="2"/>
        <v>1</v>
      </c>
      <c r="W9">
        <f t="shared" si="2"/>
        <v>0</v>
      </c>
      <c r="X9">
        <f t="shared" si="2"/>
        <v>0</v>
      </c>
      <c r="Y9">
        <f t="shared" si="2"/>
        <v>0</v>
      </c>
      <c r="Z9">
        <f t="shared" si="2"/>
        <v>0</v>
      </c>
      <c r="AA9">
        <f t="shared" si="2"/>
        <v>0</v>
      </c>
      <c r="AB9">
        <f t="shared" si="2"/>
        <v>0</v>
      </c>
    </row>
    <row r="10" spans="1:28">
      <c r="A10" s="2">
        <f>Dati!A10</f>
        <v>44051</v>
      </c>
      <c r="B10" s="3">
        <f>Dati!K10</f>
        <v>35203</v>
      </c>
      <c r="C10">
        <f t="shared" si="1"/>
        <v>13</v>
      </c>
      <c r="D10">
        <f t="shared" si="3"/>
        <v>10</v>
      </c>
      <c r="R10">
        <f t="shared" si="4"/>
        <v>1</v>
      </c>
      <c r="T10">
        <f t="shared" si="2"/>
        <v>1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</row>
    <row r="11" spans="1:28">
      <c r="A11" s="2">
        <f>Dati!A11</f>
        <v>44052</v>
      </c>
      <c r="B11" s="3">
        <f>Dati!K11</f>
        <v>35205</v>
      </c>
      <c r="C11">
        <f t="shared" si="1"/>
        <v>2</v>
      </c>
      <c r="D11">
        <f t="shared" si="3"/>
        <v>-11</v>
      </c>
      <c r="R11">
        <f>INT(C11/1)</f>
        <v>2</v>
      </c>
      <c r="T11">
        <f t="shared" si="2"/>
        <v>0</v>
      </c>
      <c r="U11">
        <f t="shared" si="2"/>
        <v>1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</row>
    <row r="12" spans="1:28">
      <c r="A12" s="2">
        <f>Dati!A12</f>
        <v>44053</v>
      </c>
      <c r="B12" s="3">
        <f>Dati!K12</f>
        <v>35209</v>
      </c>
      <c r="C12">
        <f t="shared" si="1"/>
        <v>4</v>
      </c>
      <c r="D12">
        <f t="shared" si="3"/>
        <v>2</v>
      </c>
      <c r="E12" s="11">
        <f>SUM(C5:C11)/7</f>
        <v>7.2857142857142856</v>
      </c>
      <c r="R12">
        <f t="shared" ref="R12:R16" si="5">INT(C12/1)</f>
        <v>4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1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</row>
    <row r="13" spans="1:28">
      <c r="A13" s="2">
        <f>Dati!A13</f>
        <v>44054</v>
      </c>
      <c r="B13" s="3">
        <f>Dati!K13</f>
        <v>35215</v>
      </c>
      <c r="C13">
        <f t="shared" si="1"/>
        <v>6</v>
      </c>
      <c r="D13">
        <f t="shared" si="3"/>
        <v>2</v>
      </c>
      <c r="E13" s="11">
        <f t="shared" ref="E13:E76" si="6">SUM(C6:C12)/7</f>
        <v>6.1428571428571432</v>
      </c>
      <c r="R13">
        <f t="shared" si="5"/>
        <v>6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1</v>
      </c>
      <c r="Z13">
        <f t="shared" si="2"/>
        <v>0</v>
      </c>
      <c r="AA13">
        <f t="shared" si="2"/>
        <v>0</v>
      </c>
      <c r="AB13">
        <f t="shared" si="2"/>
        <v>0</v>
      </c>
    </row>
    <row r="14" spans="1:28">
      <c r="A14" s="2">
        <f>Dati!A14</f>
        <v>44055</v>
      </c>
      <c r="B14" s="3">
        <f>Dati!K14</f>
        <v>35225</v>
      </c>
      <c r="C14">
        <f t="shared" si="1"/>
        <v>10</v>
      </c>
      <c r="D14">
        <f t="shared" si="3"/>
        <v>4</v>
      </c>
      <c r="E14" s="11">
        <f t="shared" si="6"/>
        <v>6.2857142857142856</v>
      </c>
      <c r="R14">
        <f t="shared" si="4"/>
        <v>1</v>
      </c>
      <c r="T14">
        <f t="shared" ref="T14:AB23" si="7">IF($R14=T$2,1,0)</f>
        <v>1</v>
      </c>
      <c r="U14">
        <f t="shared" si="7"/>
        <v>0</v>
      </c>
      <c r="V14">
        <f t="shared" si="7"/>
        <v>0</v>
      </c>
      <c r="W14">
        <f t="shared" si="7"/>
        <v>0</v>
      </c>
      <c r="X14">
        <f t="shared" si="7"/>
        <v>0</v>
      </c>
      <c r="Y14">
        <f t="shared" si="7"/>
        <v>0</v>
      </c>
      <c r="Z14">
        <f t="shared" si="7"/>
        <v>0</v>
      </c>
      <c r="AA14">
        <f t="shared" si="7"/>
        <v>0</v>
      </c>
      <c r="AB14">
        <f t="shared" si="7"/>
        <v>0</v>
      </c>
    </row>
    <row r="15" spans="1:28">
      <c r="A15" s="2">
        <f>Dati!A15</f>
        <v>44056</v>
      </c>
      <c r="B15" s="3">
        <f>Dati!K15</f>
        <v>35231</v>
      </c>
      <c r="C15">
        <f t="shared" si="1"/>
        <v>6</v>
      </c>
      <c r="D15">
        <f t="shared" si="3"/>
        <v>-4</v>
      </c>
      <c r="E15" s="11">
        <f t="shared" si="6"/>
        <v>6.2857142857142856</v>
      </c>
      <c r="R15">
        <f t="shared" si="5"/>
        <v>6</v>
      </c>
      <c r="T15">
        <f t="shared" si="7"/>
        <v>0</v>
      </c>
      <c r="U15">
        <f t="shared" si="7"/>
        <v>0</v>
      </c>
      <c r="V15">
        <f t="shared" si="7"/>
        <v>0</v>
      </c>
      <c r="W15">
        <f t="shared" si="7"/>
        <v>0</v>
      </c>
      <c r="X15">
        <f t="shared" si="7"/>
        <v>0</v>
      </c>
      <c r="Y15">
        <f t="shared" si="7"/>
        <v>1</v>
      </c>
      <c r="Z15">
        <f t="shared" si="7"/>
        <v>0</v>
      </c>
      <c r="AA15">
        <f t="shared" si="7"/>
        <v>0</v>
      </c>
      <c r="AB15">
        <f t="shared" si="7"/>
        <v>0</v>
      </c>
    </row>
    <row r="16" spans="1:28">
      <c r="A16" s="2">
        <f>Dati!A16</f>
        <v>44057</v>
      </c>
      <c r="B16" s="3">
        <f>Dati!K16</f>
        <v>35234</v>
      </c>
      <c r="C16">
        <f t="shared" si="1"/>
        <v>3</v>
      </c>
      <c r="D16">
        <f t="shared" si="3"/>
        <v>-3</v>
      </c>
      <c r="E16" s="11">
        <f t="shared" si="6"/>
        <v>6.2857142857142856</v>
      </c>
      <c r="R16">
        <f t="shared" si="5"/>
        <v>3</v>
      </c>
      <c r="T16">
        <f t="shared" si="7"/>
        <v>0</v>
      </c>
      <c r="U16">
        <f t="shared" si="7"/>
        <v>0</v>
      </c>
      <c r="V16">
        <f t="shared" si="7"/>
        <v>1</v>
      </c>
      <c r="W16">
        <f t="shared" si="7"/>
        <v>0</v>
      </c>
      <c r="X16">
        <f t="shared" si="7"/>
        <v>0</v>
      </c>
      <c r="Y16">
        <f t="shared" si="7"/>
        <v>0</v>
      </c>
      <c r="Z16">
        <f t="shared" si="7"/>
        <v>0</v>
      </c>
      <c r="AA16">
        <f t="shared" si="7"/>
        <v>0</v>
      </c>
      <c r="AB16">
        <f t="shared" si="7"/>
        <v>0</v>
      </c>
    </row>
    <row r="17" spans="1:28">
      <c r="A17" s="2">
        <f>Dati!A17</f>
        <v>44058</v>
      </c>
      <c r="B17" s="3">
        <f>Dati!K17</f>
        <v>35392</v>
      </c>
      <c r="C17">
        <f t="shared" si="1"/>
        <v>158</v>
      </c>
      <c r="D17">
        <f t="shared" si="3"/>
        <v>155</v>
      </c>
      <c r="E17" s="11">
        <f t="shared" si="6"/>
        <v>6.2857142857142856</v>
      </c>
      <c r="R17">
        <f>INT(C17/100)</f>
        <v>1</v>
      </c>
      <c r="T17">
        <f t="shared" si="7"/>
        <v>1</v>
      </c>
      <c r="U17">
        <f t="shared" si="7"/>
        <v>0</v>
      </c>
      <c r="V17">
        <f t="shared" si="7"/>
        <v>0</v>
      </c>
      <c r="W17">
        <f t="shared" si="7"/>
        <v>0</v>
      </c>
      <c r="X17">
        <f t="shared" si="7"/>
        <v>0</v>
      </c>
      <c r="Y17">
        <f t="shared" si="7"/>
        <v>0</v>
      </c>
      <c r="Z17">
        <f t="shared" si="7"/>
        <v>0</v>
      </c>
      <c r="AA17">
        <f t="shared" si="7"/>
        <v>0</v>
      </c>
      <c r="AB17">
        <f t="shared" si="7"/>
        <v>0</v>
      </c>
    </row>
    <row r="18" spans="1:28">
      <c r="A18" s="2">
        <f>Dati!A18</f>
        <v>44059</v>
      </c>
      <c r="B18" s="3">
        <f>Dati!K18</f>
        <v>35396</v>
      </c>
      <c r="C18">
        <f t="shared" si="1"/>
        <v>4</v>
      </c>
      <c r="D18">
        <f t="shared" si="3"/>
        <v>-154</v>
      </c>
      <c r="E18" s="11">
        <f t="shared" si="6"/>
        <v>27</v>
      </c>
      <c r="R18">
        <f t="shared" ref="R18:R35" si="8">INT(C18/1)</f>
        <v>4</v>
      </c>
      <c r="T18">
        <f t="shared" si="7"/>
        <v>0</v>
      </c>
      <c r="U18">
        <f t="shared" si="7"/>
        <v>0</v>
      </c>
      <c r="V18">
        <f t="shared" si="7"/>
        <v>0</v>
      </c>
      <c r="W18">
        <f t="shared" si="7"/>
        <v>1</v>
      </c>
      <c r="X18">
        <f t="shared" si="7"/>
        <v>0</v>
      </c>
      <c r="Y18">
        <f t="shared" si="7"/>
        <v>0</v>
      </c>
      <c r="Z18">
        <f t="shared" si="7"/>
        <v>0</v>
      </c>
      <c r="AA18">
        <f t="shared" si="7"/>
        <v>0</v>
      </c>
      <c r="AB18">
        <f t="shared" si="7"/>
        <v>0</v>
      </c>
    </row>
    <row r="19" spans="1:28">
      <c r="A19" s="2">
        <f>Dati!A19</f>
        <v>44060</v>
      </c>
      <c r="B19" s="3">
        <f>Dati!K19</f>
        <v>35400</v>
      </c>
      <c r="C19">
        <f t="shared" si="1"/>
        <v>4</v>
      </c>
      <c r="D19">
        <f t="shared" si="3"/>
        <v>0</v>
      </c>
      <c r="E19" s="11">
        <f t="shared" si="6"/>
        <v>27.285714285714285</v>
      </c>
      <c r="R19">
        <f t="shared" si="8"/>
        <v>4</v>
      </c>
      <c r="T19">
        <f t="shared" si="7"/>
        <v>0</v>
      </c>
      <c r="U19">
        <f t="shared" si="7"/>
        <v>0</v>
      </c>
      <c r="V19">
        <f t="shared" si="7"/>
        <v>0</v>
      </c>
      <c r="W19">
        <f t="shared" si="7"/>
        <v>1</v>
      </c>
      <c r="X19">
        <f t="shared" si="7"/>
        <v>0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0</v>
      </c>
    </row>
    <row r="20" spans="1:28">
      <c r="A20" s="2">
        <f>Dati!A20</f>
        <v>44061</v>
      </c>
      <c r="B20" s="3">
        <f>Dati!K20</f>
        <v>35405</v>
      </c>
      <c r="C20">
        <f t="shared" si="1"/>
        <v>5</v>
      </c>
      <c r="D20">
        <f t="shared" si="3"/>
        <v>1</v>
      </c>
      <c r="E20" s="11">
        <f t="shared" si="6"/>
        <v>27.285714285714285</v>
      </c>
      <c r="R20">
        <f t="shared" si="8"/>
        <v>5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0</v>
      </c>
      <c r="X20">
        <f t="shared" si="7"/>
        <v>1</v>
      </c>
      <c r="Y20">
        <f t="shared" si="7"/>
        <v>0</v>
      </c>
      <c r="Z20">
        <f t="shared" si="7"/>
        <v>0</v>
      </c>
      <c r="AA20">
        <f t="shared" si="7"/>
        <v>0</v>
      </c>
      <c r="AB20">
        <f t="shared" si="7"/>
        <v>0</v>
      </c>
    </row>
    <row r="21" spans="1:28">
      <c r="A21" s="2">
        <f>Dati!A21</f>
        <v>44062</v>
      </c>
      <c r="B21" s="3">
        <f>Dati!K21</f>
        <v>35412</v>
      </c>
      <c r="C21">
        <f t="shared" si="1"/>
        <v>7</v>
      </c>
      <c r="D21">
        <f t="shared" si="3"/>
        <v>2</v>
      </c>
      <c r="E21" s="11">
        <f t="shared" si="6"/>
        <v>27.142857142857142</v>
      </c>
      <c r="R21">
        <f t="shared" si="8"/>
        <v>7</v>
      </c>
      <c r="T21">
        <f t="shared" si="7"/>
        <v>0</v>
      </c>
      <c r="U21">
        <f t="shared" si="7"/>
        <v>0</v>
      </c>
      <c r="V21">
        <f t="shared" si="7"/>
        <v>0</v>
      </c>
      <c r="W21">
        <f t="shared" si="7"/>
        <v>0</v>
      </c>
      <c r="X21">
        <f t="shared" si="7"/>
        <v>0</v>
      </c>
      <c r="Y21">
        <f t="shared" si="7"/>
        <v>0</v>
      </c>
      <c r="Z21">
        <f t="shared" si="7"/>
        <v>1</v>
      </c>
      <c r="AA21">
        <f t="shared" si="7"/>
        <v>0</v>
      </c>
      <c r="AB21">
        <f t="shared" si="7"/>
        <v>0</v>
      </c>
    </row>
    <row r="22" spans="1:28">
      <c r="A22" s="2">
        <f>Dati!A22</f>
        <v>44063</v>
      </c>
      <c r="B22" s="3">
        <f>Dati!K22</f>
        <v>35418</v>
      </c>
      <c r="C22">
        <f t="shared" si="1"/>
        <v>6</v>
      </c>
      <c r="D22">
        <f t="shared" si="3"/>
        <v>-1</v>
      </c>
      <c r="E22" s="11">
        <f t="shared" si="6"/>
        <v>26.714285714285715</v>
      </c>
      <c r="R22">
        <f t="shared" si="8"/>
        <v>6</v>
      </c>
      <c r="T22">
        <f t="shared" si="7"/>
        <v>0</v>
      </c>
      <c r="U22">
        <f t="shared" si="7"/>
        <v>0</v>
      </c>
      <c r="V22">
        <f t="shared" si="7"/>
        <v>0</v>
      </c>
      <c r="W22">
        <f t="shared" si="7"/>
        <v>0</v>
      </c>
      <c r="X22">
        <f t="shared" si="7"/>
        <v>0</v>
      </c>
      <c r="Y22">
        <f t="shared" si="7"/>
        <v>1</v>
      </c>
      <c r="Z22">
        <f t="shared" si="7"/>
        <v>0</v>
      </c>
      <c r="AA22">
        <f t="shared" si="7"/>
        <v>0</v>
      </c>
      <c r="AB22">
        <f t="shared" si="7"/>
        <v>0</v>
      </c>
    </row>
    <row r="23" spans="1:28">
      <c r="A23" s="2">
        <f>Dati!A23</f>
        <v>44064</v>
      </c>
      <c r="B23" s="3">
        <f>Dati!K23</f>
        <v>35427</v>
      </c>
      <c r="C23">
        <f t="shared" si="1"/>
        <v>9</v>
      </c>
      <c r="D23">
        <f t="shared" si="3"/>
        <v>3</v>
      </c>
      <c r="E23" s="11">
        <f t="shared" si="6"/>
        <v>26.714285714285715</v>
      </c>
      <c r="R23">
        <f t="shared" si="8"/>
        <v>9</v>
      </c>
      <c r="T23">
        <f t="shared" si="7"/>
        <v>0</v>
      </c>
      <c r="U23">
        <f t="shared" si="7"/>
        <v>0</v>
      </c>
      <c r="V23">
        <f t="shared" si="7"/>
        <v>0</v>
      </c>
      <c r="W23">
        <f t="shared" si="7"/>
        <v>0</v>
      </c>
      <c r="X23">
        <f t="shared" si="7"/>
        <v>0</v>
      </c>
      <c r="Y23">
        <f t="shared" si="7"/>
        <v>0</v>
      </c>
      <c r="Z23">
        <f t="shared" si="7"/>
        <v>0</v>
      </c>
      <c r="AA23">
        <f t="shared" si="7"/>
        <v>0</v>
      </c>
      <c r="AB23">
        <f t="shared" si="7"/>
        <v>1</v>
      </c>
    </row>
    <row r="24" spans="1:28">
      <c r="A24" s="2">
        <f>Dati!A24</f>
        <v>44065</v>
      </c>
      <c r="B24" s="3">
        <f>Dati!K24</f>
        <v>35430</v>
      </c>
      <c r="C24">
        <f t="shared" si="1"/>
        <v>3</v>
      </c>
      <c r="D24">
        <f t="shared" si="3"/>
        <v>-6</v>
      </c>
      <c r="E24" s="11">
        <f t="shared" si="6"/>
        <v>27.571428571428573</v>
      </c>
      <c r="R24">
        <f t="shared" si="8"/>
        <v>3</v>
      </c>
      <c r="T24">
        <f t="shared" ref="T24:AB33" si="9">IF($R24=T$2,1,0)</f>
        <v>0</v>
      </c>
      <c r="U24">
        <f t="shared" si="9"/>
        <v>0</v>
      </c>
      <c r="V24">
        <f t="shared" si="9"/>
        <v>1</v>
      </c>
      <c r="W24">
        <f t="shared" si="9"/>
        <v>0</v>
      </c>
      <c r="X24">
        <f t="shared" si="9"/>
        <v>0</v>
      </c>
      <c r="Y24">
        <f t="shared" si="9"/>
        <v>0</v>
      </c>
      <c r="Z24">
        <f t="shared" si="9"/>
        <v>0</v>
      </c>
      <c r="AA24">
        <f t="shared" si="9"/>
        <v>0</v>
      </c>
      <c r="AB24">
        <f t="shared" si="9"/>
        <v>0</v>
      </c>
    </row>
    <row r="25" spans="1:28">
      <c r="A25" s="2">
        <f>Dati!A25</f>
        <v>44066</v>
      </c>
      <c r="B25" s="3">
        <f>Dati!K25</f>
        <v>35437</v>
      </c>
      <c r="C25">
        <f t="shared" si="1"/>
        <v>7</v>
      </c>
      <c r="D25">
        <f t="shared" si="3"/>
        <v>4</v>
      </c>
      <c r="E25" s="11">
        <f t="shared" si="6"/>
        <v>5.4285714285714288</v>
      </c>
      <c r="R25">
        <f t="shared" si="8"/>
        <v>7</v>
      </c>
      <c r="T25">
        <f t="shared" si="9"/>
        <v>0</v>
      </c>
      <c r="U25">
        <f t="shared" si="9"/>
        <v>0</v>
      </c>
      <c r="V25">
        <f t="shared" si="9"/>
        <v>0</v>
      </c>
      <c r="W25">
        <f t="shared" si="9"/>
        <v>0</v>
      </c>
      <c r="X25">
        <f t="shared" si="9"/>
        <v>0</v>
      </c>
      <c r="Y25">
        <f t="shared" si="9"/>
        <v>0</v>
      </c>
      <c r="Z25">
        <f t="shared" si="9"/>
        <v>1</v>
      </c>
      <c r="AA25">
        <f t="shared" si="9"/>
        <v>0</v>
      </c>
      <c r="AB25">
        <f t="shared" si="9"/>
        <v>0</v>
      </c>
    </row>
    <row r="26" spans="1:28">
      <c r="A26" s="2">
        <f>Dati!A26</f>
        <v>44067</v>
      </c>
      <c r="B26" s="3">
        <f>Dati!K26</f>
        <v>35441</v>
      </c>
      <c r="C26">
        <f t="shared" si="1"/>
        <v>4</v>
      </c>
      <c r="D26">
        <f t="shared" si="3"/>
        <v>-3</v>
      </c>
      <c r="E26" s="11">
        <f t="shared" si="6"/>
        <v>5.8571428571428568</v>
      </c>
      <c r="R26">
        <f t="shared" si="8"/>
        <v>4</v>
      </c>
      <c r="T26">
        <f t="shared" si="9"/>
        <v>0</v>
      </c>
      <c r="U26">
        <f t="shared" si="9"/>
        <v>0</v>
      </c>
      <c r="V26">
        <f t="shared" si="9"/>
        <v>0</v>
      </c>
      <c r="W26">
        <f t="shared" si="9"/>
        <v>1</v>
      </c>
      <c r="X26">
        <f t="shared" si="9"/>
        <v>0</v>
      </c>
      <c r="Y26">
        <f t="shared" si="9"/>
        <v>0</v>
      </c>
      <c r="Z26">
        <f t="shared" si="9"/>
        <v>0</v>
      </c>
      <c r="AA26">
        <f t="shared" si="9"/>
        <v>0</v>
      </c>
      <c r="AB26">
        <f t="shared" si="9"/>
        <v>0</v>
      </c>
    </row>
    <row r="27" spans="1:28">
      <c r="A27" s="2">
        <f>Dati!A27</f>
        <v>44068</v>
      </c>
      <c r="B27" s="3">
        <f>Dati!K27</f>
        <v>35445</v>
      </c>
      <c r="C27">
        <f t="shared" si="1"/>
        <v>4</v>
      </c>
      <c r="D27">
        <f t="shared" si="3"/>
        <v>0</v>
      </c>
      <c r="E27" s="11">
        <f t="shared" si="6"/>
        <v>5.8571428571428568</v>
      </c>
      <c r="R27">
        <f t="shared" si="8"/>
        <v>4</v>
      </c>
      <c r="T27">
        <f t="shared" si="9"/>
        <v>0</v>
      </c>
      <c r="U27">
        <f t="shared" si="9"/>
        <v>0</v>
      </c>
      <c r="V27">
        <f t="shared" si="9"/>
        <v>0</v>
      </c>
      <c r="W27">
        <f t="shared" si="9"/>
        <v>1</v>
      </c>
      <c r="X27">
        <f t="shared" si="9"/>
        <v>0</v>
      </c>
      <c r="Y27">
        <f t="shared" si="9"/>
        <v>0</v>
      </c>
      <c r="Z27">
        <f t="shared" si="9"/>
        <v>0</v>
      </c>
      <c r="AA27">
        <f t="shared" si="9"/>
        <v>0</v>
      </c>
      <c r="AB27">
        <f t="shared" si="9"/>
        <v>0</v>
      </c>
    </row>
    <row r="28" spans="1:28">
      <c r="A28" s="2">
        <f>Dati!A28</f>
        <v>44069</v>
      </c>
      <c r="B28" s="3">
        <f>Dati!K28</f>
        <v>35458</v>
      </c>
      <c r="C28">
        <f t="shared" si="1"/>
        <v>13</v>
      </c>
      <c r="D28">
        <f t="shared" si="3"/>
        <v>9</v>
      </c>
      <c r="E28" s="11">
        <f t="shared" si="6"/>
        <v>5.7142857142857144</v>
      </c>
      <c r="R28">
        <f>INT(C28/10)</f>
        <v>1</v>
      </c>
      <c r="T28">
        <f t="shared" si="9"/>
        <v>1</v>
      </c>
      <c r="U28">
        <f t="shared" si="9"/>
        <v>0</v>
      </c>
      <c r="V28">
        <f t="shared" si="9"/>
        <v>0</v>
      </c>
      <c r="W28">
        <f t="shared" si="9"/>
        <v>0</v>
      </c>
      <c r="X28">
        <f t="shared" si="9"/>
        <v>0</v>
      </c>
      <c r="Y28">
        <f t="shared" si="9"/>
        <v>0</v>
      </c>
      <c r="Z28">
        <f t="shared" si="9"/>
        <v>0</v>
      </c>
      <c r="AA28">
        <f t="shared" si="9"/>
        <v>0</v>
      </c>
      <c r="AB28">
        <f t="shared" si="9"/>
        <v>0</v>
      </c>
    </row>
    <row r="29" spans="1:28">
      <c r="A29" s="2">
        <f>Dati!A29</f>
        <v>44070</v>
      </c>
      <c r="B29" s="3">
        <f>Dati!K29</f>
        <v>35463</v>
      </c>
      <c r="C29">
        <f t="shared" si="1"/>
        <v>5</v>
      </c>
      <c r="D29">
        <f t="shared" si="3"/>
        <v>-8</v>
      </c>
      <c r="E29" s="11">
        <f t="shared" si="6"/>
        <v>6.5714285714285712</v>
      </c>
      <c r="R29">
        <f t="shared" si="8"/>
        <v>5</v>
      </c>
      <c r="T29">
        <f t="shared" si="9"/>
        <v>0</v>
      </c>
      <c r="U29">
        <f t="shared" si="9"/>
        <v>0</v>
      </c>
      <c r="V29">
        <f t="shared" si="9"/>
        <v>0</v>
      </c>
      <c r="W29">
        <f t="shared" si="9"/>
        <v>0</v>
      </c>
      <c r="X29">
        <f t="shared" si="9"/>
        <v>1</v>
      </c>
      <c r="Y29">
        <f t="shared" si="9"/>
        <v>0</v>
      </c>
      <c r="Z29">
        <f t="shared" si="9"/>
        <v>0</v>
      </c>
      <c r="AA29">
        <f t="shared" si="9"/>
        <v>0</v>
      </c>
      <c r="AB29">
        <f t="shared" si="9"/>
        <v>0</v>
      </c>
    </row>
    <row r="30" spans="1:28">
      <c r="A30" s="2">
        <f>Dati!A30</f>
        <v>44071</v>
      </c>
      <c r="B30" s="3">
        <f>Dati!K30</f>
        <v>35472</v>
      </c>
      <c r="C30">
        <f t="shared" si="1"/>
        <v>9</v>
      </c>
      <c r="D30">
        <f t="shared" si="3"/>
        <v>4</v>
      </c>
      <c r="E30" s="11">
        <f t="shared" si="6"/>
        <v>6.4285714285714288</v>
      </c>
      <c r="R30">
        <f t="shared" si="8"/>
        <v>9</v>
      </c>
      <c r="T30">
        <f t="shared" si="9"/>
        <v>0</v>
      </c>
      <c r="U30">
        <f t="shared" si="9"/>
        <v>0</v>
      </c>
      <c r="V30">
        <f t="shared" si="9"/>
        <v>0</v>
      </c>
      <c r="W30">
        <f t="shared" si="9"/>
        <v>0</v>
      </c>
      <c r="X30">
        <f t="shared" si="9"/>
        <v>0</v>
      </c>
      <c r="Y30">
        <f t="shared" si="9"/>
        <v>0</v>
      </c>
      <c r="Z30">
        <f t="shared" si="9"/>
        <v>0</v>
      </c>
      <c r="AA30">
        <f t="shared" si="9"/>
        <v>0</v>
      </c>
      <c r="AB30">
        <f t="shared" si="9"/>
        <v>1</v>
      </c>
    </row>
    <row r="31" spans="1:28">
      <c r="A31" s="2">
        <f>Dati!A31</f>
        <v>44072</v>
      </c>
      <c r="B31" s="3">
        <f>Dati!K31</f>
        <v>35473</v>
      </c>
      <c r="C31">
        <f t="shared" si="1"/>
        <v>1</v>
      </c>
      <c r="D31">
        <f t="shared" si="3"/>
        <v>-8</v>
      </c>
      <c r="E31" s="11">
        <f t="shared" si="6"/>
        <v>6.4285714285714288</v>
      </c>
      <c r="R31">
        <f t="shared" si="8"/>
        <v>1</v>
      </c>
      <c r="T31">
        <f t="shared" si="9"/>
        <v>1</v>
      </c>
      <c r="U31">
        <f t="shared" si="9"/>
        <v>0</v>
      </c>
      <c r="V31">
        <f t="shared" si="9"/>
        <v>0</v>
      </c>
      <c r="W31">
        <f t="shared" si="9"/>
        <v>0</v>
      </c>
      <c r="X31">
        <f t="shared" si="9"/>
        <v>0</v>
      </c>
      <c r="Y31">
        <f t="shared" si="9"/>
        <v>0</v>
      </c>
      <c r="Z31">
        <f t="shared" si="9"/>
        <v>0</v>
      </c>
      <c r="AA31">
        <f t="shared" si="9"/>
        <v>0</v>
      </c>
      <c r="AB31">
        <f t="shared" si="9"/>
        <v>0</v>
      </c>
    </row>
    <row r="32" spans="1:28">
      <c r="A32" s="2">
        <f>Dati!A32</f>
        <v>44073</v>
      </c>
      <c r="B32" s="3">
        <f>Dati!K32</f>
        <v>35477</v>
      </c>
      <c r="C32">
        <f t="shared" si="1"/>
        <v>4</v>
      </c>
      <c r="D32">
        <f t="shared" si="3"/>
        <v>3</v>
      </c>
      <c r="E32" s="11">
        <f t="shared" si="6"/>
        <v>6.1428571428571432</v>
      </c>
      <c r="R32">
        <f t="shared" si="8"/>
        <v>4</v>
      </c>
      <c r="T32">
        <f t="shared" si="9"/>
        <v>0</v>
      </c>
      <c r="U32">
        <f t="shared" si="9"/>
        <v>0</v>
      </c>
      <c r="V32">
        <f t="shared" si="9"/>
        <v>0</v>
      </c>
      <c r="W32">
        <f t="shared" si="9"/>
        <v>1</v>
      </c>
      <c r="X32">
        <f t="shared" si="9"/>
        <v>0</v>
      </c>
      <c r="Y32">
        <f t="shared" si="9"/>
        <v>0</v>
      </c>
      <c r="Z32">
        <f t="shared" si="9"/>
        <v>0</v>
      </c>
      <c r="AA32">
        <f t="shared" si="9"/>
        <v>0</v>
      </c>
      <c r="AB32">
        <f t="shared" si="9"/>
        <v>0</v>
      </c>
    </row>
    <row r="33" spans="1:28">
      <c r="A33" s="2">
        <f>Dati!A33</f>
        <v>44074</v>
      </c>
      <c r="B33" s="3">
        <f>Dati!K33</f>
        <v>35483</v>
      </c>
      <c r="C33">
        <f t="shared" si="1"/>
        <v>6</v>
      </c>
      <c r="D33">
        <f t="shared" si="3"/>
        <v>2</v>
      </c>
      <c r="E33" s="11">
        <f t="shared" si="6"/>
        <v>5.7142857142857144</v>
      </c>
      <c r="R33">
        <f t="shared" si="8"/>
        <v>6</v>
      </c>
      <c r="T33">
        <f t="shared" si="9"/>
        <v>0</v>
      </c>
      <c r="U33">
        <f t="shared" si="9"/>
        <v>0</v>
      </c>
      <c r="V33">
        <f t="shared" si="9"/>
        <v>0</v>
      </c>
      <c r="W33">
        <f t="shared" si="9"/>
        <v>0</v>
      </c>
      <c r="X33">
        <f t="shared" si="9"/>
        <v>0</v>
      </c>
      <c r="Y33">
        <f t="shared" si="9"/>
        <v>1</v>
      </c>
      <c r="Z33">
        <f t="shared" si="9"/>
        <v>0</v>
      </c>
      <c r="AA33">
        <f t="shared" si="9"/>
        <v>0</v>
      </c>
      <c r="AB33">
        <f t="shared" si="9"/>
        <v>0</v>
      </c>
    </row>
    <row r="34" spans="1:28">
      <c r="A34" s="2">
        <f>Dati!A34</f>
        <v>44075</v>
      </c>
      <c r="B34" s="3">
        <f>Dati!K34</f>
        <v>35491</v>
      </c>
      <c r="C34">
        <f t="shared" si="1"/>
        <v>8</v>
      </c>
      <c r="D34">
        <f t="shared" si="3"/>
        <v>2</v>
      </c>
      <c r="E34" s="11">
        <f t="shared" si="6"/>
        <v>6</v>
      </c>
      <c r="R34">
        <f t="shared" si="8"/>
        <v>8</v>
      </c>
      <c r="T34">
        <f t="shared" ref="T34:AB43" si="10">IF($R34=T$2,1,0)</f>
        <v>0</v>
      </c>
      <c r="U34">
        <f t="shared" si="10"/>
        <v>0</v>
      </c>
      <c r="V34">
        <f t="shared" si="10"/>
        <v>0</v>
      </c>
      <c r="W34">
        <f t="shared" si="10"/>
        <v>0</v>
      </c>
      <c r="X34">
        <f t="shared" si="10"/>
        <v>0</v>
      </c>
      <c r="Y34">
        <f t="shared" si="10"/>
        <v>0</v>
      </c>
      <c r="Z34">
        <f t="shared" si="10"/>
        <v>0</v>
      </c>
      <c r="AA34">
        <f t="shared" si="10"/>
        <v>1</v>
      </c>
      <c r="AB34">
        <f t="shared" si="10"/>
        <v>0</v>
      </c>
    </row>
    <row r="35" spans="1:28">
      <c r="A35" s="2">
        <f>Dati!A35</f>
        <v>44076</v>
      </c>
      <c r="B35" s="3">
        <f>Dati!K35</f>
        <v>35497</v>
      </c>
      <c r="C35">
        <f t="shared" si="1"/>
        <v>6</v>
      </c>
      <c r="D35">
        <f t="shared" si="3"/>
        <v>-2</v>
      </c>
      <c r="E35" s="11">
        <f t="shared" si="6"/>
        <v>6.5714285714285712</v>
      </c>
      <c r="R35">
        <f t="shared" si="8"/>
        <v>6</v>
      </c>
      <c r="T35">
        <f t="shared" si="10"/>
        <v>0</v>
      </c>
      <c r="U35">
        <f t="shared" si="10"/>
        <v>0</v>
      </c>
      <c r="V35">
        <f t="shared" si="10"/>
        <v>0</v>
      </c>
      <c r="W35">
        <f t="shared" si="10"/>
        <v>0</v>
      </c>
      <c r="X35">
        <f t="shared" si="10"/>
        <v>0</v>
      </c>
      <c r="Y35">
        <f t="shared" si="10"/>
        <v>1</v>
      </c>
      <c r="Z35">
        <f t="shared" si="10"/>
        <v>0</v>
      </c>
      <c r="AA35">
        <f t="shared" si="10"/>
        <v>0</v>
      </c>
      <c r="AB35">
        <f t="shared" si="10"/>
        <v>0</v>
      </c>
    </row>
    <row r="36" spans="1:28">
      <c r="A36" s="2">
        <f>Dati!A36</f>
        <v>44077</v>
      </c>
      <c r="B36" s="3">
        <f>Dati!K36</f>
        <v>35507</v>
      </c>
      <c r="C36">
        <f t="shared" si="1"/>
        <v>10</v>
      </c>
      <c r="D36">
        <f t="shared" si="3"/>
        <v>4</v>
      </c>
      <c r="E36" s="11">
        <f t="shared" si="6"/>
        <v>5.5714285714285712</v>
      </c>
      <c r="R36">
        <f>INT(C36/10)</f>
        <v>1</v>
      </c>
      <c r="T36">
        <f t="shared" si="10"/>
        <v>1</v>
      </c>
      <c r="U36">
        <f t="shared" si="10"/>
        <v>0</v>
      </c>
      <c r="V36">
        <f t="shared" si="10"/>
        <v>0</v>
      </c>
      <c r="W36">
        <f t="shared" si="10"/>
        <v>0</v>
      </c>
      <c r="X36">
        <f t="shared" si="10"/>
        <v>0</v>
      </c>
      <c r="Y36">
        <f t="shared" si="10"/>
        <v>0</v>
      </c>
      <c r="Z36">
        <f t="shared" si="10"/>
        <v>0</v>
      </c>
      <c r="AA36">
        <f t="shared" si="10"/>
        <v>0</v>
      </c>
      <c r="AB36">
        <f t="shared" si="10"/>
        <v>0</v>
      </c>
    </row>
    <row r="37" spans="1:28">
      <c r="A37" s="2">
        <f>Dati!A37</f>
        <v>44078</v>
      </c>
      <c r="B37" s="3">
        <f>Dati!K37</f>
        <v>35518</v>
      </c>
      <c r="C37">
        <f t="shared" ref="C37" si="11">B37-B36</f>
        <v>11</v>
      </c>
      <c r="D37">
        <f t="shared" ref="D37" si="12">C37-C36</f>
        <v>1</v>
      </c>
      <c r="E37" s="11">
        <f t="shared" si="6"/>
        <v>6.2857142857142856</v>
      </c>
      <c r="R37">
        <f>INT(C37/10)</f>
        <v>1</v>
      </c>
      <c r="T37">
        <f t="shared" si="10"/>
        <v>1</v>
      </c>
      <c r="U37">
        <f t="shared" si="10"/>
        <v>0</v>
      </c>
      <c r="V37">
        <f t="shared" si="10"/>
        <v>0</v>
      </c>
      <c r="W37">
        <f t="shared" si="10"/>
        <v>0</v>
      </c>
      <c r="X37">
        <f t="shared" si="10"/>
        <v>0</v>
      </c>
      <c r="Y37">
        <f t="shared" si="10"/>
        <v>0</v>
      </c>
      <c r="Z37">
        <f t="shared" si="10"/>
        <v>0</v>
      </c>
      <c r="AA37">
        <f t="shared" si="10"/>
        <v>0</v>
      </c>
      <c r="AB37">
        <f t="shared" si="10"/>
        <v>0</v>
      </c>
    </row>
    <row r="38" spans="1:28">
      <c r="A38" s="2">
        <f>Dati!A38</f>
        <v>44079</v>
      </c>
      <c r="B38" s="3">
        <f>Dati!K38</f>
        <v>35533</v>
      </c>
      <c r="C38">
        <f t="shared" ref="C38" si="13">B38-B37</f>
        <v>15</v>
      </c>
      <c r="D38">
        <f t="shared" ref="D38" si="14">C38-C37</f>
        <v>4</v>
      </c>
      <c r="E38" s="11">
        <f t="shared" si="6"/>
        <v>6.5714285714285712</v>
      </c>
      <c r="R38">
        <f t="shared" ref="R38:R83" si="15">INT(C38/10)</f>
        <v>1</v>
      </c>
      <c r="T38">
        <f t="shared" si="10"/>
        <v>1</v>
      </c>
      <c r="U38">
        <f t="shared" si="10"/>
        <v>0</v>
      </c>
      <c r="V38">
        <f t="shared" si="10"/>
        <v>0</v>
      </c>
      <c r="W38">
        <f t="shared" si="10"/>
        <v>0</v>
      </c>
      <c r="X38">
        <f t="shared" si="10"/>
        <v>0</v>
      </c>
      <c r="Y38">
        <f t="shared" si="10"/>
        <v>0</v>
      </c>
      <c r="Z38">
        <f t="shared" si="10"/>
        <v>0</v>
      </c>
      <c r="AA38">
        <f t="shared" si="10"/>
        <v>0</v>
      </c>
      <c r="AB38">
        <f t="shared" si="10"/>
        <v>0</v>
      </c>
    </row>
    <row r="39" spans="1:28">
      <c r="A39" s="2">
        <f>Dati!A39</f>
        <v>44080</v>
      </c>
      <c r="B39" s="3">
        <f>Dati!K39</f>
        <v>35541</v>
      </c>
      <c r="C39">
        <f t="shared" ref="C39" si="16">B39-B38</f>
        <v>8</v>
      </c>
      <c r="D39">
        <f t="shared" ref="D39" si="17">C39-C38</f>
        <v>-7</v>
      </c>
      <c r="E39" s="11">
        <f t="shared" si="6"/>
        <v>8.5714285714285712</v>
      </c>
      <c r="R39">
        <f>INT(C39/1)</f>
        <v>8</v>
      </c>
      <c r="T39">
        <f t="shared" si="10"/>
        <v>0</v>
      </c>
      <c r="U39">
        <f t="shared" si="10"/>
        <v>0</v>
      </c>
      <c r="V39">
        <f t="shared" si="10"/>
        <v>0</v>
      </c>
      <c r="W39">
        <f t="shared" si="10"/>
        <v>0</v>
      </c>
      <c r="X39">
        <f t="shared" si="10"/>
        <v>0</v>
      </c>
      <c r="Y39">
        <f t="shared" si="10"/>
        <v>0</v>
      </c>
      <c r="Z39">
        <f t="shared" si="10"/>
        <v>0</v>
      </c>
      <c r="AA39">
        <f t="shared" si="10"/>
        <v>1</v>
      </c>
      <c r="AB39">
        <f t="shared" si="10"/>
        <v>0</v>
      </c>
    </row>
    <row r="40" spans="1:28">
      <c r="A40" s="2">
        <f>Dati!A40</f>
        <v>44081</v>
      </c>
      <c r="B40" s="3">
        <f>Dati!K40</f>
        <v>35553</v>
      </c>
      <c r="C40">
        <f t="shared" ref="C40" si="18">B40-B39</f>
        <v>12</v>
      </c>
      <c r="D40">
        <f t="shared" ref="D40" si="19">C40-C39</f>
        <v>4</v>
      </c>
      <c r="E40" s="11">
        <f t="shared" si="6"/>
        <v>9.1428571428571423</v>
      </c>
      <c r="R40">
        <f t="shared" si="15"/>
        <v>1</v>
      </c>
      <c r="T40">
        <f t="shared" si="10"/>
        <v>1</v>
      </c>
      <c r="U40">
        <f t="shared" si="10"/>
        <v>0</v>
      </c>
      <c r="V40">
        <f t="shared" si="10"/>
        <v>0</v>
      </c>
      <c r="W40">
        <f t="shared" si="10"/>
        <v>0</v>
      </c>
      <c r="X40">
        <f t="shared" si="10"/>
        <v>0</v>
      </c>
      <c r="Y40">
        <f t="shared" si="10"/>
        <v>0</v>
      </c>
      <c r="Z40">
        <f t="shared" si="10"/>
        <v>0</v>
      </c>
      <c r="AA40">
        <f t="shared" si="10"/>
        <v>0</v>
      </c>
      <c r="AB40">
        <f t="shared" si="10"/>
        <v>0</v>
      </c>
    </row>
    <row r="41" spans="1:28">
      <c r="A41" s="2">
        <f>Dati!A41</f>
        <v>44082</v>
      </c>
      <c r="B41" s="3">
        <f>Dati!K41</f>
        <v>35563</v>
      </c>
      <c r="C41">
        <f t="shared" ref="C41" si="20">B41-B40</f>
        <v>10</v>
      </c>
      <c r="D41">
        <f t="shared" ref="D41" si="21">C41-C40</f>
        <v>-2</v>
      </c>
      <c r="E41" s="11">
        <f t="shared" si="6"/>
        <v>10</v>
      </c>
      <c r="R41">
        <f t="shared" si="15"/>
        <v>1</v>
      </c>
      <c r="T41">
        <f t="shared" si="10"/>
        <v>1</v>
      </c>
      <c r="U41">
        <f t="shared" si="10"/>
        <v>0</v>
      </c>
      <c r="V41">
        <f t="shared" si="10"/>
        <v>0</v>
      </c>
      <c r="W41">
        <f t="shared" si="10"/>
        <v>0</v>
      </c>
      <c r="X41">
        <f t="shared" si="10"/>
        <v>0</v>
      </c>
      <c r="Y41">
        <f t="shared" si="10"/>
        <v>0</v>
      </c>
      <c r="Z41">
        <f t="shared" si="10"/>
        <v>0</v>
      </c>
      <c r="AA41">
        <f t="shared" si="10"/>
        <v>0</v>
      </c>
      <c r="AB41">
        <f t="shared" si="10"/>
        <v>0</v>
      </c>
    </row>
    <row r="42" spans="1:28">
      <c r="A42" s="2">
        <f>Dati!A42</f>
        <v>44083</v>
      </c>
      <c r="B42" s="3">
        <f>Dati!K42</f>
        <v>35577</v>
      </c>
      <c r="C42">
        <f t="shared" ref="C42" si="22">B42-B41</f>
        <v>14</v>
      </c>
      <c r="D42">
        <f t="shared" ref="D42" si="23">C42-C41</f>
        <v>4</v>
      </c>
      <c r="E42" s="11">
        <f t="shared" si="6"/>
        <v>10.285714285714286</v>
      </c>
      <c r="R42">
        <f t="shared" si="15"/>
        <v>1</v>
      </c>
      <c r="T42">
        <f t="shared" si="10"/>
        <v>1</v>
      </c>
      <c r="U42">
        <f t="shared" si="10"/>
        <v>0</v>
      </c>
      <c r="V42">
        <f t="shared" si="10"/>
        <v>0</v>
      </c>
      <c r="W42">
        <f t="shared" si="10"/>
        <v>0</v>
      </c>
      <c r="X42">
        <f t="shared" si="10"/>
        <v>0</v>
      </c>
      <c r="Y42">
        <f t="shared" si="10"/>
        <v>0</v>
      </c>
      <c r="Z42">
        <f t="shared" si="10"/>
        <v>0</v>
      </c>
      <c r="AA42">
        <f t="shared" si="10"/>
        <v>0</v>
      </c>
      <c r="AB42">
        <f t="shared" si="10"/>
        <v>0</v>
      </c>
    </row>
    <row r="43" spans="1:28">
      <c r="A43" s="2">
        <f>Dati!A43</f>
        <v>44084</v>
      </c>
      <c r="B43" s="3">
        <f>Dati!K43</f>
        <v>35587</v>
      </c>
      <c r="C43">
        <f t="shared" ref="C43" si="24">B43-B42</f>
        <v>10</v>
      </c>
      <c r="D43">
        <f t="shared" ref="D43" si="25">C43-C42</f>
        <v>-4</v>
      </c>
      <c r="E43" s="11">
        <f t="shared" si="6"/>
        <v>11.428571428571429</v>
      </c>
      <c r="R43">
        <f t="shared" si="15"/>
        <v>1</v>
      </c>
      <c r="T43">
        <f t="shared" si="10"/>
        <v>1</v>
      </c>
      <c r="U43">
        <f t="shared" si="10"/>
        <v>0</v>
      </c>
      <c r="V43">
        <f t="shared" si="10"/>
        <v>0</v>
      </c>
      <c r="W43">
        <f t="shared" si="10"/>
        <v>0</v>
      </c>
      <c r="X43">
        <f t="shared" si="10"/>
        <v>0</v>
      </c>
      <c r="Y43">
        <f t="shared" si="10"/>
        <v>0</v>
      </c>
      <c r="Z43">
        <f t="shared" si="10"/>
        <v>0</v>
      </c>
      <c r="AA43">
        <f t="shared" si="10"/>
        <v>0</v>
      </c>
      <c r="AB43">
        <f t="shared" si="10"/>
        <v>0</v>
      </c>
    </row>
    <row r="44" spans="1:28">
      <c r="A44" s="2">
        <f>Dati!A44</f>
        <v>44085</v>
      </c>
      <c r="B44" s="3">
        <f>Dati!K44</f>
        <v>35597</v>
      </c>
      <c r="C44">
        <f t="shared" ref="C44" si="26">B44-B43</f>
        <v>10</v>
      </c>
      <c r="D44">
        <f t="shared" ref="D44" si="27">C44-C43</f>
        <v>0</v>
      </c>
      <c r="E44" s="11">
        <f t="shared" si="6"/>
        <v>11.428571428571429</v>
      </c>
      <c r="R44">
        <f t="shared" si="15"/>
        <v>1</v>
      </c>
      <c r="T44">
        <f t="shared" ref="T44:AB53" si="28">IF($R44=T$2,1,0)</f>
        <v>1</v>
      </c>
      <c r="U44">
        <f t="shared" si="28"/>
        <v>0</v>
      </c>
      <c r="V44">
        <f t="shared" si="28"/>
        <v>0</v>
      </c>
      <c r="W44">
        <f t="shared" si="28"/>
        <v>0</v>
      </c>
      <c r="X44">
        <f t="shared" si="28"/>
        <v>0</v>
      </c>
      <c r="Y44">
        <f t="shared" si="28"/>
        <v>0</v>
      </c>
      <c r="Z44">
        <f t="shared" si="28"/>
        <v>0</v>
      </c>
      <c r="AA44">
        <f t="shared" si="28"/>
        <v>0</v>
      </c>
      <c r="AB44">
        <f t="shared" si="28"/>
        <v>0</v>
      </c>
    </row>
    <row r="45" spans="1:28">
      <c r="A45" s="2">
        <f>Dati!A45</f>
        <v>44086</v>
      </c>
      <c r="B45" s="3">
        <f>Dati!K45</f>
        <v>35603</v>
      </c>
      <c r="C45">
        <f t="shared" ref="C45" si="29">B45-B44</f>
        <v>6</v>
      </c>
      <c r="D45">
        <f t="shared" ref="D45" si="30">C45-C44</f>
        <v>-4</v>
      </c>
      <c r="E45" s="11">
        <f t="shared" si="6"/>
        <v>11.285714285714286</v>
      </c>
      <c r="R45">
        <f>INT(C45/1)</f>
        <v>6</v>
      </c>
      <c r="T45">
        <f t="shared" si="28"/>
        <v>0</v>
      </c>
      <c r="U45">
        <f t="shared" si="28"/>
        <v>0</v>
      </c>
      <c r="V45">
        <f t="shared" si="28"/>
        <v>0</v>
      </c>
      <c r="W45">
        <f t="shared" si="28"/>
        <v>0</v>
      </c>
      <c r="X45">
        <f t="shared" si="28"/>
        <v>0</v>
      </c>
      <c r="Y45">
        <f t="shared" si="28"/>
        <v>1</v>
      </c>
      <c r="Z45">
        <f t="shared" si="28"/>
        <v>0</v>
      </c>
      <c r="AA45">
        <f t="shared" si="28"/>
        <v>0</v>
      </c>
      <c r="AB45">
        <f t="shared" si="28"/>
        <v>0</v>
      </c>
    </row>
    <row r="46" spans="1:28">
      <c r="A46" s="2">
        <f>Dati!A46</f>
        <v>44087</v>
      </c>
      <c r="B46" s="3">
        <f>Dati!K46</f>
        <v>35610</v>
      </c>
      <c r="C46">
        <f t="shared" ref="C46" si="31">B46-B45</f>
        <v>7</v>
      </c>
      <c r="D46">
        <f t="shared" ref="D46" si="32">C46-C45</f>
        <v>1</v>
      </c>
      <c r="E46" s="11">
        <f t="shared" si="6"/>
        <v>10</v>
      </c>
      <c r="R46">
        <f>INT(C46/1)</f>
        <v>7</v>
      </c>
      <c r="T46">
        <f t="shared" si="28"/>
        <v>0</v>
      </c>
      <c r="U46">
        <f t="shared" si="28"/>
        <v>0</v>
      </c>
      <c r="V46">
        <f t="shared" si="28"/>
        <v>0</v>
      </c>
      <c r="W46">
        <f t="shared" si="28"/>
        <v>0</v>
      </c>
      <c r="X46">
        <f t="shared" si="28"/>
        <v>0</v>
      </c>
      <c r="Y46">
        <f t="shared" si="28"/>
        <v>0</v>
      </c>
      <c r="Z46">
        <f t="shared" si="28"/>
        <v>1</v>
      </c>
      <c r="AA46">
        <f t="shared" si="28"/>
        <v>0</v>
      </c>
      <c r="AB46">
        <f t="shared" si="28"/>
        <v>0</v>
      </c>
    </row>
    <row r="47" spans="1:28">
      <c r="A47" s="2">
        <f>Dati!A47</f>
        <v>44088</v>
      </c>
      <c r="B47" s="3">
        <f>Dati!K47</f>
        <v>35624</v>
      </c>
      <c r="C47">
        <f t="shared" ref="C47" si="33">B47-B46</f>
        <v>14</v>
      </c>
      <c r="D47">
        <f t="shared" ref="D47" si="34">C47-C46</f>
        <v>7</v>
      </c>
      <c r="E47" s="11">
        <f t="shared" si="6"/>
        <v>9.8571428571428577</v>
      </c>
      <c r="R47">
        <f t="shared" si="15"/>
        <v>1</v>
      </c>
      <c r="T47">
        <f t="shared" si="28"/>
        <v>1</v>
      </c>
      <c r="U47">
        <f t="shared" si="28"/>
        <v>0</v>
      </c>
      <c r="V47">
        <f t="shared" si="28"/>
        <v>0</v>
      </c>
      <c r="W47">
        <f t="shared" si="28"/>
        <v>0</v>
      </c>
      <c r="X47">
        <f t="shared" si="28"/>
        <v>0</v>
      </c>
      <c r="Y47">
        <f t="shared" si="28"/>
        <v>0</v>
      </c>
      <c r="Z47">
        <f t="shared" si="28"/>
        <v>0</v>
      </c>
      <c r="AA47">
        <f t="shared" si="28"/>
        <v>0</v>
      </c>
      <c r="AB47">
        <f t="shared" si="28"/>
        <v>0</v>
      </c>
    </row>
    <row r="48" spans="1:28">
      <c r="A48" s="2">
        <f>Dati!A48</f>
        <v>44089</v>
      </c>
      <c r="B48" s="3">
        <f>Dati!K48</f>
        <v>35633</v>
      </c>
      <c r="C48">
        <f t="shared" ref="C48" si="35">B48-B47</f>
        <v>9</v>
      </c>
      <c r="D48">
        <f t="shared" ref="D48" si="36">C48-C47</f>
        <v>-5</v>
      </c>
      <c r="E48" s="11">
        <f t="shared" si="6"/>
        <v>10.142857142857142</v>
      </c>
      <c r="R48">
        <f>INT(C48/1)</f>
        <v>9</v>
      </c>
      <c r="T48">
        <f t="shared" si="28"/>
        <v>0</v>
      </c>
      <c r="U48">
        <f t="shared" si="28"/>
        <v>0</v>
      </c>
      <c r="V48">
        <f t="shared" si="28"/>
        <v>0</v>
      </c>
      <c r="W48">
        <f t="shared" si="28"/>
        <v>0</v>
      </c>
      <c r="X48">
        <f t="shared" si="28"/>
        <v>0</v>
      </c>
      <c r="Y48">
        <f t="shared" si="28"/>
        <v>0</v>
      </c>
      <c r="Z48">
        <f t="shared" si="28"/>
        <v>0</v>
      </c>
      <c r="AA48">
        <f t="shared" si="28"/>
        <v>0</v>
      </c>
      <c r="AB48">
        <f t="shared" si="28"/>
        <v>1</v>
      </c>
    </row>
    <row r="49" spans="1:28">
      <c r="A49" s="2">
        <f>Dati!A49</f>
        <v>44090</v>
      </c>
      <c r="B49" s="3">
        <f>Dati!K49</f>
        <v>35645</v>
      </c>
      <c r="C49">
        <f t="shared" ref="C49" si="37">B49-B48</f>
        <v>12</v>
      </c>
      <c r="D49">
        <f t="shared" ref="D49" si="38">C49-C48</f>
        <v>3</v>
      </c>
      <c r="E49" s="11">
        <f t="shared" si="6"/>
        <v>10</v>
      </c>
      <c r="R49">
        <f t="shared" si="15"/>
        <v>1</v>
      </c>
      <c r="T49">
        <f t="shared" si="28"/>
        <v>1</v>
      </c>
      <c r="U49">
        <f t="shared" si="28"/>
        <v>0</v>
      </c>
      <c r="V49">
        <f t="shared" si="28"/>
        <v>0</v>
      </c>
      <c r="W49">
        <f t="shared" si="28"/>
        <v>0</v>
      </c>
      <c r="X49">
        <f t="shared" si="28"/>
        <v>0</v>
      </c>
      <c r="Y49">
        <f t="shared" si="28"/>
        <v>0</v>
      </c>
      <c r="Z49">
        <f t="shared" si="28"/>
        <v>0</v>
      </c>
      <c r="AA49">
        <f t="shared" si="28"/>
        <v>0</v>
      </c>
      <c r="AB49">
        <f t="shared" si="28"/>
        <v>0</v>
      </c>
    </row>
    <row r="50" spans="1:28">
      <c r="A50" s="2">
        <f>Dati!A50</f>
        <v>44091</v>
      </c>
      <c r="B50" s="3">
        <f>Dati!K50</f>
        <v>35658</v>
      </c>
      <c r="C50">
        <f t="shared" ref="C50" si="39">B50-B49</f>
        <v>13</v>
      </c>
      <c r="D50">
        <f t="shared" ref="D50" si="40">C50-C49</f>
        <v>1</v>
      </c>
      <c r="E50" s="11">
        <f t="shared" si="6"/>
        <v>9.7142857142857135</v>
      </c>
      <c r="R50">
        <f t="shared" si="15"/>
        <v>1</v>
      </c>
      <c r="T50">
        <f t="shared" si="28"/>
        <v>1</v>
      </c>
      <c r="U50">
        <f t="shared" si="28"/>
        <v>0</v>
      </c>
      <c r="V50">
        <f t="shared" si="28"/>
        <v>0</v>
      </c>
      <c r="W50">
        <f t="shared" si="28"/>
        <v>0</v>
      </c>
      <c r="X50">
        <f t="shared" si="28"/>
        <v>0</v>
      </c>
      <c r="Y50">
        <f t="shared" si="28"/>
        <v>0</v>
      </c>
      <c r="Z50">
        <f t="shared" si="28"/>
        <v>0</v>
      </c>
      <c r="AA50">
        <f t="shared" si="28"/>
        <v>0</v>
      </c>
      <c r="AB50">
        <f t="shared" si="28"/>
        <v>0</v>
      </c>
    </row>
    <row r="51" spans="1:28">
      <c r="A51" s="2">
        <f>Dati!A51</f>
        <v>44092</v>
      </c>
      <c r="B51" s="3">
        <f>Dati!K51</f>
        <v>35668</v>
      </c>
      <c r="C51">
        <f t="shared" ref="C51" si="41">B51-B50</f>
        <v>10</v>
      </c>
      <c r="D51">
        <f t="shared" ref="D51" si="42">C51-C50</f>
        <v>-3</v>
      </c>
      <c r="E51" s="11">
        <f t="shared" si="6"/>
        <v>10.142857142857142</v>
      </c>
      <c r="R51">
        <f t="shared" si="15"/>
        <v>1</v>
      </c>
      <c r="T51">
        <f t="shared" si="28"/>
        <v>1</v>
      </c>
      <c r="U51">
        <f t="shared" si="28"/>
        <v>0</v>
      </c>
      <c r="V51">
        <f t="shared" si="28"/>
        <v>0</v>
      </c>
      <c r="W51">
        <f t="shared" si="28"/>
        <v>0</v>
      </c>
      <c r="X51">
        <f t="shared" si="28"/>
        <v>0</v>
      </c>
      <c r="Y51">
        <f t="shared" si="28"/>
        <v>0</v>
      </c>
      <c r="Z51">
        <f t="shared" si="28"/>
        <v>0</v>
      </c>
      <c r="AA51">
        <f t="shared" si="28"/>
        <v>0</v>
      </c>
      <c r="AB51">
        <f t="shared" si="28"/>
        <v>0</v>
      </c>
    </row>
    <row r="52" spans="1:28">
      <c r="A52" s="2">
        <f>Dati!A52</f>
        <v>44093</v>
      </c>
      <c r="B52" s="3">
        <f>Dati!K52</f>
        <v>35692</v>
      </c>
      <c r="C52">
        <f t="shared" ref="C52" si="43">B52-B51</f>
        <v>24</v>
      </c>
      <c r="D52">
        <f t="shared" ref="D52" si="44">C52-C51</f>
        <v>14</v>
      </c>
      <c r="E52" s="11">
        <f t="shared" si="6"/>
        <v>10.142857142857142</v>
      </c>
      <c r="R52">
        <f t="shared" si="15"/>
        <v>2</v>
      </c>
      <c r="T52">
        <f t="shared" si="28"/>
        <v>0</v>
      </c>
      <c r="U52">
        <f t="shared" si="28"/>
        <v>1</v>
      </c>
      <c r="V52">
        <f t="shared" si="28"/>
        <v>0</v>
      </c>
      <c r="W52">
        <f t="shared" si="28"/>
        <v>0</v>
      </c>
      <c r="X52">
        <f t="shared" si="28"/>
        <v>0</v>
      </c>
      <c r="Y52">
        <f t="shared" si="28"/>
        <v>0</v>
      </c>
      <c r="Z52">
        <f t="shared" si="28"/>
        <v>0</v>
      </c>
      <c r="AA52">
        <f t="shared" si="28"/>
        <v>0</v>
      </c>
      <c r="AB52">
        <f t="shared" si="28"/>
        <v>0</v>
      </c>
    </row>
    <row r="53" spans="1:28">
      <c r="A53" s="2">
        <f>Dati!A53</f>
        <v>44094</v>
      </c>
      <c r="B53" s="3">
        <f>Dati!K53</f>
        <v>35707</v>
      </c>
      <c r="C53">
        <f t="shared" ref="C53" si="45">B53-B52</f>
        <v>15</v>
      </c>
      <c r="D53">
        <f t="shared" ref="D53" si="46">C53-C52</f>
        <v>-9</v>
      </c>
      <c r="E53" s="11">
        <f t="shared" si="6"/>
        <v>12.714285714285714</v>
      </c>
      <c r="R53">
        <f t="shared" si="15"/>
        <v>1</v>
      </c>
      <c r="T53">
        <f t="shared" si="28"/>
        <v>1</v>
      </c>
      <c r="U53">
        <f t="shared" si="28"/>
        <v>0</v>
      </c>
      <c r="V53">
        <f t="shared" si="28"/>
        <v>0</v>
      </c>
      <c r="W53">
        <f t="shared" si="28"/>
        <v>0</v>
      </c>
      <c r="X53">
        <f t="shared" si="28"/>
        <v>0</v>
      </c>
      <c r="Y53">
        <f t="shared" si="28"/>
        <v>0</v>
      </c>
      <c r="Z53">
        <f t="shared" si="28"/>
        <v>0</v>
      </c>
      <c r="AA53">
        <f t="shared" si="28"/>
        <v>0</v>
      </c>
      <c r="AB53">
        <f t="shared" si="28"/>
        <v>0</v>
      </c>
    </row>
    <row r="54" spans="1:28">
      <c r="A54" s="2">
        <f>Dati!A54</f>
        <v>44095</v>
      </c>
      <c r="B54" s="3">
        <f>Dati!K54</f>
        <v>35724</v>
      </c>
      <c r="C54">
        <f t="shared" ref="C54" si="47">B54-B53</f>
        <v>17</v>
      </c>
      <c r="D54">
        <f t="shared" ref="D54" si="48">C54-C53</f>
        <v>2</v>
      </c>
      <c r="E54" s="11">
        <f t="shared" si="6"/>
        <v>13.857142857142858</v>
      </c>
      <c r="R54">
        <f t="shared" si="15"/>
        <v>1</v>
      </c>
      <c r="T54">
        <f t="shared" ref="T54:AB75" si="49">IF($R54=T$2,1,0)</f>
        <v>1</v>
      </c>
      <c r="U54">
        <f t="shared" si="49"/>
        <v>0</v>
      </c>
      <c r="V54">
        <f t="shared" si="49"/>
        <v>0</v>
      </c>
      <c r="W54">
        <f t="shared" si="49"/>
        <v>0</v>
      </c>
      <c r="X54">
        <f t="shared" si="49"/>
        <v>0</v>
      </c>
      <c r="Y54">
        <f t="shared" si="49"/>
        <v>0</v>
      </c>
      <c r="Z54">
        <f t="shared" si="49"/>
        <v>0</v>
      </c>
      <c r="AA54">
        <f t="shared" si="49"/>
        <v>0</v>
      </c>
      <c r="AB54">
        <f t="shared" si="49"/>
        <v>0</v>
      </c>
    </row>
    <row r="55" spans="1:28">
      <c r="A55" s="2">
        <f>Dati!A55</f>
        <v>44096</v>
      </c>
      <c r="B55" s="3">
        <f>Dati!K55</f>
        <v>35738</v>
      </c>
      <c r="C55">
        <f t="shared" ref="C55" si="50">B55-B54</f>
        <v>14</v>
      </c>
      <c r="D55">
        <f t="shared" ref="D55" si="51">C55-C54</f>
        <v>-3</v>
      </c>
      <c r="E55" s="11">
        <f t="shared" si="6"/>
        <v>14.285714285714286</v>
      </c>
      <c r="R55">
        <f t="shared" si="15"/>
        <v>1</v>
      </c>
      <c r="T55">
        <f t="shared" si="49"/>
        <v>1</v>
      </c>
      <c r="U55">
        <f t="shared" si="49"/>
        <v>0</v>
      </c>
      <c r="V55">
        <f t="shared" si="49"/>
        <v>0</v>
      </c>
      <c r="W55">
        <f t="shared" si="49"/>
        <v>0</v>
      </c>
      <c r="X55">
        <f t="shared" si="49"/>
        <v>0</v>
      </c>
      <c r="Y55">
        <f t="shared" si="49"/>
        <v>0</v>
      </c>
      <c r="Z55">
        <f t="shared" si="49"/>
        <v>0</v>
      </c>
      <c r="AA55">
        <f t="shared" si="49"/>
        <v>0</v>
      </c>
      <c r="AB55">
        <f t="shared" si="49"/>
        <v>0</v>
      </c>
    </row>
    <row r="56" spans="1:28">
      <c r="A56" s="2">
        <f>Dati!A56</f>
        <v>44097</v>
      </c>
      <c r="B56" s="3">
        <f>Dati!K56</f>
        <v>35758</v>
      </c>
      <c r="C56">
        <f t="shared" ref="C56" si="52">B56-B55</f>
        <v>20</v>
      </c>
      <c r="D56">
        <f t="shared" ref="D56" si="53">C56-C55</f>
        <v>6</v>
      </c>
      <c r="E56" s="11">
        <f t="shared" si="6"/>
        <v>15</v>
      </c>
      <c r="R56">
        <f t="shared" si="15"/>
        <v>2</v>
      </c>
      <c r="T56">
        <f t="shared" si="49"/>
        <v>0</v>
      </c>
      <c r="U56">
        <f t="shared" si="49"/>
        <v>1</v>
      </c>
      <c r="V56">
        <f t="shared" si="49"/>
        <v>0</v>
      </c>
      <c r="W56">
        <f t="shared" si="49"/>
        <v>0</v>
      </c>
      <c r="X56">
        <f t="shared" si="49"/>
        <v>0</v>
      </c>
      <c r="Y56">
        <f t="shared" si="49"/>
        <v>0</v>
      </c>
      <c r="Z56">
        <f t="shared" si="49"/>
        <v>0</v>
      </c>
      <c r="AA56">
        <f t="shared" si="49"/>
        <v>0</v>
      </c>
      <c r="AB56">
        <f t="shared" si="49"/>
        <v>0</v>
      </c>
    </row>
    <row r="57" spans="1:28">
      <c r="A57" s="2">
        <f>Dati!A57</f>
        <v>44098</v>
      </c>
      <c r="B57" s="3">
        <f>Dati!K57</f>
        <v>35781</v>
      </c>
      <c r="C57">
        <f t="shared" ref="C57" si="54">B57-B56</f>
        <v>23</v>
      </c>
      <c r="D57">
        <f t="shared" ref="D57" si="55">C57-C56</f>
        <v>3</v>
      </c>
      <c r="E57" s="11">
        <f t="shared" si="6"/>
        <v>16.142857142857142</v>
      </c>
      <c r="R57">
        <f t="shared" si="15"/>
        <v>2</v>
      </c>
      <c r="T57">
        <f t="shared" si="49"/>
        <v>0</v>
      </c>
      <c r="U57">
        <f t="shared" si="49"/>
        <v>1</v>
      </c>
      <c r="V57">
        <f t="shared" si="49"/>
        <v>0</v>
      </c>
      <c r="W57">
        <f t="shared" si="49"/>
        <v>0</v>
      </c>
      <c r="X57">
        <f t="shared" si="49"/>
        <v>0</v>
      </c>
      <c r="Y57">
        <f t="shared" si="49"/>
        <v>0</v>
      </c>
      <c r="Z57">
        <f t="shared" si="49"/>
        <v>0</v>
      </c>
      <c r="AA57">
        <f t="shared" si="49"/>
        <v>0</v>
      </c>
      <c r="AB57">
        <f t="shared" si="49"/>
        <v>0</v>
      </c>
    </row>
    <row r="58" spans="1:28">
      <c r="A58" s="2">
        <f>Dati!A58</f>
        <v>44099</v>
      </c>
      <c r="B58" s="3">
        <f>Dati!K58</f>
        <v>35801</v>
      </c>
      <c r="C58">
        <f t="shared" ref="C58" si="56">B58-B57</f>
        <v>20</v>
      </c>
      <c r="D58">
        <f t="shared" ref="D58" si="57">C58-C57</f>
        <v>-3</v>
      </c>
      <c r="E58" s="11">
        <f t="shared" si="6"/>
        <v>17.571428571428573</v>
      </c>
      <c r="R58">
        <f t="shared" si="15"/>
        <v>2</v>
      </c>
      <c r="T58">
        <f t="shared" si="49"/>
        <v>0</v>
      </c>
      <c r="U58">
        <f t="shared" si="49"/>
        <v>1</v>
      </c>
      <c r="V58">
        <f t="shared" si="49"/>
        <v>0</v>
      </c>
      <c r="W58">
        <f t="shared" si="49"/>
        <v>0</v>
      </c>
      <c r="X58">
        <f t="shared" si="49"/>
        <v>0</v>
      </c>
      <c r="Y58">
        <f t="shared" si="49"/>
        <v>0</v>
      </c>
      <c r="Z58">
        <f t="shared" si="49"/>
        <v>0</v>
      </c>
      <c r="AA58">
        <f t="shared" si="49"/>
        <v>0</v>
      </c>
      <c r="AB58">
        <f t="shared" si="49"/>
        <v>0</v>
      </c>
    </row>
    <row r="59" spans="1:28">
      <c r="A59" s="2">
        <f>Dati!A59</f>
        <v>44100</v>
      </c>
      <c r="B59" s="3">
        <f>Dati!K59</f>
        <v>35818</v>
      </c>
      <c r="C59">
        <f t="shared" ref="C59" si="58">B59-B58</f>
        <v>17</v>
      </c>
      <c r="D59">
        <f t="shared" ref="D59" si="59">C59-C58</f>
        <v>-3</v>
      </c>
      <c r="E59" s="11">
        <f t="shared" si="6"/>
        <v>19</v>
      </c>
      <c r="R59">
        <f t="shared" si="15"/>
        <v>1</v>
      </c>
      <c r="T59">
        <f t="shared" si="49"/>
        <v>1</v>
      </c>
      <c r="U59">
        <f t="shared" si="49"/>
        <v>0</v>
      </c>
      <c r="V59">
        <f t="shared" si="49"/>
        <v>0</v>
      </c>
      <c r="W59">
        <f t="shared" si="49"/>
        <v>0</v>
      </c>
      <c r="X59">
        <f t="shared" si="49"/>
        <v>0</v>
      </c>
      <c r="Y59">
        <f t="shared" si="49"/>
        <v>0</v>
      </c>
      <c r="Z59">
        <f t="shared" si="49"/>
        <v>0</v>
      </c>
      <c r="AA59">
        <f t="shared" si="49"/>
        <v>0</v>
      </c>
      <c r="AB59">
        <f t="shared" si="49"/>
        <v>0</v>
      </c>
    </row>
    <row r="60" spans="1:28">
      <c r="A60" s="2">
        <f>Dati!A60</f>
        <v>44101</v>
      </c>
      <c r="B60" s="3">
        <f>Dati!K60</f>
        <v>35835</v>
      </c>
      <c r="C60">
        <f t="shared" ref="C60" si="60">B60-B59</f>
        <v>17</v>
      </c>
      <c r="D60">
        <f t="shared" ref="D60" si="61">C60-C59</f>
        <v>0</v>
      </c>
      <c r="E60" s="11">
        <f t="shared" si="6"/>
        <v>18</v>
      </c>
      <c r="R60">
        <f t="shared" si="15"/>
        <v>1</v>
      </c>
      <c r="T60">
        <f t="shared" si="49"/>
        <v>1</v>
      </c>
      <c r="U60">
        <f t="shared" si="49"/>
        <v>0</v>
      </c>
      <c r="V60">
        <f t="shared" si="49"/>
        <v>0</v>
      </c>
      <c r="W60">
        <f t="shared" si="49"/>
        <v>0</v>
      </c>
      <c r="X60">
        <f t="shared" si="49"/>
        <v>0</v>
      </c>
      <c r="Y60">
        <f t="shared" si="49"/>
        <v>0</v>
      </c>
      <c r="Z60">
        <f t="shared" si="49"/>
        <v>0</v>
      </c>
      <c r="AA60">
        <f t="shared" si="49"/>
        <v>0</v>
      </c>
      <c r="AB60">
        <f t="shared" si="49"/>
        <v>0</v>
      </c>
    </row>
    <row r="61" spans="1:28">
      <c r="A61" s="2">
        <f>Dati!A61</f>
        <v>44102</v>
      </c>
      <c r="B61" s="3">
        <f>Dati!K61</f>
        <v>35851</v>
      </c>
      <c r="C61">
        <f t="shared" ref="C61" si="62">B61-B60</f>
        <v>16</v>
      </c>
      <c r="D61">
        <f t="shared" ref="D61" si="63">C61-C60</f>
        <v>-1</v>
      </c>
      <c r="E61" s="11">
        <f t="shared" si="6"/>
        <v>18.285714285714285</v>
      </c>
      <c r="R61">
        <f t="shared" si="15"/>
        <v>1</v>
      </c>
      <c r="T61">
        <f t="shared" si="49"/>
        <v>1</v>
      </c>
      <c r="U61">
        <f t="shared" si="49"/>
        <v>0</v>
      </c>
      <c r="V61">
        <f t="shared" si="49"/>
        <v>0</v>
      </c>
      <c r="W61">
        <f t="shared" si="49"/>
        <v>0</v>
      </c>
      <c r="X61">
        <f t="shared" si="49"/>
        <v>0</v>
      </c>
      <c r="Y61">
        <f t="shared" si="49"/>
        <v>0</v>
      </c>
      <c r="Z61">
        <f t="shared" si="49"/>
        <v>0</v>
      </c>
      <c r="AA61">
        <f t="shared" si="49"/>
        <v>0</v>
      </c>
      <c r="AB61">
        <f t="shared" si="49"/>
        <v>0</v>
      </c>
    </row>
    <row r="62" spans="1:28">
      <c r="A62" s="2">
        <f>Dati!A62</f>
        <v>44103</v>
      </c>
      <c r="B62" s="3">
        <f>Dati!K62</f>
        <v>35875</v>
      </c>
      <c r="C62">
        <f t="shared" ref="C62" si="64">B62-B61</f>
        <v>24</v>
      </c>
      <c r="D62">
        <f t="shared" ref="D62" si="65">C62-C61</f>
        <v>8</v>
      </c>
      <c r="E62" s="11">
        <f t="shared" si="6"/>
        <v>18.142857142857142</v>
      </c>
      <c r="R62">
        <f t="shared" si="15"/>
        <v>2</v>
      </c>
      <c r="T62">
        <f t="shared" si="49"/>
        <v>0</v>
      </c>
      <c r="U62">
        <f t="shared" si="49"/>
        <v>1</v>
      </c>
      <c r="V62">
        <f t="shared" si="49"/>
        <v>0</v>
      </c>
      <c r="W62">
        <f t="shared" si="49"/>
        <v>0</v>
      </c>
      <c r="X62">
        <f t="shared" si="49"/>
        <v>0</v>
      </c>
      <c r="Y62">
        <f t="shared" si="49"/>
        <v>0</v>
      </c>
      <c r="Z62">
        <f t="shared" si="49"/>
        <v>0</v>
      </c>
      <c r="AA62">
        <f t="shared" si="49"/>
        <v>0</v>
      </c>
      <c r="AB62">
        <f t="shared" si="49"/>
        <v>0</v>
      </c>
    </row>
    <row r="63" spans="1:28">
      <c r="A63" s="2">
        <f>Dati!A63</f>
        <v>44104</v>
      </c>
      <c r="B63" s="3">
        <f>Dati!K63</f>
        <v>35894</v>
      </c>
      <c r="C63">
        <f t="shared" ref="C63" si="66">B63-B62</f>
        <v>19</v>
      </c>
      <c r="D63">
        <f t="shared" ref="D63" si="67">C63-C62</f>
        <v>-5</v>
      </c>
      <c r="E63" s="11">
        <f t="shared" si="6"/>
        <v>19.571428571428573</v>
      </c>
      <c r="R63">
        <f t="shared" si="15"/>
        <v>1</v>
      </c>
      <c r="T63">
        <f t="shared" si="49"/>
        <v>1</v>
      </c>
      <c r="U63">
        <f t="shared" si="49"/>
        <v>0</v>
      </c>
      <c r="V63">
        <f t="shared" si="49"/>
        <v>0</v>
      </c>
      <c r="W63">
        <f t="shared" si="49"/>
        <v>0</v>
      </c>
      <c r="X63">
        <f t="shared" si="49"/>
        <v>0</v>
      </c>
      <c r="Y63">
        <f t="shared" si="49"/>
        <v>0</v>
      </c>
      <c r="Z63">
        <f t="shared" si="49"/>
        <v>0</v>
      </c>
      <c r="AA63">
        <f t="shared" si="49"/>
        <v>0</v>
      </c>
      <c r="AB63">
        <f t="shared" si="49"/>
        <v>0</v>
      </c>
    </row>
    <row r="64" spans="1:28">
      <c r="A64" s="2">
        <f>Dati!A64</f>
        <v>44105</v>
      </c>
      <c r="B64" s="3">
        <f>Dati!K64</f>
        <v>35918</v>
      </c>
      <c r="C64">
        <f t="shared" ref="C64" si="68">B64-B63</f>
        <v>24</v>
      </c>
      <c r="D64">
        <f t="shared" ref="D64" si="69">C64-C63</f>
        <v>5</v>
      </c>
      <c r="E64" s="11">
        <f t="shared" si="6"/>
        <v>19.428571428571427</v>
      </c>
      <c r="R64">
        <f t="shared" si="15"/>
        <v>2</v>
      </c>
      <c r="T64">
        <f t="shared" si="49"/>
        <v>0</v>
      </c>
      <c r="U64">
        <f t="shared" si="49"/>
        <v>1</v>
      </c>
      <c r="V64">
        <f t="shared" si="49"/>
        <v>0</v>
      </c>
      <c r="W64">
        <f t="shared" si="49"/>
        <v>0</v>
      </c>
      <c r="X64">
        <f t="shared" si="49"/>
        <v>0</v>
      </c>
      <c r="Y64">
        <f t="shared" si="49"/>
        <v>0</v>
      </c>
      <c r="Z64">
        <f t="shared" si="49"/>
        <v>0</v>
      </c>
      <c r="AA64">
        <f t="shared" si="49"/>
        <v>0</v>
      </c>
      <c r="AB64">
        <f t="shared" si="49"/>
        <v>0</v>
      </c>
    </row>
    <row r="65" spans="1:28">
      <c r="A65" s="2">
        <f>Dati!A65</f>
        <v>44106</v>
      </c>
      <c r="B65" s="3">
        <f>Dati!K65</f>
        <v>35941</v>
      </c>
      <c r="C65">
        <f t="shared" ref="C65" si="70">B65-B64</f>
        <v>23</v>
      </c>
      <c r="D65">
        <f t="shared" ref="D65" si="71">C65-C64</f>
        <v>-1</v>
      </c>
      <c r="E65" s="11">
        <f t="shared" si="6"/>
        <v>19.571428571428573</v>
      </c>
      <c r="R65">
        <f t="shared" si="15"/>
        <v>2</v>
      </c>
      <c r="T65">
        <f t="shared" si="49"/>
        <v>0</v>
      </c>
      <c r="U65">
        <f t="shared" si="49"/>
        <v>1</v>
      </c>
      <c r="V65">
        <f t="shared" si="49"/>
        <v>0</v>
      </c>
      <c r="W65">
        <f t="shared" si="49"/>
        <v>0</v>
      </c>
      <c r="X65">
        <f t="shared" si="49"/>
        <v>0</v>
      </c>
      <c r="Y65">
        <f t="shared" si="49"/>
        <v>0</v>
      </c>
      <c r="Z65">
        <f t="shared" si="49"/>
        <v>0</v>
      </c>
      <c r="AA65">
        <f t="shared" si="49"/>
        <v>0</v>
      </c>
      <c r="AB65">
        <f t="shared" si="49"/>
        <v>0</v>
      </c>
    </row>
    <row r="66" spans="1:28">
      <c r="A66" s="2">
        <f>Dati!A66</f>
        <v>44107</v>
      </c>
      <c r="B66" s="3">
        <f>Dati!K66</f>
        <v>35968</v>
      </c>
      <c r="C66">
        <f t="shared" ref="C66" si="72">B66-B65</f>
        <v>27</v>
      </c>
      <c r="D66">
        <f t="shared" ref="D66" si="73">C66-C65</f>
        <v>4</v>
      </c>
      <c r="E66" s="11">
        <f t="shared" si="6"/>
        <v>20</v>
      </c>
      <c r="R66">
        <f t="shared" si="15"/>
        <v>2</v>
      </c>
      <c r="T66">
        <f t="shared" si="49"/>
        <v>0</v>
      </c>
      <c r="U66">
        <f t="shared" si="49"/>
        <v>1</v>
      </c>
      <c r="V66">
        <f t="shared" si="49"/>
        <v>0</v>
      </c>
      <c r="W66">
        <f t="shared" si="49"/>
        <v>0</v>
      </c>
      <c r="X66">
        <f t="shared" si="49"/>
        <v>0</v>
      </c>
      <c r="Y66">
        <f t="shared" si="49"/>
        <v>0</v>
      </c>
      <c r="Z66">
        <f t="shared" si="49"/>
        <v>0</v>
      </c>
      <c r="AA66">
        <f t="shared" si="49"/>
        <v>0</v>
      </c>
      <c r="AB66">
        <f t="shared" si="49"/>
        <v>0</v>
      </c>
    </row>
    <row r="67" spans="1:28">
      <c r="A67" s="2">
        <f>Dati!A67</f>
        <v>44108</v>
      </c>
      <c r="B67" s="3">
        <f>Dati!K67</f>
        <v>35986</v>
      </c>
      <c r="C67">
        <f t="shared" ref="C67" si="74">B67-B66</f>
        <v>18</v>
      </c>
      <c r="D67">
        <f t="shared" ref="D67" si="75">C67-C66</f>
        <v>-9</v>
      </c>
      <c r="E67" s="11">
        <f t="shared" si="6"/>
        <v>21.428571428571427</v>
      </c>
      <c r="R67">
        <f t="shared" si="15"/>
        <v>1</v>
      </c>
      <c r="T67">
        <f t="shared" si="49"/>
        <v>1</v>
      </c>
      <c r="U67">
        <f t="shared" si="49"/>
        <v>0</v>
      </c>
      <c r="V67">
        <f t="shared" si="49"/>
        <v>0</v>
      </c>
      <c r="W67">
        <f t="shared" si="49"/>
        <v>0</v>
      </c>
      <c r="X67">
        <f t="shared" si="49"/>
        <v>0</v>
      </c>
      <c r="Y67">
        <f t="shared" si="49"/>
        <v>0</v>
      </c>
      <c r="Z67">
        <f t="shared" si="49"/>
        <v>0</v>
      </c>
      <c r="AA67">
        <f t="shared" si="49"/>
        <v>0</v>
      </c>
      <c r="AB67">
        <f t="shared" si="49"/>
        <v>0</v>
      </c>
    </row>
    <row r="68" spans="1:28">
      <c r="A68" s="2">
        <f>Dati!A68</f>
        <v>44109</v>
      </c>
      <c r="B68" s="3">
        <f>Dati!K68</f>
        <v>36002</v>
      </c>
      <c r="C68">
        <f t="shared" ref="C68" si="76">B68-B67</f>
        <v>16</v>
      </c>
      <c r="D68">
        <f t="shared" ref="D68" si="77">C68-C67</f>
        <v>-2</v>
      </c>
      <c r="E68" s="11">
        <f t="shared" si="6"/>
        <v>21.571428571428573</v>
      </c>
      <c r="R68">
        <f t="shared" si="15"/>
        <v>1</v>
      </c>
      <c r="T68">
        <f t="shared" si="49"/>
        <v>1</v>
      </c>
      <c r="U68">
        <f t="shared" si="49"/>
        <v>0</v>
      </c>
      <c r="V68">
        <f t="shared" si="49"/>
        <v>0</v>
      </c>
      <c r="W68">
        <f t="shared" si="49"/>
        <v>0</v>
      </c>
      <c r="X68">
        <f t="shared" si="49"/>
        <v>0</v>
      </c>
      <c r="Y68">
        <f t="shared" si="49"/>
        <v>0</v>
      </c>
      <c r="Z68">
        <f t="shared" si="49"/>
        <v>0</v>
      </c>
      <c r="AA68">
        <f t="shared" si="49"/>
        <v>0</v>
      </c>
      <c r="AB68">
        <f t="shared" si="49"/>
        <v>0</v>
      </c>
    </row>
    <row r="69" spans="1:28">
      <c r="A69" s="2">
        <f>Dati!A69</f>
        <v>44110</v>
      </c>
      <c r="B69" s="3">
        <f>Dati!K69</f>
        <v>36030</v>
      </c>
      <c r="C69">
        <f t="shared" ref="C69" si="78">B69-B68</f>
        <v>28</v>
      </c>
      <c r="D69">
        <f t="shared" ref="D69" si="79">C69-C68</f>
        <v>12</v>
      </c>
      <c r="E69" s="11">
        <f t="shared" si="6"/>
        <v>21.571428571428573</v>
      </c>
      <c r="R69">
        <f t="shared" si="15"/>
        <v>2</v>
      </c>
      <c r="T69">
        <f t="shared" si="49"/>
        <v>0</v>
      </c>
      <c r="U69">
        <f t="shared" si="49"/>
        <v>1</v>
      </c>
      <c r="V69">
        <f t="shared" si="49"/>
        <v>0</v>
      </c>
      <c r="W69">
        <f t="shared" si="49"/>
        <v>0</v>
      </c>
      <c r="X69">
        <f t="shared" si="49"/>
        <v>0</v>
      </c>
      <c r="Y69">
        <f t="shared" si="49"/>
        <v>0</v>
      </c>
      <c r="Z69">
        <f t="shared" si="49"/>
        <v>0</v>
      </c>
      <c r="AA69">
        <f t="shared" si="49"/>
        <v>0</v>
      </c>
      <c r="AB69">
        <f t="shared" si="49"/>
        <v>0</v>
      </c>
    </row>
    <row r="70" spans="1:28">
      <c r="A70" s="2">
        <f>Dati!A70</f>
        <v>44111</v>
      </c>
      <c r="B70" s="3">
        <f>Dati!K70</f>
        <v>36061</v>
      </c>
      <c r="C70">
        <f t="shared" ref="C70" si="80">B70-B69</f>
        <v>31</v>
      </c>
      <c r="D70">
        <f t="shared" ref="D70" si="81">C70-C69</f>
        <v>3</v>
      </c>
      <c r="E70" s="11">
        <f t="shared" si="6"/>
        <v>22.142857142857142</v>
      </c>
      <c r="R70">
        <f t="shared" si="15"/>
        <v>3</v>
      </c>
      <c r="T70">
        <f t="shared" si="49"/>
        <v>0</v>
      </c>
      <c r="U70">
        <f t="shared" si="49"/>
        <v>0</v>
      </c>
      <c r="V70">
        <f t="shared" si="49"/>
        <v>1</v>
      </c>
      <c r="W70">
        <f t="shared" si="49"/>
        <v>0</v>
      </c>
      <c r="X70">
        <f t="shared" si="49"/>
        <v>0</v>
      </c>
      <c r="Y70">
        <f t="shared" si="49"/>
        <v>0</v>
      </c>
      <c r="Z70">
        <f t="shared" si="49"/>
        <v>0</v>
      </c>
      <c r="AA70">
        <f t="shared" si="49"/>
        <v>0</v>
      </c>
      <c r="AB70">
        <f t="shared" si="49"/>
        <v>0</v>
      </c>
    </row>
    <row r="71" spans="1:28">
      <c r="A71" s="2">
        <f>Dati!A71</f>
        <v>44112</v>
      </c>
      <c r="B71" s="3">
        <f>Dati!K71</f>
        <v>36083</v>
      </c>
      <c r="C71">
        <f t="shared" ref="C71" si="82">B71-B70</f>
        <v>22</v>
      </c>
      <c r="D71">
        <f t="shared" ref="D71" si="83">C71-C70</f>
        <v>-9</v>
      </c>
      <c r="E71" s="11">
        <f t="shared" si="6"/>
        <v>23.857142857142858</v>
      </c>
      <c r="R71">
        <f t="shared" si="15"/>
        <v>2</v>
      </c>
      <c r="T71">
        <f t="shared" si="49"/>
        <v>0</v>
      </c>
      <c r="U71">
        <f t="shared" si="49"/>
        <v>1</v>
      </c>
      <c r="V71">
        <f t="shared" si="49"/>
        <v>0</v>
      </c>
      <c r="W71">
        <f t="shared" si="49"/>
        <v>0</v>
      </c>
      <c r="X71">
        <f t="shared" si="49"/>
        <v>0</v>
      </c>
      <c r="Y71">
        <f t="shared" si="49"/>
        <v>0</v>
      </c>
      <c r="Z71">
        <f t="shared" si="49"/>
        <v>0</v>
      </c>
      <c r="AA71">
        <f t="shared" si="49"/>
        <v>0</v>
      </c>
      <c r="AB71">
        <f t="shared" si="49"/>
        <v>0</v>
      </c>
    </row>
    <row r="72" spans="1:28">
      <c r="A72" s="2">
        <f>Dati!A72</f>
        <v>44113</v>
      </c>
      <c r="B72" s="3">
        <f>Dati!K72</f>
        <v>36111</v>
      </c>
      <c r="C72">
        <f t="shared" ref="C72" si="84">B72-B71</f>
        <v>28</v>
      </c>
      <c r="D72">
        <f t="shared" ref="D72" si="85">C72-C71</f>
        <v>6</v>
      </c>
      <c r="E72" s="11">
        <f t="shared" si="6"/>
        <v>23.571428571428573</v>
      </c>
      <c r="R72">
        <f t="shared" si="15"/>
        <v>2</v>
      </c>
      <c r="T72">
        <f t="shared" si="49"/>
        <v>0</v>
      </c>
      <c r="U72">
        <f t="shared" si="49"/>
        <v>1</v>
      </c>
      <c r="V72">
        <f t="shared" si="49"/>
        <v>0</v>
      </c>
      <c r="W72">
        <f t="shared" si="49"/>
        <v>0</v>
      </c>
      <c r="X72">
        <f t="shared" si="49"/>
        <v>0</v>
      </c>
      <c r="Y72">
        <f t="shared" si="49"/>
        <v>0</v>
      </c>
      <c r="Z72">
        <f t="shared" si="49"/>
        <v>0</v>
      </c>
      <c r="AA72">
        <f t="shared" si="49"/>
        <v>0</v>
      </c>
      <c r="AB72">
        <f t="shared" si="49"/>
        <v>0</v>
      </c>
    </row>
    <row r="73" spans="1:28">
      <c r="A73" s="2">
        <f>Dati!A73</f>
        <v>44114</v>
      </c>
      <c r="B73" s="3">
        <f>Dati!K73</f>
        <v>36140</v>
      </c>
      <c r="C73">
        <f t="shared" ref="C73" si="86">B73-B72</f>
        <v>29</v>
      </c>
      <c r="D73">
        <f t="shared" ref="D73" si="87">C73-C72</f>
        <v>1</v>
      </c>
      <c r="E73" s="11">
        <f t="shared" si="6"/>
        <v>24.285714285714285</v>
      </c>
      <c r="R73">
        <f t="shared" si="15"/>
        <v>2</v>
      </c>
      <c r="T73">
        <f t="shared" si="49"/>
        <v>0</v>
      </c>
      <c r="U73">
        <f t="shared" si="49"/>
        <v>1</v>
      </c>
      <c r="V73">
        <f t="shared" si="49"/>
        <v>0</v>
      </c>
      <c r="W73">
        <f t="shared" si="49"/>
        <v>0</v>
      </c>
      <c r="X73">
        <f t="shared" si="49"/>
        <v>0</v>
      </c>
      <c r="Y73">
        <f t="shared" si="49"/>
        <v>0</v>
      </c>
      <c r="Z73">
        <f t="shared" si="49"/>
        <v>0</v>
      </c>
      <c r="AA73">
        <f t="shared" si="49"/>
        <v>0</v>
      </c>
      <c r="AB73">
        <f t="shared" si="49"/>
        <v>0</v>
      </c>
    </row>
    <row r="74" spans="1:28">
      <c r="A74" s="2">
        <f>Dati!A74</f>
        <v>44115</v>
      </c>
      <c r="B74" s="3">
        <f>Dati!K74</f>
        <v>36166</v>
      </c>
      <c r="C74">
        <f t="shared" ref="C74" si="88">B74-B73</f>
        <v>26</v>
      </c>
      <c r="D74">
        <f t="shared" ref="D74" si="89">C74-C73</f>
        <v>-3</v>
      </c>
      <c r="E74" s="11">
        <f t="shared" si="6"/>
        <v>24.571428571428573</v>
      </c>
      <c r="R74">
        <f t="shared" si="15"/>
        <v>2</v>
      </c>
      <c r="T74">
        <f t="shared" si="49"/>
        <v>0</v>
      </c>
      <c r="U74">
        <f t="shared" si="49"/>
        <v>1</v>
      </c>
      <c r="V74">
        <f t="shared" si="49"/>
        <v>0</v>
      </c>
      <c r="W74">
        <f t="shared" si="49"/>
        <v>0</v>
      </c>
      <c r="X74">
        <f t="shared" si="49"/>
        <v>0</v>
      </c>
      <c r="Y74">
        <f t="shared" si="49"/>
        <v>0</v>
      </c>
      <c r="Z74">
        <f t="shared" si="49"/>
        <v>0</v>
      </c>
      <c r="AA74">
        <f t="shared" si="49"/>
        <v>0</v>
      </c>
      <c r="AB74">
        <f t="shared" si="49"/>
        <v>0</v>
      </c>
    </row>
    <row r="75" spans="1:28">
      <c r="A75" s="2">
        <f>Dati!A75</f>
        <v>44116</v>
      </c>
      <c r="B75" s="3">
        <f>Dati!K75</f>
        <v>36205</v>
      </c>
      <c r="C75">
        <f t="shared" ref="C75:C76" si="90">B75-B74</f>
        <v>39</v>
      </c>
      <c r="D75">
        <f t="shared" ref="D75:D76" si="91">C75-C74</f>
        <v>13</v>
      </c>
      <c r="E75" s="11">
        <f t="shared" si="6"/>
        <v>25.714285714285715</v>
      </c>
      <c r="R75">
        <f t="shared" si="15"/>
        <v>3</v>
      </c>
      <c r="T75">
        <f t="shared" si="49"/>
        <v>0</v>
      </c>
      <c r="U75">
        <f t="shared" si="49"/>
        <v>0</v>
      </c>
      <c r="V75">
        <f t="shared" si="49"/>
        <v>1</v>
      </c>
      <c r="W75">
        <f t="shared" si="49"/>
        <v>0</v>
      </c>
      <c r="X75">
        <f t="shared" si="49"/>
        <v>0</v>
      </c>
      <c r="Y75">
        <f t="shared" si="49"/>
        <v>0</v>
      </c>
      <c r="Z75">
        <f t="shared" si="49"/>
        <v>0</v>
      </c>
      <c r="AA75">
        <f t="shared" si="49"/>
        <v>0</v>
      </c>
      <c r="AB75">
        <f t="shared" si="49"/>
        <v>0</v>
      </c>
    </row>
    <row r="76" spans="1:28">
      <c r="A76" s="2">
        <f>Dati!A76</f>
        <v>44117</v>
      </c>
      <c r="B76" s="3">
        <f>Dati!K76</f>
        <v>36246</v>
      </c>
      <c r="C76">
        <f t="shared" si="90"/>
        <v>41</v>
      </c>
      <c r="D76">
        <f t="shared" si="91"/>
        <v>2</v>
      </c>
      <c r="E76" s="11">
        <f t="shared" si="6"/>
        <v>29</v>
      </c>
      <c r="R76">
        <f t="shared" si="15"/>
        <v>4</v>
      </c>
      <c r="T76">
        <f t="shared" ref="T76:AB91" si="92">IF($R76=T$2,1,0)</f>
        <v>0</v>
      </c>
      <c r="U76">
        <f t="shared" si="92"/>
        <v>0</v>
      </c>
      <c r="V76">
        <f t="shared" si="92"/>
        <v>0</v>
      </c>
      <c r="W76">
        <f t="shared" si="92"/>
        <v>1</v>
      </c>
      <c r="X76">
        <f t="shared" si="92"/>
        <v>0</v>
      </c>
      <c r="Y76">
        <f t="shared" si="92"/>
        <v>0</v>
      </c>
      <c r="Z76">
        <f t="shared" si="92"/>
        <v>0</v>
      </c>
      <c r="AA76">
        <f t="shared" si="92"/>
        <v>0</v>
      </c>
      <c r="AB76">
        <f t="shared" si="92"/>
        <v>0</v>
      </c>
    </row>
    <row r="77" spans="1:28">
      <c r="A77" s="2">
        <f>Dati!A77</f>
        <v>44118</v>
      </c>
      <c r="B77" s="3">
        <f>Dati!K77</f>
        <v>36289</v>
      </c>
      <c r="C77">
        <f t="shared" ref="C77:C78" si="93">B77-B76</f>
        <v>43</v>
      </c>
      <c r="D77">
        <f t="shared" ref="D77:D78" si="94">C77-C76</f>
        <v>2</v>
      </c>
      <c r="E77" s="11">
        <f t="shared" ref="E77:E106" si="95">SUM(C70:C76)/7</f>
        <v>30.857142857142858</v>
      </c>
      <c r="R77">
        <f t="shared" si="15"/>
        <v>4</v>
      </c>
      <c r="T77">
        <f t="shared" si="92"/>
        <v>0</v>
      </c>
      <c r="U77">
        <f t="shared" si="92"/>
        <v>0</v>
      </c>
      <c r="V77">
        <f t="shared" si="92"/>
        <v>0</v>
      </c>
      <c r="W77">
        <f t="shared" si="92"/>
        <v>1</v>
      </c>
      <c r="X77">
        <f t="shared" si="92"/>
        <v>0</v>
      </c>
      <c r="Y77">
        <f t="shared" si="92"/>
        <v>0</v>
      </c>
      <c r="Z77">
        <f t="shared" si="92"/>
        <v>0</v>
      </c>
      <c r="AA77">
        <f t="shared" si="92"/>
        <v>0</v>
      </c>
      <c r="AB77">
        <f t="shared" si="92"/>
        <v>0</v>
      </c>
    </row>
    <row r="78" spans="1:28">
      <c r="A78" s="2">
        <f>Dati!A78</f>
        <v>44119</v>
      </c>
      <c r="B78" s="3">
        <f>Dati!K78</f>
        <v>36372</v>
      </c>
      <c r="C78">
        <f t="shared" si="93"/>
        <v>83</v>
      </c>
      <c r="D78">
        <f t="shared" si="94"/>
        <v>40</v>
      </c>
      <c r="E78" s="11">
        <f t="shared" si="95"/>
        <v>32.571428571428569</v>
      </c>
      <c r="R78">
        <f t="shared" si="15"/>
        <v>8</v>
      </c>
      <c r="T78">
        <f t="shared" si="92"/>
        <v>0</v>
      </c>
      <c r="U78">
        <f t="shared" si="92"/>
        <v>0</v>
      </c>
      <c r="V78">
        <f t="shared" si="92"/>
        <v>0</v>
      </c>
      <c r="W78">
        <f t="shared" si="92"/>
        <v>0</v>
      </c>
      <c r="X78">
        <f t="shared" si="92"/>
        <v>0</v>
      </c>
      <c r="Y78">
        <f t="shared" si="92"/>
        <v>0</v>
      </c>
      <c r="Z78">
        <f t="shared" si="92"/>
        <v>0</v>
      </c>
      <c r="AA78">
        <f t="shared" si="92"/>
        <v>1</v>
      </c>
      <c r="AB78">
        <f t="shared" si="92"/>
        <v>0</v>
      </c>
    </row>
    <row r="79" spans="1:28">
      <c r="A79" s="2">
        <f>Dati!A79</f>
        <v>44120</v>
      </c>
      <c r="B79" s="3">
        <f>Dati!K79</f>
        <v>36427</v>
      </c>
      <c r="C79">
        <f t="shared" ref="C79" si="96">B79-B78</f>
        <v>55</v>
      </c>
      <c r="D79">
        <f t="shared" ref="D79" si="97">C79-C78</f>
        <v>-28</v>
      </c>
      <c r="E79" s="11">
        <f t="shared" si="95"/>
        <v>41.285714285714285</v>
      </c>
      <c r="R79">
        <f t="shared" si="15"/>
        <v>5</v>
      </c>
      <c r="T79">
        <f t="shared" si="92"/>
        <v>0</v>
      </c>
      <c r="U79">
        <f t="shared" si="92"/>
        <v>0</v>
      </c>
      <c r="V79">
        <f t="shared" si="92"/>
        <v>0</v>
      </c>
      <c r="W79">
        <f t="shared" si="92"/>
        <v>0</v>
      </c>
      <c r="X79">
        <f t="shared" si="92"/>
        <v>1</v>
      </c>
      <c r="Y79">
        <f t="shared" si="92"/>
        <v>0</v>
      </c>
      <c r="Z79">
        <f t="shared" si="92"/>
        <v>0</v>
      </c>
      <c r="AA79">
        <f t="shared" si="92"/>
        <v>0</v>
      </c>
      <c r="AB79">
        <f t="shared" si="92"/>
        <v>0</v>
      </c>
    </row>
    <row r="80" spans="1:28">
      <c r="A80" s="2">
        <f>Dati!A80</f>
        <v>44121</v>
      </c>
      <c r="B80" s="3">
        <f>Dati!K80</f>
        <v>36474</v>
      </c>
      <c r="C80">
        <f t="shared" ref="C80" si="98">B80-B79</f>
        <v>47</v>
      </c>
      <c r="D80">
        <f t="shared" ref="D80" si="99">C80-C79</f>
        <v>-8</v>
      </c>
      <c r="E80" s="11">
        <f t="shared" si="95"/>
        <v>45.142857142857146</v>
      </c>
      <c r="R80">
        <f t="shared" si="15"/>
        <v>4</v>
      </c>
      <c r="T80">
        <f t="shared" si="92"/>
        <v>0</v>
      </c>
      <c r="U80">
        <f t="shared" si="92"/>
        <v>0</v>
      </c>
      <c r="V80">
        <f t="shared" si="92"/>
        <v>0</v>
      </c>
      <c r="W80">
        <f t="shared" si="92"/>
        <v>1</v>
      </c>
      <c r="X80">
        <f t="shared" si="92"/>
        <v>0</v>
      </c>
      <c r="Y80">
        <f t="shared" si="92"/>
        <v>0</v>
      </c>
      <c r="Z80">
        <f t="shared" si="92"/>
        <v>0</v>
      </c>
      <c r="AA80">
        <f t="shared" si="92"/>
        <v>0</v>
      </c>
      <c r="AB80">
        <f t="shared" si="92"/>
        <v>0</v>
      </c>
    </row>
    <row r="81" spans="1:28">
      <c r="A81" s="2">
        <f>Dati!A81</f>
        <v>44122</v>
      </c>
      <c r="B81" s="3">
        <f>Dati!K81</f>
        <v>36543</v>
      </c>
      <c r="C81">
        <f t="shared" ref="C81" si="100">B81-B80</f>
        <v>69</v>
      </c>
      <c r="D81">
        <f t="shared" ref="D81" si="101">C81-C80</f>
        <v>22</v>
      </c>
      <c r="E81" s="11">
        <f t="shared" si="95"/>
        <v>47.714285714285715</v>
      </c>
      <c r="R81">
        <f t="shared" si="15"/>
        <v>6</v>
      </c>
      <c r="T81">
        <f t="shared" si="92"/>
        <v>0</v>
      </c>
      <c r="U81">
        <f t="shared" si="92"/>
        <v>0</v>
      </c>
      <c r="V81">
        <f t="shared" si="92"/>
        <v>0</v>
      </c>
      <c r="W81">
        <f t="shared" si="92"/>
        <v>0</v>
      </c>
      <c r="X81">
        <f t="shared" si="92"/>
        <v>0</v>
      </c>
      <c r="Y81">
        <f t="shared" si="92"/>
        <v>1</v>
      </c>
      <c r="Z81">
        <f t="shared" si="92"/>
        <v>0</v>
      </c>
      <c r="AA81">
        <f t="shared" si="92"/>
        <v>0</v>
      </c>
      <c r="AB81">
        <f t="shared" si="92"/>
        <v>0</v>
      </c>
    </row>
    <row r="82" spans="1:28">
      <c r="A82" s="2">
        <f>Dati!A82</f>
        <v>44123</v>
      </c>
      <c r="B82" s="3">
        <f>Dati!K82</f>
        <v>36616</v>
      </c>
      <c r="C82">
        <f t="shared" ref="C82" si="102">B82-B81</f>
        <v>73</v>
      </c>
      <c r="D82">
        <f t="shared" ref="D82" si="103">C82-C81</f>
        <v>4</v>
      </c>
      <c r="E82" s="11">
        <f t="shared" si="95"/>
        <v>53.857142857142854</v>
      </c>
      <c r="R82">
        <f t="shared" si="15"/>
        <v>7</v>
      </c>
      <c r="T82">
        <f t="shared" si="92"/>
        <v>0</v>
      </c>
      <c r="U82">
        <f t="shared" si="92"/>
        <v>0</v>
      </c>
      <c r="V82">
        <f t="shared" si="92"/>
        <v>0</v>
      </c>
      <c r="W82">
        <f t="shared" si="92"/>
        <v>0</v>
      </c>
      <c r="X82">
        <f t="shared" si="92"/>
        <v>0</v>
      </c>
      <c r="Y82">
        <f t="shared" si="92"/>
        <v>0</v>
      </c>
      <c r="Z82">
        <f t="shared" si="92"/>
        <v>1</v>
      </c>
      <c r="AA82">
        <f t="shared" si="92"/>
        <v>0</v>
      </c>
      <c r="AB82">
        <f t="shared" si="92"/>
        <v>0</v>
      </c>
    </row>
    <row r="83" spans="1:28">
      <c r="A83" s="2">
        <f>Dati!A83</f>
        <v>44124</v>
      </c>
      <c r="B83" s="3">
        <f>Dati!K83</f>
        <v>36705</v>
      </c>
      <c r="C83">
        <f t="shared" ref="C83:C84" si="104">B83-B82</f>
        <v>89</v>
      </c>
      <c r="D83">
        <f t="shared" ref="D83:D84" si="105">C83-C82</f>
        <v>16</v>
      </c>
      <c r="E83" s="11">
        <f t="shared" si="95"/>
        <v>58.714285714285715</v>
      </c>
      <c r="R83">
        <f t="shared" si="15"/>
        <v>8</v>
      </c>
      <c r="T83">
        <f t="shared" si="92"/>
        <v>0</v>
      </c>
      <c r="U83">
        <f t="shared" si="92"/>
        <v>0</v>
      </c>
      <c r="V83">
        <f t="shared" si="92"/>
        <v>0</v>
      </c>
      <c r="W83">
        <f t="shared" si="92"/>
        <v>0</v>
      </c>
      <c r="X83">
        <f t="shared" si="92"/>
        <v>0</v>
      </c>
      <c r="Y83">
        <f t="shared" si="92"/>
        <v>0</v>
      </c>
      <c r="Z83">
        <f t="shared" si="92"/>
        <v>0</v>
      </c>
      <c r="AA83">
        <f t="shared" si="92"/>
        <v>1</v>
      </c>
      <c r="AB83">
        <f t="shared" si="92"/>
        <v>0</v>
      </c>
    </row>
    <row r="84" spans="1:28">
      <c r="A84" s="2">
        <f>Dati!A84</f>
        <v>44125</v>
      </c>
      <c r="B84" s="3">
        <f>Dati!K84</f>
        <v>36832</v>
      </c>
      <c r="C84">
        <f t="shared" si="104"/>
        <v>127</v>
      </c>
      <c r="D84">
        <f t="shared" si="105"/>
        <v>38</v>
      </c>
      <c r="E84" s="11">
        <f t="shared" si="95"/>
        <v>65.571428571428569</v>
      </c>
      <c r="R84">
        <f t="shared" ref="R84" si="106">INT(C84/100)</f>
        <v>1</v>
      </c>
      <c r="T84">
        <f t="shared" si="92"/>
        <v>1</v>
      </c>
      <c r="U84">
        <f t="shared" si="92"/>
        <v>0</v>
      </c>
      <c r="V84">
        <f t="shared" si="92"/>
        <v>0</v>
      </c>
      <c r="W84">
        <f t="shared" si="92"/>
        <v>0</v>
      </c>
      <c r="X84">
        <f t="shared" si="92"/>
        <v>0</v>
      </c>
      <c r="Y84">
        <f t="shared" si="92"/>
        <v>0</v>
      </c>
      <c r="Z84">
        <f t="shared" si="92"/>
        <v>0</v>
      </c>
      <c r="AA84">
        <f t="shared" si="92"/>
        <v>0</v>
      </c>
      <c r="AB84">
        <f t="shared" si="92"/>
        <v>0</v>
      </c>
    </row>
    <row r="85" spans="1:28">
      <c r="A85" s="2">
        <f>Dati!A85</f>
        <v>44126</v>
      </c>
      <c r="B85" s="3">
        <f>Dati!K85</f>
        <v>36968</v>
      </c>
      <c r="C85">
        <f t="shared" ref="C85" si="107">B85-B84</f>
        <v>136</v>
      </c>
      <c r="D85">
        <f t="shared" ref="D85" si="108">C85-C84</f>
        <v>9</v>
      </c>
      <c r="E85" s="11">
        <f t="shared" si="95"/>
        <v>77.571428571428569</v>
      </c>
      <c r="R85">
        <f t="shared" ref="R85" si="109">INT(C85/100)</f>
        <v>1</v>
      </c>
      <c r="T85">
        <f t="shared" si="92"/>
        <v>1</v>
      </c>
      <c r="U85">
        <f t="shared" si="92"/>
        <v>0</v>
      </c>
      <c r="V85">
        <f t="shared" si="92"/>
        <v>0</v>
      </c>
      <c r="W85">
        <f t="shared" si="92"/>
        <v>0</v>
      </c>
      <c r="X85">
        <f t="shared" si="92"/>
        <v>0</v>
      </c>
      <c r="Y85">
        <f t="shared" si="92"/>
        <v>0</v>
      </c>
      <c r="Z85">
        <f t="shared" si="92"/>
        <v>0</v>
      </c>
      <c r="AA85">
        <f t="shared" si="92"/>
        <v>0</v>
      </c>
      <c r="AB85">
        <f t="shared" si="92"/>
        <v>0</v>
      </c>
    </row>
    <row r="86" spans="1:28">
      <c r="A86" s="2">
        <f>Dati!A86</f>
        <v>44127</v>
      </c>
      <c r="B86" s="3">
        <f>Dati!K86</f>
        <v>37059</v>
      </c>
      <c r="C86">
        <f t="shared" ref="C86:C87" si="110">B86-B85</f>
        <v>91</v>
      </c>
      <c r="D86">
        <f t="shared" ref="D86:D87" si="111">C86-C85</f>
        <v>-45</v>
      </c>
      <c r="E86" s="11">
        <f t="shared" si="95"/>
        <v>85.142857142857139</v>
      </c>
      <c r="R86">
        <f>INT(C86/10)</f>
        <v>9</v>
      </c>
      <c r="T86">
        <f t="shared" si="92"/>
        <v>0</v>
      </c>
      <c r="U86">
        <f t="shared" si="92"/>
        <v>0</v>
      </c>
      <c r="V86">
        <f t="shared" si="92"/>
        <v>0</v>
      </c>
      <c r="W86">
        <f t="shared" si="92"/>
        <v>0</v>
      </c>
      <c r="X86">
        <f t="shared" si="92"/>
        <v>0</v>
      </c>
      <c r="Y86">
        <f t="shared" si="92"/>
        <v>0</v>
      </c>
      <c r="Z86">
        <f t="shared" si="92"/>
        <v>0</v>
      </c>
      <c r="AA86">
        <f t="shared" si="92"/>
        <v>0</v>
      </c>
      <c r="AB86">
        <f t="shared" si="92"/>
        <v>1</v>
      </c>
    </row>
    <row r="87" spans="1:28">
      <c r="A87" s="2">
        <f>Dati!A87</f>
        <v>44128</v>
      </c>
      <c r="B87" s="3">
        <f>Dati!K87</f>
        <v>37210</v>
      </c>
      <c r="C87">
        <f t="shared" si="110"/>
        <v>151</v>
      </c>
      <c r="D87">
        <f t="shared" si="111"/>
        <v>60</v>
      </c>
      <c r="E87" s="11">
        <f t="shared" si="95"/>
        <v>90.285714285714292</v>
      </c>
      <c r="R87">
        <f>INT(C87/100)</f>
        <v>1</v>
      </c>
      <c r="T87">
        <f t="shared" si="92"/>
        <v>1</v>
      </c>
      <c r="U87">
        <f t="shared" si="92"/>
        <v>0</v>
      </c>
      <c r="V87">
        <f t="shared" si="92"/>
        <v>0</v>
      </c>
      <c r="W87">
        <f t="shared" si="92"/>
        <v>0</v>
      </c>
      <c r="X87">
        <f t="shared" si="92"/>
        <v>0</v>
      </c>
      <c r="Y87">
        <f t="shared" si="92"/>
        <v>0</v>
      </c>
      <c r="Z87">
        <f t="shared" si="92"/>
        <v>0</v>
      </c>
      <c r="AA87">
        <f t="shared" si="92"/>
        <v>0</v>
      </c>
      <c r="AB87">
        <f t="shared" si="92"/>
        <v>0</v>
      </c>
    </row>
    <row r="88" spans="1:28">
      <c r="A88" s="2">
        <f>Dati!A88</f>
        <v>44129</v>
      </c>
      <c r="B88" s="3">
        <f>Dati!K88</f>
        <v>37338</v>
      </c>
      <c r="C88">
        <f t="shared" ref="C88:C89" si="112">B88-B87</f>
        <v>128</v>
      </c>
      <c r="D88">
        <f t="shared" ref="D88:D89" si="113">C88-C87</f>
        <v>-23</v>
      </c>
      <c r="E88" s="11">
        <f t="shared" si="95"/>
        <v>105.14285714285714</v>
      </c>
      <c r="R88">
        <f>INT(C88/100)</f>
        <v>1</v>
      </c>
      <c r="T88">
        <f t="shared" si="92"/>
        <v>1</v>
      </c>
      <c r="U88">
        <f t="shared" si="92"/>
        <v>0</v>
      </c>
      <c r="V88">
        <f t="shared" si="92"/>
        <v>0</v>
      </c>
      <c r="W88">
        <f t="shared" si="92"/>
        <v>0</v>
      </c>
      <c r="X88">
        <f t="shared" si="92"/>
        <v>0</v>
      </c>
      <c r="Y88">
        <f t="shared" si="92"/>
        <v>0</v>
      </c>
      <c r="Z88">
        <f t="shared" si="92"/>
        <v>0</v>
      </c>
      <c r="AA88">
        <f t="shared" si="92"/>
        <v>0</v>
      </c>
      <c r="AB88">
        <f t="shared" si="92"/>
        <v>0</v>
      </c>
    </row>
    <row r="89" spans="1:28">
      <c r="A89" s="2">
        <f>Dati!A89</f>
        <v>44130</v>
      </c>
      <c r="B89" s="3">
        <f>Dati!K89</f>
        <v>37479</v>
      </c>
      <c r="C89">
        <f t="shared" si="112"/>
        <v>141</v>
      </c>
      <c r="D89">
        <f t="shared" si="113"/>
        <v>13</v>
      </c>
      <c r="E89" s="11">
        <f t="shared" si="95"/>
        <v>113.57142857142857</v>
      </c>
      <c r="R89">
        <f>INT(C89/100)</f>
        <v>1</v>
      </c>
      <c r="T89">
        <f t="shared" si="92"/>
        <v>1</v>
      </c>
      <c r="U89">
        <f t="shared" si="92"/>
        <v>0</v>
      </c>
      <c r="V89">
        <f t="shared" si="92"/>
        <v>0</v>
      </c>
      <c r="W89">
        <f t="shared" si="92"/>
        <v>0</v>
      </c>
      <c r="X89">
        <f t="shared" si="92"/>
        <v>0</v>
      </c>
      <c r="Y89">
        <f t="shared" si="92"/>
        <v>0</v>
      </c>
      <c r="Z89">
        <f t="shared" si="92"/>
        <v>0</v>
      </c>
      <c r="AA89">
        <f t="shared" si="92"/>
        <v>0</v>
      </c>
      <c r="AB89">
        <f t="shared" si="92"/>
        <v>0</v>
      </c>
    </row>
    <row r="90" spans="1:28">
      <c r="A90" s="2">
        <f>Dati!A90</f>
        <v>44131</v>
      </c>
      <c r="B90" s="3">
        <f>Dati!K90</f>
        <v>37700</v>
      </c>
      <c r="C90">
        <f t="shared" ref="C90" si="114">B90-B89</f>
        <v>221</v>
      </c>
      <c r="D90">
        <f t="shared" ref="D90" si="115">C90-C89</f>
        <v>80</v>
      </c>
      <c r="E90" s="11">
        <f t="shared" si="95"/>
        <v>123.28571428571429</v>
      </c>
      <c r="R90">
        <f>INT(C90/100)</f>
        <v>2</v>
      </c>
      <c r="T90">
        <f t="shared" si="92"/>
        <v>0</v>
      </c>
      <c r="U90">
        <f t="shared" si="92"/>
        <v>1</v>
      </c>
      <c r="V90">
        <f t="shared" si="92"/>
        <v>0</v>
      </c>
      <c r="W90">
        <f t="shared" si="92"/>
        <v>0</v>
      </c>
      <c r="X90">
        <f t="shared" si="92"/>
        <v>0</v>
      </c>
      <c r="Y90">
        <f t="shared" si="92"/>
        <v>0</v>
      </c>
      <c r="Z90">
        <f t="shared" si="92"/>
        <v>0</v>
      </c>
      <c r="AA90">
        <f t="shared" si="92"/>
        <v>0</v>
      </c>
      <c r="AB90">
        <f t="shared" si="92"/>
        <v>0</v>
      </c>
    </row>
    <row r="91" spans="1:28">
      <c r="A91" s="2">
        <f>Dati!A91</f>
        <v>44132</v>
      </c>
      <c r="B91" s="3">
        <f>Dati!K91</f>
        <v>37905</v>
      </c>
      <c r="C91">
        <f t="shared" ref="C91:C92" si="116">B91-B90</f>
        <v>205</v>
      </c>
      <c r="D91">
        <f t="shared" ref="D91:D92" si="117">C91-C90</f>
        <v>-16</v>
      </c>
      <c r="E91" s="11">
        <f t="shared" si="95"/>
        <v>142.14285714285714</v>
      </c>
      <c r="R91">
        <f t="shared" ref="R91:R92" si="118">INT(C91/100)</f>
        <v>2</v>
      </c>
      <c r="T91">
        <f t="shared" si="92"/>
        <v>0</v>
      </c>
      <c r="U91">
        <f t="shared" si="92"/>
        <v>1</v>
      </c>
      <c r="V91">
        <f t="shared" si="92"/>
        <v>0</v>
      </c>
      <c r="W91">
        <f t="shared" si="92"/>
        <v>0</v>
      </c>
      <c r="X91">
        <f t="shared" si="92"/>
        <v>0</v>
      </c>
      <c r="Y91">
        <f t="shared" si="92"/>
        <v>0</v>
      </c>
      <c r="Z91">
        <f t="shared" si="92"/>
        <v>0</v>
      </c>
      <c r="AA91">
        <f t="shared" si="92"/>
        <v>0</v>
      </c>
      <c r="AB91">
        <f t="shared" si="92"/>
        <v>0</v>
      </c>
    </row>
    <row r="92" spans="1:28">
      <c r="A92" s="2">
        <f>Dati!A92</f>
        <v>44133</v>
      </c>
      <c r="B92" s="3">
        <f>Dati!K92</f>
        <v>38122</v>
      </c>
      <c r="C92">
        <f t="shared" si="116"/>
        <v>217</v>
      </c>
      <c r="D92">
        <f t="shared" si="117"/>
        <v>12</v>
      </c>
      <c r="E92" s="11">
        <f t="shared" si="95"/>
        <v>153.28571428571428</v>
      </c>
      <c r="R92">
        <f t="shared" si="118"/>
        <v>2</v>
      </c>
      <c r="T92">
        <f t="shared" ref="T92:AB107" si="119">IF($R92=T$2,1,0)</f>
        <v>0</v>
      </c>
      <c r="U92">
        <f t="shared" si="119"/>
        <v>1</v>
      </c>
      <c r="V92">
        <f t="shared" si="119"/>
        <v>0</v>
      </c>
      <c r="W92">
        <f t="shared" si="119"/>
        <v>0</v>
      </c>
      <c r="X92">
        <f t="shared" si="119"/>
        <v>0</v>
      </c>
      <c r="Y92">
        <f t="shared" si="119"/>
        <v>0</v>
      </c>
      <c r="Z92">
        <f t="shared" si="119"/>
        <v>0</v>
      </c>
      <c r="AA92">
        <f t="shared" si="119"/>
        <v>0</v>
      </c>
      <c r="AB92">
        <f t="shared" si="119"/>
        <v>0</v>
      </c>
    </row>
    <row r="93" spans="1:28">
      <c r="A93" s="2">
        <f>Dati!A93</f>
        <v>44134</v>
      </c>
      <c r="B93" s="3">
        <f>Dati!K93</f>
        <v>38321</v>
      </c>
      <c r="C93">
        <f t="shared" ref="C93:C94" si="120">B93-B92</f>
        <v>199</v>
      </c>
      <c r="D93">
        <f t="shared" ref="D93:D94" si="121">C93-C92</f>
        <v>-18</v>
      </c>
      <c r="E93" s="11">
        <f t="shared" si="95"/>
        <v>164.85714285714286</v>
      </c>
      <c r="R93">
        <f t="shared" ref="R93:R100" si="122">INT(C93/100)</f>
        <v>1</v>
      </c>
      <c r="T93">
        <f t="shared" si="119"/>
        <v>1</v>
      </c>
      <c r="U93">
        <f t="shared" si="119"/>
        <v>0</v>
      </c>
      <c r="V93">
        <f t="shared" si="119"/>
        <v>0</v>
      </c>
      <c r="W93">
        <f t="shared" si="119"/>
        <v>0</v>
      </c>
      <c r="X93">
        <f t="shared" si="119"/>
        <v>0</v>
      </c>
      <c r="Y93">
        <f t="shared" si="119"/>
        <v>0</v>
      </c>
      <c r="Z93">
        <f t="shared" si="119"/>
        <v>0</v>
      </c>
      <c r="AA93">
        <f t="shared" si="119"/>
        <v>0</v>
      </c>
      <c r="AB93">
        <f t="shared" si="119"/>
        <v>0</v>
      </c>
    </row>
    <row r="94" spans="1:28">
      <c r="A94" s="2">
        <f>Dati!A94</f>
        <v>44135</v>
      </c>
      <c r="B94" s="3">
        <f>Dati!K94</f>
        <v>38618</v>
      </c>
      <c r="C94">
        <f t="shared" si="120"/>
        <v>297</v>
      </c>
      <c r="D94">
        <f t="shared" si="121"/>
        <v>98</v>
      </c>
      <c r="E94" s="11">
        <f t="shared" si="95"/>
        <v>180.28571428571428</v>
      </c>
      <c r="R94">
        <f t="shared" si="122"/>
        <v>2</v>
      </c>
      <c r="T94">
        <f t="shared" si="119"/>
        <v>0</v>
      </c>
      <c r="U94">
        <f t="shared" si="119"/>
        <v>1</v>
      </c>
      <c r="V94">
        <f t="shared" si="119"/>
        <v>0</v>
      </c>
      <c r="W94">
        <f t="shared" si="119"/>
        <v>0</v>
      </c>
      <c r="X94">
        <f t="shared" si="119"/>
        <v>0</v>
      </c>
      <c r="Y94">
        <f t="shared" si="119"/>
        <v>0</v>
      </c>
      <c r="Z94">
        <f t="shared" si="119"/>
        <v>0</v>
      </c>
      <c r="AA94">
        <f t="shared" si="119"/>
        <v>0</v>
      </c>
      <c r="AB94">
        <f t="shared" si="119"/>
        <v>0</v>
      </c>
    </row>
    <row r="95" spans="1:28">
      <c r="A95" s="2">
        <f>Dati!A95</f>
        <v>44136</v>
      </c>
      <c r="B95" s="3">
        <f>Dati!K95</f>
        <v>38826</v>
      </c>
      <c r="C95">
        <f t="shared" ref="C95" si="123">B95-B94</f>
        <v>208</v>
      </c>
      <c r="D95">
        <f t="shared" ref="D95" si="124">C95-C94</f>
        <v>-89</v>
      </c>
      <c r="E95" s="11">
        <f t="shared" si="95"/>
        <v>201.14285714285714</v>
      </c>
      <c r="R95">
        <f t="shared" si="122"/>
        <v>2</v>
      </c>
      <c r="T95">
        <f t="shared" si="119"/>
        <v>0</v>
      </c>
      <c r="U95">
        <f t="shared" si="119"/>
        <v>1</v>
      </c>
      <c r="V95">
        <f t="shared" si="119"/>
        <v>0</v>
      </c>
      <c r="W95">
        <f t="shared" si="119"/>
        <v>0</v>
      </c>
      <c r="X95">
        <f t="shared" si="119"/>
        <v>0</v>
      </c>
      <c r="Y95">
        <f t="shared" si="119"/>
        <v>0</v>
      </c>
      <c r="Z95">
        <f t="shared" si="119"/>
        <v>0</v>
      </c>
      <c r="AA95">
        <f t="shared" si="119"/>
        <v>0</v>
      </c>
      <c r="AB95">
        <f t="shared" si="119"/>
        <v>0</v>
      </c>
    </row>
    <row r="96" spans="1:28">
      <c r="A96" s="2">
        <f>Dati!A96</f>
        <v>44137</v>
      </c>
      <c r="B96" s="3">
        <f>Dati!K96</f>
        <v>39059</v>
      </c>
      <c r="C96">
        <f t="shared" ref="C96:C99" si="125">B96-B95</f>
        <v>233</v>
      </c>
      <c r="D96">
        <f t="shared" ref="D96:D99" si="126">C96-C95</f>
        <v>25</v>
      </c>
      <c r="E96" s="11">
        <f t="shared" si="95"/>
        <v>212.57142857142858</v>
      </c>
      <c r="R96">
        <f t="shared" si="122"/>
        <v>2</v>
      </c>
      <c r="T96">
        <f t="shared" si="119"/>
        <v>0</v>
      </c>
      <c r="U96">
        <f t="shared" si="119"/>
        <v>1</v>
      </c>
      <c r="V96">
        <f t="shared" si="119"/>
        <v>0</v>
      </c>
      <c r="W96">
        <f t="shared" si="119"/>
        <v>0</v>
      </c>
      <c r="X96">
        <f t="shared" si="119"/>
        <v>0</v>
      </c>
      <c r="Y96">
        <f t="shared" si="119"/>
        <v>0</v>
      </c>
      <c r="Z96">
        <f t="shared" si="119"/>
        <v>0</v>
      </c>
      <c r="AA96">
        <f t="shared" si="119"/>
        <v>0</v>
      </c>
      <c r="AB96">
        <f t="shared" si="119"/>
        <v>0</v>
      </c>
    </row>
    <row r="97" spans="1:28">
      <c r="A97" s="2">
        <f>Dati!A97</f>
        <v>44138</v>
      </c>
      <c r="B97" s="3">
        <f>Dati!K97</f>
        <v>39412</v>
      </c>
      <c r="C97">
        <f t="shared" si="125"/>
        <v>353</v>
      </c>
      <c r="D97">
        <f t="shared" si="126"/>
        <v>120</v>
      </c>
      <c r="E97" s="11">
        <f t="shared" si="95"/>
        <v>225.71428571428572</v>
      </c>
      <c r="R97">
        <f t="shared" si="122"/>
        <v>3</v>
      </c>
      <c r="T97">
        <f t="shared" si="119"/>
        <v>0</v>
      </c>
      <c r="U97">
        <f t="shared" si="119"/>
        <v>0</v>
      </c>
      <c r="V97">
        <f t="shared" si="119"/>
        <v>1</v>
      </c>
      <c r="W97">
        <f t="shared" si="119"/>
        <v>0</v>
      </c>
      <c r="X97">
        <f t="shared" si="119"/>
        <v>0</v>
      </c>
      <c r="Y97">
        <f t="shared" si="119"/>
        <v>0</v>
      </c>
      <c r="Z97">
        <f t="shared" si="119"/>
        <v>0</v>
      </c>
      <c r="AA97">
        <f t="shared" si="119"/>
        <v>0</v>
      </c>
      <c r="AB97">
        <f t="shared" si="119"/>
        <v>0</v>
      </c>
    </row>
    <row r="98" spans="1:28">
      <c r="A98" s="2">
        <f>Dati!A98</f>
        <v>44139</v>
      </c>
      <c r="B98" s="3">
        <f>Dati!K98</f>
        <v>39747</v>
      </c>
      <c r="C98">
        <f t="shared" si="125"/>
        <v>335</v>
      </c>
      <c r="D98">
        <f t="shared" si="126"/>
        <v>-18</v>
      </c>
      <c r="E98" s="11">
        <f t="shared" si="95"/>
        <v>244.57142857142858</v>
      </c>
      <c r="R98">
        <f t="shared" si="122"/>
        <v>3</v>
      </c>
      <c r="T98">
        <f t="shared" si="119"/>
        <v>0</v>
      </c>
      <c r="U98">
        <f t="shared" si="119"/>
        <v>0</v>
      </c>
      <c r="V98">
        <f t="shared" si="119"/>
        <v>1</v>
      </c>
      <c r="W98">
        <f t="shared" si="119"/>
        <v>0</v>
      </c>
      <c r="X98">
        <f t="shared" si="119"/>
        <v>0</v>
      </c>
      <c r="Y98">
        <f t="shared" si="119"/>
        <v>0</v>
      </c>
      <c r="Z98">
        <f t="shared" si="119"/>
        <v>0</v>
      </c>
      <c r="AA98">
        <f t="shared" si="119"/>
        <v>0</v>
      </c>
      <c r="AB98">
        <f t="shared" si="119"/>
        <v>0</v>
      </c>
    </row>
    <row r="99" spans="1:28">
      <c r="A99" s="2">
        <f>Dati!A99</f>
        <v>44140</v>
      </c>
      <c r="B99" s="3">
        <f>Dati!K99</f>
        <v>40192</v>
      </c>
      <c r="C99">
        <f t="shared" si="125"/>
        <v>445</v>
      </c>
      <c r="D99">
        <f t="shared" si="126"/>
        <v>110</v>
      </c>
      <c r="E99" s="11">
        <f t="shared" si="95"/>
        <v>263.14285714285717</v>
      </c>
      <c r="R99">
        <f t="shared" si="122"/>
        <v>4</v>
      </c>
      <c r="T99">
        <f t="shared" si="119"/>
        <v>0</v>
      </c>
      <c r="U99">
        <f t="shared" si="119"/>
        <v>0</v>
      </c>
      <c r="V99">
        <f t="shared" si="119"/>
        <v>0</v>
      </c>
      <c r="W99">
        <f t="shared" si="119"/>
        <v>1</v>
      </c>
      <c r="X99">
        <f t="shared" si="119"/>
        <v>0</v>
      </c>
      <c r="Y99">
        <f t="shared" si="119"/>
        <v>0</v>
      </c>
      <c r="Z99">
        <f t="shared" si="119"/>
        <v>0</v>
      </c>
      <c r="AA99">
        <f t="shared" si="119"/>
        <v>0</v>
      </c>
      <c r="AB99">
        <f t="shared" si="119"/>
        <v>0</v>
      </c>
    </row>
    <row r="100" spans="1:28">
      <c r="A100" s="2">
        <f>Dati!A100</f>
        <v>44141</v>
      </c>
      <c r="B100" s="3">
        <f>Dati!K100</f>
        <v>40638</v>
      </c>
      <c r="C100">
        <f t="shared" ref="C100" si="127">B100-B99</f>
        <v>446</v>
      </c>
      <c r="D100">
        <f t="shared" ref="D100" si="128">C100-C99</f>
        <v>1</v>
      </c>
      <c r="E100" s="11">
        <f t="shared" si="95"/>
        <v>295.71428571428572</v>
      </c>
      <c r="R100">
        <f t="shared" si="122"/>
        <v>4</v>
      </c>
      <c r="T100">
        <f t="shared" si="119"/>
        <v>0</v>
      </c>
      <c r="U100">
        <f t="shared" si="119"/>
        <v>0</v>
      </c>
      <c r="V100">
        <f t="shared" si="119"/>
        <v>0</v>
      </c>
      <c r="W100">
        <f t="shared" si="119"/>
        <v>1</v>
      </c>
      <c r="X100">
        <f t="shared" si="119"/>
        <v>0</v>
      </c>
      <c r="Y100">
        <f t="shared" si="119"/>
        <v>0</v>
      </c>
      <c r="Z100">
        <f t="shared" si="119"/>
        <v>0</v>
      </c>
      <c r="AA100">
        <f t="shared" si="119"/>
        <v>0</v>
      </c>
      <c r="AB100">
        <f t="shared" si="119"/>
        <v>0</v>
      </c>
    </row>
    <row r="101" spans="1:28">
      <c r="A101" s="2">
        <f>Dati!A101</f>
        <v>44142</v>
      </c>
      <c r="B101" s="3">
        <f>Dati!K101</f>
        <v>41063</v>
      </c>
      <c r="C101">
        <f t="shared" ref="C101:C105" si="129">B101-B100</f>
        <v>425</v>
      </c>
      <c r="D101">
        <f t="shared" ref="D101:D105" si="130">C101-C100</f>
        <v>-21</v>
      </c>
      <c r="E101" s="11">
        <f t="shared" si="95"/>
        <v>331</v>
      </c>
      <c r="R101">
        <f t="shared" ref="R101:R105" si="131">INT(C101/100)</f>
        <v>4</v>
      </c>
      <c r="T101">
        <f t="shared" si="119"/>
        <v>0</v>
      </c>
      <c r="U101">
        <f t="shared" si="119"/>
        <v>0</v>
      </c>
      <c r="V101">
        <f t="shared" si="119"/>
        <v>0</v>
      </c>
      <c r="W101">
        <f t="shared" si="119"/>
        <v>1</v>
      </c>
      <c r="X101">
        <f t="shared" si="119"/>
        <v>0</v>
      </c>
      <c r="Y101">
        <f t="shared" si="119"/>
        <v>0</v>
      </c>
      <c r="Z101">
        <f t="shared" si="119"/>
        <v>0</v>
      </c>
      <c r="AA101">
        <f t="shared" si="119"/>
        <v>0</v>
      </c>
      <c r="AB101">
        <f t="shared" si="119"/>
        <v>0</v>
      </c>
    </row>
    <row r="102" spans="1:28">
      <c r="A102" s="2">
        <f>Dati!A102</f>
        <v>44143</v>
      </c>
      <c r="B102" s="3">
        <f>Dati!K102</f>
        <v>41394</v>
      </c>
      <c r="C102">
        <f t="shared" si="129"/>
        <v>331</v>
      </c>
      <c r="D102">
        <f t="shared" si="130"/>
        <v>-94</v>
      </c>
      <c r="E102" s="11">
        <f t="shared" si="95"/>
        <v>349.28571428571428</v>
      </c>
      <c r="R102">
        <f t="shared" si="131"/>
        <v>3</v>
      </c>
      <c r="T102">
        <f t="shared" si="119"/>
        <v>0</v>
      </c>
      <c r="U102">
        <f t="shared" si="119"/>
        <v>0</v>
      </c>
      <c r="V102">
        <f t="shared" si="119"/>
        <v>1</v>
      </c>
      <c r="W102">
        <f t="shared" si="119"/>
        <v>0</v>
      </c>
      <c r="X102">
        <f t="shared" si="119"/>
        <v>0</v>
      </c>
      <c r="Y102">
        <f t="shared" si="119"/>
        <v>0</v>
      </c>
      <c r="Z102">
        <f t="shared" si="119"/>
        <v>0</v>
      </c>
      <c r="AA102">
        <f t="shared" si="119"/>
        <v>0</v>
      </c>
      <c r="AB102">
        <f t="shared" si="119"/>
        <v>0</v>
      </c>
    </row>
    <row r="103" spans="1:28">
      <c r="A103" s="2">
        <f>Dati!A103</f>
        <v>44144</v>
      </c>
      <c r="B103" s="3">
        <f>Dati!K103</f>
        <v>41750</v>
      </c>
      <c r="C103">
        <f t="shared" si="129"/>
        <v>356</v>
      </c>
      <c r="D103">
        <f t="shared" si="130"/>
        <v>25</v>
      </c>
      <c r="E103" s="11">
        <f t="shared" si="95"/>
        <v>366.85714285714283</v>
      </c>
      <c r="R103">
        <f t="shared" si="131"/>
        <v>3</v>
      </c>
      <c r="T103">
        <f t="shared" si="119"/>
        <v>0</v>
      </c>
      <c r="U103">
        <f t="shared" si="119"/>
        <v>0</v>
      </c>
      <c r="V103">
        <f t="shared" si="119"/>
        <v>1</v>
      </c>
      <c r="W103">
        <f t="shared" si="119"/>
        <v>0</v>
      </c>
      <c r="X103">
        <f t="shared" si="119"/>
        <v>0</v>
      </c>
      <c r="Y103">
        <f t="shared" si="119"/>
        <v>0</v>
      </c>
      <c r="Z103">
        <f t="shared" si="119"/>
        <v>0</v>
      </c>
      <c r="AA103">
        <f t="shared" si="119"/>
        <v>0</v>
      </c>
      <c r="AB103">
        <f t="shared" si="119"/>
        <v>0</v>
      </c>
    </row>
    <row r="104" spans="1:28">
      <c r="A104" s="2">
        <f>Dati!A104</f>
        <v>44145</v>
      </c>
      <c r="B104" s="3">
        <f>Dati!K104</f>
        <v>42330</v>
      </c>
      <c r="C104">
        <f t="shared" si="129"/>
        <v>580</v>
      </c>
      <c r="D104">
        <f t="shared" si="130"/>
        <v>224</v>
      </c>
      <c r="E104" s="11">
        <f t="shared" si="95"/>
        <v>384.42857142857144</v>
      </c>
      <c r="R104">
        <f t="shared" si="131"/>
        <v>5</v>
      </c>
      <c r="T104">
        <f t="shared" si="119"/>
        <v>0</v>
      </c>
      <c r="U104">
        <f t="shared" si="119"/>
        <v>0</v>
      </c>
      <c r="V104">
        <f t="shared" si="119"/>
        <v>0</v>
      </c>
      <c r="W104">
        <f t="shared" si="119"/>
        <v>0</v>
      </c>
      <c r="X104">
        <f t="shared" si="119"/>
        <v>1</v>
      </c>
      <c r="Y104">
        <f t="shared" si="119"/>
        <v>0</v>
      </c>
      <c r="Z104">
        <f t="shared" si="119"/>
        <v>0</v>
      </c>
      <c r="AA104">
        <f t="shared" si="119"/>
        <v>0</v>
      </c>
      <c r="AB104">
        <f t="shared" si="119"/>
        <v>0</v>
      </c>
    </row>
    <row r="105" spans="1:28">
      <c r="A105" s="2">
        <f>Dati!A105</f>
        <v>44146</v>
      </c>
      <c r="B105" s="3">
        <f>Dati!K105</f>
        <v>42953</v>
      </c>
      <c r="C105">
        <f t="shared" si="129"/>
        <v>623</v>
      </c>
      <c r="D105">
        <f t="shared" si="130"/>
        <v>43</v>
      </c>
      <c r="E105" s="11">
        <f t="shared" si="95"/>
        <v>416.85714285714283</v>
      </c>
      <c r="R105">
        <f t="shared" si="131"/>
        <v>6</v>
      </c>
      <c r="T105">
        <f t="shared" si="119"/>
        <v>0</v>
      </c>
      <c r="U105">
        <f t="shared" si="119"/>
        <v>0</v>
      </c>
      <c r="V105">
        <f t="shared" si="119"/>
        <v>0</v>
      </c>
      <c r="W105">
        <f t="shared" si="119"/>
        <v>0</v>
      </c>
      <c r="X105">
        <f t="shared" si="119"/>
        <v>0</v>
      </c>
      <c r="Y105">
        <f t="shared" si="119"/>
        <v>1</v>
      </c>
      <c r="Z105">
        <f t="shared" si="119"/>
        <v>0</v>
      </c>
      <c r="AA105">
        <f t="shared" si="119"/>
        <v>0</v>
      </c>
      <c r="AB105">
        <f t="shared" si="119"/>
        <v>0</v>
      </c>
    </row>
    <row r="106" spans="1:28">
      <c r="A106" s="2">
        <f>Dati!A106</f>
        <v>44147</v>
      </c>
      <c r="B106" s="3">
        <f>Dati!K106</f>
        <v>43589</v>
      </c>
      <c r="C106">
        <f t="shared" ref="C106" si="132">B106-B105</f>
        <v>636</v>
      </c>
      <c r="D106">
        <f t="shared" ref="D106" si="133">C106-C105</f>
        <v>13</v>
      </c>
      <c r="E106" s="11">
        <f t="shared" si="95"/>
        <v>458</v>
      </c>
      <c r="R106">
        <f t="shared" ref="R106" si="134">INT(C106/100)</f>
        <v>6</v>
      </c>
      <c r="T106">
        <f t="shared" si="119"/>
        <v>0</v>
      </c>
      <c r="U106">
        <f t="shared" si="119"/>
        <v>0</v>
      </c>
      <c r="V106">
        <f t="shared" si="119"/>
        <v>0</v>
      </c>
      <c r="W106">
        <f t="shared" si="119"/>
        <v>0</v>
      </c>
      <c r="X106">
        <f t="shared" si="119"/>
        <v>0</v>
      </c>
      <c r="Y106">
        <f t="shared" si="119"/>
        <v>1</v>
      </c>
      <c r="Z106">
        <f t="shared" si="119"/>
        <v>0</v>
      </c>
      <c r="AA106">
        <f t="shared" si="119"/>
        <v>0</v>
      </c>
      <c r="AB106">
        <f t="shared" si="119"/>
        <v>0</v>
      </c>
    </row>
    <row r="107" spans="1:28">
      <c r="A107" s="2">
        <f>Dati!A107</f>
        <v>44148</v>
      </c>
      <c r="B107" s="3">
        <f>Dati!K107</f>
        <v>44139</v>
      </c>
      <c r="C107">
        <f t="shared" ref="C107:C109" si="135">B107-B106</f>
        <v>550</v>
      </c>
      <c r="D107">
        <f t="shared" ref="D107:D109" si="136">C107-C106</f>
        <v>-86</v>
      </c>
      <c r="E107" s="11">
        <f t="shared" ref="E107:E109" si="137">SUM(C100:C106)/7</f>
        <v>485.28571428571428</v>
      </c>
      <c r="R107">
        <f t="shared" ref="R107:R109" si="138">INT(C107/100)</f>
        <v>5</v>
      </c>
      <c r="T107">
        <f t="shared" si="119"/>
        <v>0</v>
      </c>
      <c r="U107">
        <f t="shared" si="119"/>
        <v>0</v>
      </c>
      <c r="V107">
        <f t="shared" si="119"/>
        <v>0</v>
      </c>
      <c r="W107">
        <f t="shared" si="119"/>
        <v>0</v>
      </c>
      <c r="X107">
        <f t="shared" si="119"/>
        <v>1</v>
      </c>
      <c r="Y107">
        <f t="shared" si="119"/>
        <v>0</v>
      </c>
      <c r="Z107">
        <f t="shared" si="119"/>
        <v>0</v>
      </c>
      <c r="AA107">
        <f t="shared" si="119"/>
        <v>0</v>
      </c>
      <c r="AB107">
        <f t="shared" si="119"/>
        <v>0</v>
      </c>
    </row>
    <row r="108" spans="1:28">
      <c r="A108" s="2">
        <f>Dati!A108</f>
        <v>44149</v>
      </c>
      <c r="B108" s="3">
        <f>Dati!K108</f>
        <v>44683</v>
      </c>
      <c r="C108">
        <f t="shared" si="135"/>
        <v>544</v>
      </c>
      <c r="D108">
        <f t="shared" si="136"/>
        <v>-6</v>
      </c>
      <c r="E108" s="11">
        <f t="shared" si="137"/>
        <v>500.14285714285717</v>
      </c>
      <c r="R108">
        <f t="shared" si="138"/>
        <v>5</v>
      </c>
      <c r="T108">
        <f t="shared" ref="T108:AB110" si="139">IF($R108=T$2,1,0)</f>
        <v>0</v>
      </c>
      <c r="U108">
        <f t="shared" si="139"/>
        <v>0</v>
      </c>
      <c r="V108">
        <f t="shared" si="139"/>
        <v>0</v>
      </c>
      <c r="W108">
        <f t="shared" si="139"/>
        <v>0</v>
      </c>
      <c r="X108">
        <f t="shared" si="139"/>
        <v>1</v>
      </c>
      <c r="Y108">
        <f t="shared" si="139"/>
        <v>0</v>
      </c>
      <c r="Z108">
        <f t="shared" si="139"/>
        <v>0</v>
      </c>
      <c r="AA108">
        <f t="shared" si="139"/>
        <v>0</v>
      </c>
      <c r="AB108">
        <f t="shared" si="139"/>
        <v>0</v>
      </c>
    </row>
    <row r="109" spans="1:28">
      <c r="A109" s="2">
        <f>Dati!A109</f>
        <v>44150</v>
      </c>
      <c r="B109" s="3">
        <f>Dati!K109</f>
        <v>45229</v>
      </c>
      <c r="C109">
        <f t="shared" si="135"/>
        <v>546</v>
      </c>
      <c r="D109">
        <f t="shared" si="136"/>
        <v>2</v>
      </c>
      <c r="E109" s="11">
        <f t="shared" si="137"/>
        <v>517.14285714285711</v>
      </c>
      <c r="R109">
        <f t="shared" si="138"/>
        <v>5</v>
      </c>
      <c r="T109">
        <f t="shared" si="139"/>
        <v>0</v>
      </c>
      <c r="U109">
        <f t="shared" si="139"/>
        <v>0</v>
      </c>
      <c r="V109">
        <f t="shared" si="139"/>
        <v>0</v>
      </c>
      <c r="W109">
        <f t="shared" si="139"/>
        <v>0</v>
      </c>
      <c r="X109">
        <f t="shared" si="139"/>
        <v>1</v>
      </c>
      <c r="Y109">
        <f t="shared" si="139"/>
        <v>0</v>
      </c>
      <c r="Z109">
        <f t="shared" si="139"/>
        <v>0</v>
      </c>
      <c r="AA109">
        <f t="shared" si="139"/>
        <v>0</v>
      </c>
      <c r="AB109">
        <f t="shared" si="139"/>
        <v>0</v>
      </c>
    </row>
    <row r="110" spans="1:28">
      <c r="A110" s="2">
        <f>Dati!A110</f>
        <v>44151</v>
      </c>
      <c r="B110" s="3">
        <f>Dati!K110</f>
        <v>45733</v>
      </c>
      <c r="C110">
        <f t="shared" ref="C110" si="140">B110-B109</f>
        <v>504</v>
      </c>
      <c r="D110">
        <f t="shared" ref="D110" si="141">C110-C109</f>
        <v>-42</v>
      </c>
      <c r="E110" s="11">
        <f t="shared" ref="E110" si="142">SUM(C103:C109)/7</f>
        <v>547.85714285714289</v>
      </c>
      <c r="R110">
        <f t="shared" ref="R110" si="143">INT(C110/100)</f>
        <v>5</v>
      </c>
      <c r="T110">
        <f t="shared" si="139"/>
        <v>0</v>
      </c>
      <c r="U110">
        <f t="shared" si="139"/>
        <v>0</v>
      </c>
      <c r="V110">
        <f t="shared" si="139"/>
        <v>0</v>
      </c>
      <c r="W110">
        <f t="shared" si="139"/>
        <v>0</v>
      </c>
      <c r="X110">
        <f t="shared" si="139"/>
        <v>1</v>
      </c>
      <c r="Y110">
        <f t="shared" si="139"/>
        <v>0</v>
      </c>
      <c r="Z110">
        <f t="shared" si="139"/>
        <v>0</v>
      </c>
      <c r="AA110">
        <f t="shared" si="139"/>
        <v>0</v>
      </c>
      <c r="AB110">
        <f t="shared" si="139"/>
        <v>0</v>
      </c>
    </row>
    <row r="117" spans="20:28">
      <c r="T117">
        <f t="shared" ref="T117:AB117" si="144">SUM(T4:T115)</f>
        <v>34</v>
      </c>
      <c r="U117">
        <f t="shared" si="144"/>
        <v>20</v>
      </c>
      <c r="V117">
        <f t="shared" si="144"/>
        <v>9</v>
      </c>
      <c r="W117">
        <f t="shared" si="144"/>
        <v>12</v>
      </c>
      <c r="X117">
        <f t="shared" si="144"/>
        <v>9</v>
      </c>
      <c r="Y117">
        <f t="shared" si="144"/>
        <v>10</v>
      </c>
      <c r="Z117">
        <f t="shared" si="144"/>
        <v>4</v>
      </c>
      <c r="AA117">
        <f t="shared" si="144"/>
        <v>5</v>
      </c>
      <c r="AB117">
        <f t="shared" si="144"/>
        <v>4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0"/>
  <sheetViews>
    <sheetView workbookViewId="0">
      <pane ySplit="1" topLeftCell="A101" activePane="bottomLeft" state="frozen"/>
      <selection pane="bottomLeft" activeCell="A111" sqref="A111"/>
    </sheetView>
  </sheetViews>
  <sheetFormatPr defaultRowHeight="14.25"/>
  <cols>
    <col min="1" max="1" width="15.625" customWidth="1"/>
    <col min="2" max="2" width="16.125" customWidth="1"/>
    <col min="3" max="5" width="10.75" customWidth="1"/>
    <col min="6" max="6" width="8.75" customWidth="1"/>
  </cols>
  <sheetData>
    <row r="1" spans="1:4">
      <c r="A1" s="1" t="s">
        <v>0</v>
      </c>
      <c r="B1" s="1" t="s">
        <v>15</v>
      </c>
      <c r="C1" t="s">
        <v>13</v>
      </c>
      <c r="D1" t="s">
        <v>14</v>
      </c>
    </row>
    <row r="3" spans="1:4">
      <c r="A3" s="2">
        <f>Dati!A3</f>
        <v>44044</v>
      </c>
      <c r="B3" s="3">
        <f>Dati!E3</f>
        <v>748</v>
      </c>
    </row>
    <row r="4" spans="1:4">
      <c r="A4" s="2">
        <f>Dati!A4</f>
        <v>44045</v>
      </c>
      <c r="B4" s="3">
        <f>Dati!E4</f>
        <v>750</v>
      </c>
      <c r="C4">
        <f t="shared" ref="C4:C36" si="0">B4-B3</f>
        <v>2</v>
      </c>
    </row>
    <row r="5" spans="1:4">
      <c r="A5" s="2">
        <f>Dati!A5</f>
        <v>44046</v>
      </c>
      <c r="B5" s="3">
        <f>Dati!E5</f>
        <v>775</v>
      </c>
      <c r="C5">
        <f t="shared" si="0"/>
        <v>25</v>
      </c>
      <c r="D5">
        <f t="shared" ref="D5:D36" si="1">C5-C4</f>
        <v>23</v>
      </c>
    </row>
    <row r="6" spans="1:4">
      <c r="A6" s="2">
        <f>Dati!A6</f>
        <v>44047</v>
      </c>
      <c r="B6" s="3">
        <f>Dati!E6</f>
        <v>802</v>
      </c>
      <c r="C6">
        <f t="shared" si="0"/>
        <v>27</v>
      </c>
      <c r="D6">
        <f t="shared" si="1"/>
        <v>2</v>
      </c>
    </row>
    <row r="7" spans="1:4">
      <c r="A7" s="2">
        <f>Dati!A7</f>
        <v>44048</v>
      </c>
      <c r="B7" s="3">
        <f>Dati!E7</f>
        <v>805</v>
      </c>
      <c r="C7">
        <f t="shared" si="0"/>
        <v>3</v>
      </c>
      <c r="D7">
        <f t="shared" si="1"/>
        <v>-24</v>
      </c>
    </row>
    <row r="8" spans="1:4">
      <c r="A8" s="2">
        <f>Dati!A8</f>
        <v>44049</v>
      </c>
      <c r="B8" s="3">
        <f>Dati!E8</f>
        <v>804</v>
      </c>
      <c r="C8">
        <f t="shared" si="0"/>
        <v>-1</v>
      </c>
      <c r="D8">
        <f t="shared" si="1"/>
        <v>-4</v>
      </c>
    </row>
    <row r="9" spans="1:4">
      <c r="A9" s="2">
        <f>Dati!A9</f>
        <v>44050</v>
      </c>
      <c r="B9" s="3">
        <f>Dati!E9</f>
        <v>821</v>
      </c>
      <c r="C9">
        <f t="shared" si="0"/>
        <v>17</v>
      </c>
      <c r="D9">
        <f t="shared" si="1"/>
        <v>18</v>
      </c>
    </row>
    <row r="10" spans="1:4">
      <c r="A10" s="2">
        <f>Dati!A10</f>
        <v>44051</v>
      </c>
      <c r="B10" s="3">
        <f>Dati!E10</f>
        <v>814</v>
      </c>
      <c r="C10">
        <f t="shared" si="0"/>
        <v>-7</v>
      </c>
      <c r="D10">
        <f t="shared" si="1"/>
        <v>-24</v>
      </c>
    </row>
    <row r="11" spans="1:4">
      <c r="A11" s="2">
        <f>Dati!A11</f>
        <v>44052</v>
      </c>
      <c r="B11" s="3">
        <f>Dati!E11</f>
        <v>808</v>
      </c>
      <c r="C11">
        <f t="shared" si="0"/>
        <v>-6</v>
      </c>
      <c r="D11">
        <f t="shared" si="1"/>
        <v>1</v>
      </c>
    </row>
    <row r="12" spans="1:4">
      <c r="A12" s="2">
        <f>Dati!A12</f>
        <v>44053</v>
      </c>
      <c r="B12" s="3">
        <f>Dati!E12</f>
        <v>825</v>
      </c>
      <c r="C12">
        <f t="shared" si="0"/>
        <v>17</v>
      </c>
      <c r="D12">
        <f t="shared" si="1"/>
        <v>23</v>
      </c>
    </row>
    <row r="13" spans="1:4">
      <c r="A13" s="2">
        <f>Dati!A13</f>
        <v>44054</v>
      </c>
      <c r="B13" s="3">
        <f>Dati!E13</f>
        <v>850</v>
      </c>
      <c r="C13">
        <f t="shared" si="0"/>
        <v>25</v>
      </c>
      <c r="D13">
        <f t="shared" si="1"/>
        <v>8</v>
      </c>
    </row>
    <row r="14" spans="1:4">
      <c r="A14" s="2">
        <f>Dati!A14</f>
        <v>44055</v>
      </c>
      <c r="B14" s="3">
        <f>Dati!E14</f>
        <v>832</v>
      </c>
      <c r="C14">
        <f t="shared" si="0"/>
        <v>-18</v>
      </c>
      <c r="D14">
        <f t="shared" si="1"/>
        <v>-43</v>
      </c>
    </row>
    <row r="15" spans="1:4">
      <c r="A15" s="2">
        <f>Dati!A15</f>
        <v>44056</v>
      </c>
      <c r="B15" s="3">
        <f>Dati!E15</f>
        <v>841</v>
      </c>
      <c r="C15">
        <f t="shared" si="0"/>
        <v>9</v>
      </c>
      <c r="D15">
        <f t="shared" si="1"/>
        <v>27</v>
      </c>
    </row>
    <row r="16" spans="1:4">
      <c r="A16" s="2">
        <f>Dati!A16</f>
        <v>44057</v>
      </c>
      <c r="B16" s="3">
        <f>Dati!E16</f>
        <v>827</v>
      </c>
      <c r="C16">
        <f t="shared" si="0"/>
        <v>-14</v>
      </c>
      <c r="D16">
        <f t="shared" si="1"/>
        <v>-23</v>
      </c>
    </row>
    <row r="17" spans="1:4">
      <c r="A17" s="2">
        <f>Dati!A17</f>
        <v>44058</v>
      </c>
      <c r="B17" s="3">
        <f>Dati!E17</f>
        <v>819</v>
      </c>
      <c r="C17">
        <f t="shared" si="0"/>
        <v>-8</v>
      </c>
      <c r="D17">
        <f t="shared" si="1"/>
        <v>6</v>
      </c>
    </row>
    <row r="18" spans="1:4">
      <c r="A18" s="2">
        <f>Dati!A18</f>
        <v>44059</v>
      </c>
      <c r="B18" s="3">
        <f>Dati!E18</f>
        <v>843</v>
      </c>
      <c r="C18">
        <f t="shared" si="0"/>
        <v>24</v>
      </c>
      <c r="D18">
        <f t="shared" si="1"/>
        <v>32</v>
      </c>
    </row>
    <row r="19" spans="1:4">
      <c r="A19" s="2">
        <f>Dati!A19</f>
        <v>44060</v>
      </c>
      <c r="B19" s="3">
        <f>Dati!E19</f>
        <v>868</v>
      </c>
      <c r="C19">
        <f t="shared" si="0"/>
        <v>25</v>
      </c>
      <c r="D19">
        <f t="shared" si="1"/>
        <v>1</v>
      </c>
    </row>
    <row r="20" spans="1:4">
      <c r="A20" s="2">
        <f>Dati!A20</f>
        <v>44061</v>
      </c>
      <c r="B20" s="3">
        <f>Dati!E20</f>
        <v>901</v>
      </c>
      <c r="C20">
        <f t="shared" si="0"/>
        <v>33</v>
      </c>
      <c r="D20">
        <f t="shared" si="1"/>
        <v>8</v>
      </c>
    </row>
    <row r="21" spans="1:4">
      <c r="A21" s="2">
        <f>Dati!A21</f>
        <v>44062</v>
      </c>
      <c r="B21" s="3">
        <f>Dati!E21</f>
        <v>932</v>
      </c>
      <c r="C21">
        <f t="shared" si="0"/>
        <v>31</v>
      </c>
      <c r="D21">
        <f t="shared" si="1"/>
        <v>-2</v>
      </c>
    </row>
    <row r="22" spans="1:4">
      <c r="A22" s="2">
        <f>Dati!A22</f>
        <v>44063</v>
      </c>
      <c r="B22" s="3">
        <f>Dati!E22</f>
        <v>951</v>
      </c>
      <c r="C22">
        <f t="shared" si="0"/>
        <v>19</v>
      </c>
      <c r="D22">
        <f t="shared" si="1"/>
        <v>-12</v>
      </c>
    </row>
    <row r="23" spans="1:4">
      <c r="A23" s="2">
        <f>Dati!A23</f>
        <v>44064</v>
      </c>
      <c r="B23" s="3">
        <f>Dati!E23</f>
        <v>988</v>
      </c>
      <c r="C23">
        <f t="shared" si="0"/>
        <v>37</v>
      </c>
      <c r="D23">
        <f t="shared" si="1"/>
        <v>18</v>
      </c>
    </row>
    <row r="24" spans="1:4">
      <c r="A24" s="2">
        <f>Dati!A24</f>
        <v>44065</v>
      </c>
      <c r="B24" s="3">
        <f>Dati!E24</f>
        <v>988</v>
      </c>
      <c r="C24">
        <f t="shared" si="0"/>
        <v>0</v>
      </c>
      <c r="D24">
        <f t="shared" si="1"/>
        <v>-37</v>
      </c>
    </row>
    <row r="25" spans="1:4">
      <c r="A25" s="2">
        <f>Dati!A25</f>
        <v>44066</v>
      </c>
      <c r="B25" s="3">
        <f>Dati!E25</f>
        <v>1040</v>
      </c>
      <c r="C25">
        <f t="shared" si="0"/>
        <v>52</v>
      </c>
      <c r="D25">
        <f t="shared" si="1"/>
        <v>52</v>
      </c>
    </row>
    <row r="26" spans="1:4">
      <c r="A26" s="2">
        <f>Dati!A26</f>
        <v>44067</v>
      </c>
      <c r="B26" s="3">
        <f>Dati!E26</f>
        <v>1110</v>
      </c>
      <c r="C26">
        <f t="shared" si="0"/>
        <v>70</v>
      </c>
      <c r="D26">
        <f t="shared" si="1"/>
        <v>18</v>
      </c>
    </row>
    <row r="27" spans="1:4">
      <c r="A27" s="2">
        <f>Dati!A27</f>
        <v>44068</v>
      </c>
      <c r="B27" s="3">
        <f>Dati!E27</f>
        <v>1124</v>
      </c>
      <c r="C27">
        <f t="shared" si="0"/>
        <v>14</v>
      </c>
      <c r="D27">
        <f t="shared" si="1"/>
        <v>-56</v>
      </c>
    </row>
    <row r="28" spans="1:4">
      <c r="A28" s="2">
        <f>Dati!A28</f>
        <v>44069</v>
      </c>
      <c r="B28" s="3">
        <f>Dati!E28</f>
        <v>1124</v>
      </c>
      <c r="C28">
        <f t="shared" si="0"/>
        <v>0</v>
      </c>
      <c r="D28">
        <f t="shared" si="1"/>
        <v>-14</v>
      </c>
    </row>
    <row r="29" spans="1:4">
      <c r="A29" s="2">
        <f>Dati!A29</f>
        <v>44070</v>
      </c>
      <c r="B29" s="3">
        <f>Dati!E29</f>
        <v>1198</v>
      </c>
      <c r="C29">
        <f t="shared" si="0"/>
        <v>74</v>
      </c>
      <c r="D29">
        <f t="shared" si="1"/>
        <v>74</v>
      </c>
    </row>
    <row r="30" spans="1:4">
      <c r="A30" s="2">
        <f>Dati!A30</f>
        <v>44071</v>
      </c>
      <c r="B30" s="3">
        <f>Dati!E30</f>
        <v>1252</v>
      </c>
      <c r="C30">
        <f t="shared" si="0"/>
        <v>54</v>
      </c>
      <c r="D30">
        <f t="shared" si="1"/>
        <v>-20</v>
      </c>
    </row>
    <row r="31" spans="1:4">
      <c r="A31" s="2">
        <f>Dati!A31</f>
        <v>44072</v>
      </c>
      <c r="B31" s="3">
        <f>Dati!E31</f>
        <v>1247</v>
      </c>
      <c r="C31">
        <f t="shared" si="0"/>
        <v>-5</v>
      </c>
      <c r="D31">
        <f t="shared" si="1"/>
        <v>-59</v>
      </c>
    </row>
    <row r="32" spans="1:4">
      <c r="A32" s="2">
        <f>Dati!A32</f>
        <v>44073</v>
      </c>
      <c r="B32" s="3">
        <f>Dati!E32</f>
        <v>1337</v>
      </c>
      <c r="C32">
        <f t="shared" si="0"/>
        <v>90</v>
      </c>
      <c r="D32">
        <f t="shared" si="1"/>
        <v>95</v>
      </c>
    </row>
    <row r="33" spans="1:4">
      <c r="A33" s="2">
        <f>Dati!A33</f>
        <v>44074</v>
      </c>
      <c r="B33" s="3">
        <f>Dati!E33</f>
        <v>1382</v>
      </c>
      <c r="C33">
        <f t="shared" si="0"/>
        <v>45</v>
      </c>
      <c r="D33">
        <f t="shared" si="1"/>
        <v>-45</v>
      </c>
    </row>
    <row r="34" spans="1:4">
      <c r="A34" s="2">
        <f>Dati!A34</f>
        <v>44075</v>
      </c>
      <c r="B34" s="3">
        <f>Dati!E34</f>
        <v>1487</v>
      </c>
      <c r="C34">
        <f t="shared" si="0"/>
        <v>105</v>
      </c>
      <c r="D34">
        <f t="shared" si="1"/>
        <v>60</v>
      </c>
    </row>
    <row r="35" spans="1:4">
      <c r="A35" s="2">
        <f>Dati!A35</f>
        <v>44076</v>
      </c>
      <c r="B35" s="3">
        <f>Dati!E35</f>
        <v>1546</v>
      </c>
      <c r="C35">
        <f t="shared" si="0"/>
        <v>59</v>
      </c>
      <c r="D35">
        <f t="shared" si="1"/>
        <v>-46</v>
      </c>
    </row>
    <row r="36" spans="1:4">
      <c r="A36" s="2">
        <f>Dati!A36</f>
        <v>44077</v>
      </c>
      <c r="B36" s="3">
        <f>Dati!E36</f>
        <v>1625</v>
      </c>
      <c r="C36">
        <f t="shared" si="0"/>
        <v>79</v>
      </c>
      <c r="D36">
        <f t="shared" si="1"/>
        <v>20</v>
      </c>
    </row>
    <row r="37" spans="1:4">
      <c r="A37" s="2">
        <f>Dati!A37</f>
        <v>44078</v>
      </c>
      <c r="B37" s="3">
        <f>Dati!E37</f>
        <v>1728</v>
      </c>
      <c r="C37">
        <f t="shared" ref="C37" si="2">B37-B36</f>
        <v>103</v>
      </c>
      <c r="D37">
        <f t="shared" ref="D37" si="3">C37-C36</f>
        <v>24</v>
      </c>
    </row>
    <row r="38" spans="1:4">
      <c r="A38" s="2">
        <f>Dati!A38</f>
        <v>44079</v>
      </c>
      <c r="B38" s="3">
        <f>Dati!E38</f>
        <v>1741</v>
      </c>
      <c r="C38">
        <f t="shared" ref="C38" si="4">B38-B37</f>
        <v>13</v>
      </c>
      <c r="D38">
        <f t="shared" ref="D38" si="5">C38-C37</f>
        <v>-90</v>
      </c>
    </row>
    <row r="39" spans="1:4">
      <c r="A39" s="2">
        <f>Dati!A39</f>
        <v>44080</v>
      </c>
      <c r="B39" s="3">
        <f>Dati!E39</f>
        <v>1816</v>
      </c>
      <c r="C39">
        <f t="shared" ref="C39" si="6">B39-B38</f>
        <v>75</v>
      </c>
      <c r="D39">
        <f t="shared" ref="D39" si="7">C39-C38</f>
        <v>62</v>
      </c>
    </row>
    <row r="40" spans="1:4">
      <c r="A40" s="2">
        <f>Dati!A40</f>
        <v>44081</v>
      </c>
      <c r="B40" s="3">
        <f>Dati!E40</f>
        <v>1861</v>
      </c>
      <c r="C40">
        <f t="shared" ref="C40" si="8">B40-B39</f>
        <v>45</v>
      </c>
      <c r="D40">
        <f t="shared" ref="D40" si="9">C40-C39</f>
        <v>-30</v>
      </c>
    </row>
    <row r="41" spans="1:4">
      <c r="A41" s="2">
        <f>Dati!A41</f>
        <v>44082</v>
      </c>
      <c r="B41" s="3">
        <f>Dati!E41</f>
        <v>1903</v>
      </c>
      <c r="C41">
        <f t="shared" ref="C41" si="10">B41-B40</f>
        <v>42</v>
      </c>
      <c r="D41">
        <f t="shared" ref="D41" si="11">C41-C40</f>
        <v>-3</v>
      </c>
    </row>
    <row r="42" spans="1:4">
      <c r="A42" s="2">
        <f>Dati!A42</f>
        <v>44083</v>
      </c>
      <c r="B42" s="3">
        <f>Dati!E42</f>
        <v>1928</v>
      </c>
      <c r="C42">
        <f t="shared" ref="C42" si="12">B42-B41</f>
        <v>25</v>
      </c>
      <c r="D42">
        <f t="shared" ref="D42" si="13">C42-C41</f>
        <v>-17</v>
      </c>
    </row>
    <row r="43" spans="1:4">
      <c r="A43" s="2">
        <f>Dati!A43</f>
        <v>44084</v>
      </c>
      <c r="B43" s="3">
        <f>Dati!E43</f>
        <v>2000</v>
      </c>
      <c r="C43">
        <f t="shared" ref="C43" si="14">B43-B42</f>
        <v>72</v>
      </c>
      <c r="D43">
        <f t="shared" ref="D43" si="15">C43-C42</f>
        <v>47</v>
      </c>
    </row>
    <row r="44" spans="1:4">
      <c r="A44" s="2">
        <f>Dati!A44</f>
        <v>44085</v>
      </c>
      <c r="B44" s="3">
        <f>Dati!E44</f>
        <v>2024</v>
      </c>
      <c r="C44">
        <f t="shared" ref="C44" si="16">B44-B43</f>
        <v>24</v>
      </c>
      <c r="D44">
        <f t="shared" ref="D44" si="17">C44-C43</f>
        <v>-48</v>
      </c>
    </row>
    <row r="45" spans="1:4">
      <c r="A45" s="2">
        <f>Dati!A45</f>
        <v>44086</v>
      </c>
      <c r="B45" s="3">
        <f>Dati!E45</f>
        <v>2133</v>
      </c>
      <c r="C45">
        <f t="shared" ref="C45" si="18">B45-B44</f>
        <v>109</v>
      </c>
      <c r="D45">
        <f t="shared" ref="D45" si="19">C45-C44</f>
        <v>85</v>
      </c>
    </row>
    <row r="46" spans="1:4">
      <c r="A46" s="2">
        <f>Dati!A46</f>
        <v>44087</v>
      </c>
      <c r="B46" s="3">
        <f>Dati!E46</f>
        <v>2229</v>
      </c>
      <c r="C46">
        <f t="shared" ref="C46" si="20">B46-B45</f>
        <v>96</v>
      </c>
      <c r="D46">
        <f t="shared" ref="D46" si="21">C46-C45</f>
        <v>-13</v>
      </c>
    </row>
    <row r="47" spans="1:4">
      <c r="A47" s="2">
        <f>Dati!A47</f>
        <v>44088</v>
      </c>
      <c r="B47" s="3">
        <f>Dati!E47</f>
        <v>2319</v>
      </c>
      <c r="C47">
        <f t="shared" ref="C47" si="22">B47-B46</f>
        <v>90</v>
      </c>
      <c r="D47">
        <f t="shared" ref="D47" si="23">C47-C46</f>
        <v>-6</v>
      </c>
    </row>
    <row r="48" spans="1:4">
      <c r="A48" s="2">
        <f>Dati!A48</f>
        <v>44089</v>
      </c>
      <c r="B48" s="3">
        <f>Dati!E48</f>
        <v>2423</v>
      </c>
      <c r="C48">
        <f t="shared" ref="C48" si="24">B48-B47</f>
        <v>104</v>
      </c>
      <c r="D48">
        <f t="shared" ref="D48" si="25">C48-C47</f>
        <v>14</v>
      </c>
    </row>
    <row r="49" spans="1:4">
      <c r="A49" s="2">
        <f>Dati!A49</f>
        <v>44090</v>
      </c>
      <c r="B49" s="3">
        <f>Dati!E49</f>
        <v>2492</v>
      </c>
      <c r="C49">
        <f t="shared" ref="C49" si="26">B49-B48</f>
        <v>69</v>
      </c>
      <c r="D49">
        <f t="shared" ref="D49" si="27">C49-C48</f>
        <v>-35</v>
      </c>
    </row>
    <row r="50" spans="1:4">
      <c r="A50" s="2">
        <f>Dati!A50</f>
        <v>44091</v>
      </c>
      <c r="B50" s="3">
        <f>Dati!E50</f>
        <v>2560</v>
      </c>
      <c r="C50">
        <f t="shared" ref="C50" si="28">B50-B49</f>
        <v>68</v>
      </c>
      <c r="D50">
        <f t="shared" ref="D50" si="29">C50-C49</f>
        <v>-1</v>
      </c>
    </row>
    <row r="51" spans="1:4">
      <c r="A51" s="2">
        <f>Dati!A51</f>
        <v>44092</v>
      </c>
      <c r="B51" s="3">
        <f>Dati!E51</f>
        <v>2595</v>
      </c>
      <c r="C51">
        <f t="shared" ref="C51" si="30">B51-B50</f>
        <v>35</v>
      </c>
      <c r="D51">
        <f t="shared" ref="D51" si="31">C51-C50</f>
        <v>-33</v>
      </c>
    </row>
    <row r="52" spans="1:4">
      <c r="A52" s="2">
        <f>Dati!A52</f>
        <v>44093</v>
      </c>
      <c r="B52" s="3">
        <f>Dati!E52</f>
        <v>2595</v>
      </c>
      <c r="C52">
        <f t="shared" ref="C52" si="32">B52-B51</f>
        <v>0</v>
      </c>
      <c r="D52">
        <f t="shared" ref="D52" si="33">C52-C51</f>
        <v>-35</v>
      </c>
    </row>
    <row r="53" spans="1:4">
      <c r="A53" s="2">
        <f>Dati!A53</f>
        <v>44094</v>
      </c>
      <c r="B53" s="3">
        <f>Dati!E53</f>
        <v>2587</v>
      </c>
      <c r="C53">
        <f t="shared" ref="C53" si="34">B53-B52</f>
        <v>-8</v>
      </c>
      <c r="D53">
        <f t="shared" ref="D53" si="35">C53-C52</f>
        <v>-8</v>
      </c>
    </row>
    <row r="54" spans="1:4">
      <c r="A54" s="2">
        <f>Dati!A54</f>
        <v>44095</v>
      </c>
      <c r="B54" s="3">
        <f>Dati!E54</f>
        <v>2707</v>
      </c>
      <c r="C54">
        <f t="shared" ref="C54" si="36">B54-B53</f>
        <v>120</v>
      </c>
      <c r="D54">
        <f t="shared" ref="D54" si="37">C54-C53</f>
        <v>128</v>
      </c>
    </row>
    <row r="55" spans="1:4">
      <c r="A55" s="2">
        <f>Dati!A55</f>
        <v>44096</v>
      </c>
      <c r="B55" s="3">
        <f>Dati!E55</f>
        <v>2843</v>
      </c>
      <c r="C55">
        <f t="shared" ref="C55" si="38">B55-B54</f>
        <v>136</v>
      </c>
      <c r="D55">
        <f t="shared" ref="D55" si="39">C55-C54</f>
        <v>16</v>
      </c>
    </row>
    <row r="56" spans="1:4">
      <c r="A56" s="2">
        <f>Dati!A56</f>
        <v>44097</v>
      </c>
      <c r="B56" s="3">
        <f>Dati!E56</f>
        <v>2902</v>
      </c>
      <c r="C56">
        <f t="shared" ref="C56" si="40">B56-B55</f>
        <v>59</v>
      </c>
      <c r="D56">
        <f t="shared" ref="D56" si="41">C56-C55</f>
        <v>-77</v>
      </c>
    </row>
    <row r="57" spans="1:4">
      <c r="A57" s="2">
        <f>Dati!A57</f>
        <v>44098</v>
      </c>
      <c r="B57" s="3">
        <f>Dati!E57</f>
        <v>2977</v>
      </c>
      <c r="C57">
        <f t="shared" ref="C57" si="42">B57-B56</f>
        <v>75</v>
      </c>
      <c r="D57">
        <f t="shared" ref="D57" si="43">C57-C56</f>
        <v>16</v>
      </c>
    </row>
    <row r="58" spans="1:4">
      <c r="A58" s="2">
        <f>Dati!A58</f>
        <v>44099</v>
      </c>
      <c r="B58" s="3">
        <f>Dati!E58</f>
        <v>2981</v>
      </c>
      <c r="C58">
        <f t="shared" ref="C58" si="44">B58-B57</f>
        <v>4</v>
      </c>
      <c r="D58">
        <f t="shared" ref="D58" si="45">C58-C57</f>
        <v>-71</v>
      </c>
    </row>
    <row r="59" spans="1:4">
      <c r="A59" s="2">
        <f>Dati!A59</f>
        <v>44100</v>
      </c>
      <c r="B59" s="3">
        <f>Dati!E59</f>
        <v>2993</v>
      </c>
      <c r="C59">
        <f t="shared" ref="C59" si="46">B59-B58</f>
        <v>12</v>
      </c>
      <c r="D59">
        <f t="shared" ref="D59" si="47">C59-C58</f>
        <v>8</v>
      </c>
    </row>
    <row r="60" spans="1:4">
      <c r="A60" s="2">
        <f>Dati!A60</f>
        <v>44101</v>
      </c>
      <c r="B60" s="3">
        <f>Dati!E60</f>
        <v>3100</v>
      </c>
      <c r="C60">
        <f t="shared" ref="C60" si="48">B60-B59</f>
        <v>107</v>
      </c>
      <c r="D60">
        <f t="shared" ref="D60" si="49">C60-C59</f>
        <v>95</v>
      </c>
    </row>
    <row r="61" spans="1:4">
      <c r="A61" s="2">
        <f>Dati!A61</f>
        <v>44102</v>
      </c>
      <c r="B61" s="3">
        <f>Dati!E61</f>
        <v>3241</v>
      </c>
      <c r="C61">
        <f t="shared" ref="C61" si="50">B61-B60</f>
        <v>141</v>
      </c>
      <c r="D61">
        <f t="shared" ref="D61" si="51">C61-C60</f>
        <v>34</v>
      </c>
    </row>
    <row r="62" spans="1:4">
      <c r="A62" s="2">
        <f>Dati!A62</f>
        <v>44103</v>
      </c>
      <c r="B62" s="3">
        <f>Dati!E62</f>
        <v>3319</v>
      </c>
      <c r="C62">
        <f t="shared" ref="C62" si="52">B62-B61</f>
        <v>78</v>
      </c>
      <c r="D62">
        <f t="shared" ref="D62" si="53">C62-C61</f>
        <v>-63</v>
      </c>
    </row>
    <row r="63" spans="1:4">
      <c r="A63" s="2">
        <f>Dati!A63</f>
        <v>44104</v>
      </c>
      <c r="B63" s="3">
        <f>Dati!E63</f>
        <v>3327</v>
      </c>
      <c r="C63">
        <f t="shared" ref="C63" si="54">B63-B62</f>
        <v>8</v>
      </c>
      <c r="D63">
        <f t="shared" ref="D63" si="55">C63-C62</f>
        <v>-70</v>
      </c>
    </row>
    <row r="64" spans="1:4">
      <c r="A64" s="2">
        <f>Dati!A64</f>
        <v>44105</v>
      </c>
      <c r="B64" s="3">
        <f>Dati!E64</f>
        <v>3388</v>
      </c>
      <c r="C64">
        <f t="shared" ref="C64" si="56">B64-B63</f>
        <v>61</v>
      </c>
      <c r="D64">
        <f t="shared" ref="D64" si="57">C64-C63</f>
        <v>53</v>
      </c>
    </row>
    <row r="65" spans="1:4">
      <c r="A65" s="2">
        <f>Dati!A65</f>
        <v>44106</v>
      </c>
      <c r="B65" s="3">
        <f>Dati!E65</f>
        <v>3436</v>
      </c>
      <c r="C65">
        <f t="shared" ref="C65" si="58">B65-B64</f>
        <v>48</v>
      </c>
      <c r="D65">
        <f t="shared" ref="D65" si="59">C65-C64</f>
        <v>-13</v>
      </c>
    </row>
    <row r="66" spans="1:4">
      <c r="A66" s="2">
        <f>Dati!A66</f>
        <v>44107</v>
      </c>
      <c r="B66" s="3">
        <f>Dati!E66</f>
        <v>3502</v>
      </c>
      <c r="C66">
        <f t="shared" ref="C66" si="60">B66-B65</f>
        <v>66</v>
      </c>
      <c r="D66">
        <f t="shared" ref="D66" si="61">C66-C65</f>
        <v>18</v>
      </c>
    </row>
    <row r="67" spans="1:4">
      <c r="A67" s="2">
        <f>Dati!A67</f>
        <v>44108</v>
      </c>
      <c r="B67" s="3">
        <f>Dati!E67</f>
        <v>3590</v>
      </c>
      <c r="C67">
        <f t="shared" ref="C67" si="62">B67-B66</f>
        <v>88</v>
      </c>
      <c r="D67">
        <f t="shared" ref="D67" si="63">C67-C66</f>
        <v>22</v>
      </c>
    </row>
    <row r="68" spans="1:4">
      <c r="A68" s="2">
        <f>Dati!A68</f>
        <v>44109</v>
      </c>
      <c r="B68" s="3">
        <f>Dati!E68</f>
        <v>3810</v>
      </c>
      <c r="C68">
        <f t="shared" ref="C68" si="64">B68-B67</f>
        <v>220</v>
      </c>
      <c r="D68">
        <f t="shared" ref="D68" si="65">C68-C67</f>
        <v>132</v>
      </c>
    </row>
    <row r="69" spans="1:4">
      <c r="A69" s="2">
        <f>Dati!A69</f>
        <v>44110</v>
      </c>
      <c r="B69" s="3">
        <f>Dati!E69</f>
        <v>3944</v>
      </c>
      <c r="C69">
        <f t="shared" ref="C69" si="66">B69-B68</f>
        <v>134</v>
      </c>
      <c r="D69">
        <f t="shared" ref="D69" si="67">C69-C68</f>
        <v>-86</v>
      </c>
    </row>
    <row r="70" spans="1:4">
      <c r="A70" s="2">
        <f>Dati!A70</f>
        <v>44111</v>
      </c>
      <c r="B70" s="3">
        <f>Dati!E70</f>
        <v>4119</v>
      </c>
      <c r="C70">
        <f t="shared" ref="C70" si="68">B70-B69</f>
        <v>175</v>
      </c>
      <c r="D70">
        <f t="shared" ref="D70" si="69">C70-C69</f>
        <v>41</v>
      </c>
    </row>
    <row r="71" spans="1:4">
      <c r="A71" s="2">
        <f>Dati!A71</f>
        <v>44112</v>
      </c>
      <c r="B71" s="3">
        <f>Dati!E71</f>
        <v>4283</v>
      </c>
      <c r="C71">
        <f t="shared" ref="C71" si="70">B71-B70</f>
        <v>164</v>
      </c>
      <c r="D71">
        <f t="shared" ref="D71" si="71">C71-C70</f>
        <v>-11</v>
      </c>
    </row>
    <row r="72" spans="1:4">
      <c r="A72" s="2">
        <f>Dati!A72</f>
        <v>44113</v>
      </c>
      <c r="B72" s="3">
        <f>Dati!E72</f>
        <v>4473</v>
      </c>
      <c r="C72">
        <f t="shared" ref="C72" si="72">B72-B71</f>
        <v>190</v>
      </c>
      <c r="D72">
        <f t="shared" ref="D72" si="73">C72-C71</f>
        <v>26</v>
      </c>
    </row>
    <row r="73" spans="1:4">
      <c r="A73" s="2">
        <f>Dati!A73</f>
        <v>44114</v>
      </c>
      <c r="B73" s="3">
        <f>Dati!E73</f>
        <v>4726</v>
      </c>
      <c r="C73">
        <f t="shared" ref="C73" si="74">B73-B72</f>
        <v>253</v>
      </c>
      <c r="D73">
        <f t="shared" ref="D73" si="75">C73-C72</f>
        <v>63</v>
      </c>
    </row>
    <row r="74" spans="1:4">
      <c r="A74" s="2">
        <f>Dati!A74</f>
        <v>44115</v>
      </c>
      <c r="B74" s="3">
        <f>Dati!E74</f>
        <v>4939</v>
      </c>
      <c r="C74">
        <f t="shared" ref="C74" si="76">B74-B73</f>
        <v>213</v>
      </c>
      <c r="D74">
        <f t="shared" ref="D74" si="77">C74-C73</f>
        <v>-40</v>
      </c>
    </row>
    <row r="75" spans="1:4">
      <c r="A75" s="2">
        <f>Dati!A75</f>
        <v>44116</v>
      </c>
      <c r="B75" s="3">
        <f>Dati!E75</f>
        <v>5273</v>
      </c>
      <c r="C75">
        <f t="shared" ref="C75:C76" si="78">B75-B74</f>
        <v>334</v>
      </c>
      <c r="D75">
        <f t="shared" ref="D75:D76" si="79">C75-C74</f>
        <v>121</v>
      </c>
    </row>
    <row r="76" spans="1:4">
      <c r="A76" s="2">
        <f>Dati!A76</f>
        <v>44117</v>
      </c>
      <c r="B76" s="3">
        <f>Dati!E76</f>
        <v>5590</v>
      </c>
      <c r="C76">
        <f t="shared" si="78"/>
        <v>317</v>
      </c>
      <c r="D76">
        <f t="shared" si="79"/>
        <v>-17</v>
      </c>
    </row>
    <row r="77" spans="1:4">
      <c r="A77" s="2">
        <f>Dati!A77</f>
        <v>44118</v>
      </c>
      <c r="B77" s="3">
        <f>Dati!E77</f>
        <v>6009</v>
      </c>
      <c r="C77">
        <f t="shared" ref="C77:C78" si="80">B77-B76</f>
        <v>419</v>
      </c>
      <c r="D77">
        <f t="shared" ref="D77:D78" si="81">C77-C76</f>
        <v>102</v>
      </c>
    </row>
    <row r="78" spans="1:4">
      <c r="A78" s="2">
        <f>Dati!A78</f>
        <v>44119</v>
      </c>
      <c r="B78" s="3">
        <f>Dati!E78</f>
        <v>6382</v>
      </c>
      <c r="C78">
        <f t="shared" si="80"/>
        <v>373</v>
      </c>
      <c r="D78">
        <f t="shared" si="81"/>
        <v>-46</v>
      </c>
    </row>
    <row r="79" spans="1:4">
      <c r="A79" s="2">
        <f>Dati!A79</f>
        <v>44120</v>
      </c>
      <c r="B79" s="3">
        <f>Dati!E79</f>
        <v>6816</v>
      </c>
      <c r="C79">
        <f t="shared" ref="C79" si="82">B79-B78</f>
        <v>434</v>
      </c>
      <c r="D79">
        <f t="shared" ref="D79" si="83">C79-C78</f>
        <v>61</v>
      </c>
    </row>
    <row r="80" spans="1:4">
      <c r="A80" s="2">
        <f>Dati!A80</f>
        <v>44121</v>
      </c>
      <c r="B80" s="3">
        <f>Dati!E80</f>
        <v>7322</v>
      </c>
      <c r="C80">
        <f t="shared" ref="C80" si="84">B80-B79</f>
        <v>506</v>
      </c>
      <c r="D80">
        <f t="shared" ref="D80" si="85">C80-C79</f>
        <v>72</v>
      </c>
    </row>
    <row r="81" spans="1:4">
      <c r="A81" s="2">
        <f>Dati!A81</f>
        <v>44122</v>
      </c>
      <c r="B81" s="3">
        <f>Dati!E81</f>
        <v>7881</v>
      </c>
      <c r="C81">
        <f t="shared" ref="C81" si="86">B81-B80</f>
        <v>559</v>
      </c>
      <c r="D81">
        <f t="shared" ref="D81" si="87">C81-C80</f>
        <v>53</v>
      </c>
    </row>
    <row r="82" spans="1:4">
      <c r="A82" s="2">
        <f>Dati!A82</f>
        <v>44123</v>
      </c>
      <c r="B82" s="3">
        <f>Dati!E82</f>
        <v>8473</v>
      </c>
      <c r="C82">
        <f t="shared" ref="C82" si="88">B82-B81</f>
        <v>592</v>
      </c>
      <c r="D82">
        <f t="shared" ref="D82" si="89">C82-C81</f>
        <v>33</v>
      </c>
    </row>
    <row r="83" spans="1:4">
      <c r="A83" s="2">
        <f>Dati!A83</f>
        <v>44124</v>
      </c>
      <c r="B83" s="3">
        <f>Dati!E83</f>
        <v>9324</v>
      </c>
      <c r="C83">
        <f t="shared" ref="C83:C84" si="90">B83-B82</f>
        <v>851</v>
      </c>
      <c r="D83">
        <f t="shared" ref="D83:D84" si="91">C83-C82</f>
        <v>259</v>
      </c>
    </row>
    <row r="84" spans="1:4">
      <c r="A84" s="2">
        <f>Dati!A84</f>
        <v>44125</v>
      </c>
      <c r="B84" s="3">
        <f>Dati!E84</f>
        <v>9983</v>
      </c>
      <c r="C84">
        <f t="shared" si="90"/>
        <v>659</v>
      </c>
      <c r="D84">
        <f t="shared" si="91"/>
        <v>-192</v>
      </c>
    </row>
    <row r="85" spans="1:4">
      <c r="A85" s="2">
        <f>Dati!A85</f>
        <v>44126</v>
      </c>
      <c r="B85" s="3">
        <f>Dati!E85</f>
        <v>10686</v>
      </c>
      <c r="C85">
        <f t="shared" ref="C85" si="92">B85-B84</f>
        <v>703</v>
      </c>
      <c r="D85">
        <f t="shared" ref="D85" si="93">C85-C84</f>
        <v>44</v>
      </c>
    </row>
    <row r="86" spans="1:4">
      <c r="A86" s="2">
        <f>Dati!A86</f>
        <v>44127</v>
      </c>
      <c r="B86" s="3">
        <f>Dati!E86</f>
        <v>11598</v>
      </c>
      <c r="C86">
        <f t="shared" ref="C86:C87" si="94">B86-B85</f>
        <v>912</v>
      </c>
      <c r="D86">
        <f t="shared" ref="D86:D87" si="95">C86-C85</f>
        <v>209</v>
      </c>
    </row>
    <row r="87" spans="1:4">
      <c r="A87" s="2">
        <f>Dati!A87</f>
        <v>44128</v>
      </c>
      <c r="B87" s="3">
        <f>Dati!E87</f>
        <v>12415</v>
      </c>
      <c r="C87">
        <f t="shared" si="94"/>
        <v>817</v>
      </c>
      <c r="D87">
        <f t="shared" si="95"/>
        <v>-95</v>
      </c>
    </row>
    <row r="88" spans="1:4">
      <c r="A88" s="2">
        <f>Dati!A88</f>
        <v>44129</v>
      </c>
      <c r="B88" s="3">
        <f>Dati!E88</f>
        <v>13214</v>
      </c>
      <c r="C88">
        <f t="shared" ref="C88:C89" si="96">B88-B87</f>
        <v>799</v>
      </c>
      <c r="D88">
        <f t="shared" ref="D88:D89" si="97">C88-C87</f>
        <v>-18</v>
      </c>
    </row>
    <row r="89" spans="1:4">
      <c r="A89" s="2">
        <f>Dati!A89</f>
        <v>44130</v>
      </c>
      <c r="B89" s="3">
        <f>Dati!E89</f>
        <v>14281</v>
      </c>
      <c r="C89">
        <f t="shared" si="96"/>
        <v>1067</v>
      </c>
      <c r="D89">
        <f t="shared" si="97"/>
        <v>268</v>
      </c>
    </row>
    <row r="90" spans="1:4">
      <c r="A90" s="2">
        <f>Dati!A90</f>
        <v>44131</v>
      </c>
      <c r="B90" s="3">
        <f>Dati!E90</f>
        <v>15366</v>
      </c>
      <c r="C90">
        <f t="shared" ref="C90" si="98">B90-B89</f>
        <v>1085</v>
      </c>
      <c r="D90">
        <f t="shared" ref="D90" si="99">C90-C89</f>
        <v>18</v>
      </c>
    </row>
    <row r="91" spans="1:4">
      <c r="A91" s="2">
        <f>Dati!A91</f>
        <v>44132</v>
      </c>
      <c r="B91" s="3">
        <f>Dati!E91</f>
        <v>16517</v>
      </c>
      <c r="C91">
        <f t="shared" ref="C91:C92" si="100">B91-B90</f>
        <v>1151</v>
      </c>
      <c r="D91">
        <f t="shared" ref="D91:D92" si="101">C91-C90</f>
        <v>66</v>
      </c>
    </row>
    <row r="92" spans="1:4">
      <c r="A92" s="2">
        <f>Dati!A92</f>
        <v>44133</v>
      </c>
      <c r="B92" s="3">
        <f>Dati!E92</f>
        <v>17615</v>
      </c>
      <c r="C92">
        <f t="shared" si="100"/>
        <v>1098</v>
      </c>
      <c r="D92">
        <f t="shared" si="101"/>
        <v>-53</v>
      </c>
    </row>
    <row r="93" spans="1:4">
      <c r="A93" s="2">
        <f>Dati!A93</f>
        <v>44134</v>
      </c>
      <c r="B93" s="3">
        <f>Dati!E93</f>
        <v>18740</v>
      </c>
      <c r="C93">
        <f t="shared" ref="C93:C94" si="102">B93-B92</f>
        <v>1125</v>
      </c>
      <c r="D93">
        <f t="shared" ref="D93:D94" si="103">C93-C92</f>
        <v>27</v>
      </c>
    </row>
    <row r="94" spans="1:4">
      <c r="A94" s="2">
        <f>Dati!A94</f>
        <v>44135</v>
      </c>
      <c r="B94" s="3">
        <f>Dati!E94</f>
        <v>19809</v>
      </c>
      <c r="C94">
        <f t="shared" si="102"/>
        <v>1069</v>
      </c>
      <c r="D94">
        <f t="shared" si="103"/>
        <v>-56</v>
      </c>
    </row>
    <row r="95" spans="1:4">
      <c r="A95" s="2">
        <f>Dati!A95</f>
        <v>44136</v>
      </c>
      <c r="B95" s="3">
        <f>Dati!E95</f>
        <v>20841</v>
      </c>
      <c r="C95">
        <f t="shared" ref="C95" si="104">B95-B94</f>
        <v>1032</v>
      </c>
      <c r="D95">
        <f t="shared" ref="D95" si="105">C95-C94</f>
        <v>-37</v>
      </c>
    </row>
    <row r="96" spans="1:4">
      <c r="A96" s="2">
        <f>Dati!A96</f>
        <v>44137</v>
      </c>
      <c r="B96" s="3">
        <f>Dati!E96</f>
        <v>21862</v>
      </c>
      <c r="C96">
        <f t="shared" ref="C96:C99" si="106">B96-B95</f>
        <v>1021</v>
      </c>
      <c r="D96">
        <f t="shared" ref="D96:D99" si="107">C96-C95</f>
        <v>-11</v>
      </c>
    </row>
    <row r="97" spans="1:4">
      <c r="A97" s="2">
        <f>Dati!A97</f>
        <v>44138</v>
      </c>
      <c r="B97" s="3">
        <f>Dati!E97</f>
        <v>23339</v>
      </c>
      <c r="C97">
        <f t="shared" si="106"/>
        <v>1477</v>
      </c>
      <c r="D97">
        <f t="shared" si="107"/>
        <v>456</v>
      </c>
    </row>
    <row r="98" spans="1:4">
      <c r="A98" s="2">
        <f>Dati!A98</f>
        <v>44139</v>
      </c>
      <c r="B98" s="3">
        <f>Dati!E98</f>
        <v>24408</v>
      </c>
      <c r="C98">
        <f t="shared" si="106"/>
        <v>1069</v>
      </c>
      <c r="D98">
        <f t="shared" si="107"/>
        <v>-408</v>
      </c>
    </row>
    <row r="99" spans="1:4">
      <c r="A99" s="2">
        <f>Dati!A99</f>
        <v>44140</v>
      </c>
      <c r="B99" s="3">
        <f>Dati!E99</f>
        <v>25647</v>
      </c>
      <c r="C99">
        <f t="shared" si="106"/>
        <v>1239</v>
      </c>
      <c r="D99">
        <f t="shared" si="107"/>
        <v>170</v>
      </c>
    </row>
    <row r="100" spans="1:4">
      <c r="A100" s="2">
        <f>Dati!A100</f>
        <v>44141</v>
      </c>
      <c r="B100" s="3">
        <f>Dati!E100</f>
        <v>26520</v>
      </c>
      <c r="C100">
        <f t="shared" ref="C100" si="108">B100-B99</f>
        <v>873</v>
      </c>
      <c r="D100">
        <f t="shared" ref="D100" si="109">C100-C99</f>
        <v>-366</v>
      </c>
    </row>
    <row r="101" spans="1:4">
      <c r="A101" s="2">
        <f>Dati!A101</f>
        <v>44142</v>
      </c>
      <c r="B101" s="3">
        <f>Dati!E101</f>
        <v>27743</v>
      </c>
      <c r="C101">
        <f t="shared" ref="C101:C105" si="110">B101-B100</f>
        <v>1223</v>
      </c>
      <c r="D101">
        <f t="shared" ref="D101:D105" si="111">C101-C100</f>
        <v>350</v>
      </c>
    </row>
    <row r="102" spans="1:4">
      <c r="A102" s="2">
        <f>Dati!A102</f>
        <v>44143</v>
      </c>
      <c r="B102" s="3">
        <f>Dati!E102</f>
        <v>29189</v>
      </c>
      <c r="C102">
        <f t="shared" si="110"/>
        <v>1446</v>
      </c>
      <c r="D102">
        <f t="shared" si="111"/>
        <v>223</v>
      </c>
    </row>
    <row r="103" spans="1:4">
      <c r="A103" s="2">
        <f>Dati!A103</f>
        <v>44144</v>
      </c>
      <c r="B103" s="3">
        <f>Dati!E103</f>
        <v>30485</v>
      </c>
      <c r="C103">
        <f t="shared" si="110"/>
        <v>1296</v>
      </c>
      <c r="D103">
        <f t="shared" si="111"/>
        <v>-150</v>
      </c>
    </row>
    <row r="104" spans="1:4">
      <c r="A104" s="2">
        <f>Dati!A104</f>
        <v>44145</v>
      </c>
      <c r="B104" s="3">
        <f>Dati!E104</f>
        <v>31604</v>
      </c>
      <c r="C104">
        <f t="shared" si="110"/>
        <v>1119</v>
      </c>
      <c r="D104">
        <f t="shared" si="111"/>
        <v>-177</v>
      </c>
    </row>
    <row r="105" spans="1:4">
      <c r="A105" s="2">
        <f>Dati!A105</f>
        <v>44146</v>
      </c>
      <c r="B105" s="3">
        <f>Dati!E105</f>
        <v>32525</v>
      </c>
      <c r="C105">
        <f t="shared" si="110"/>
        <v>921</v>
      </c>
      <c r="D105">
        <f t="shared" si="111"/>
        <v>-198</v>
      </c>
    </row>
    <row r="106" spans="1:4">
      <c r="A106" s="2">
        <f>Dati!A106</f>
        <v>44147</v>
      </c>
      <c r="B106" s="3">
        <f>Dati!E106</f>
        <v>33043</v>
      </c>
      <c r="C106">
        <f t="shared" ref="C106" si="112">B106-B105</f>
        <v>518</v>
      </c>
      <c r="D106">
        <f t="shared" ref="D106" si="113">C106-C105</f>
        <v>-403</v>
      </c>
    </row>
    <row r="107" spans="1:4">
      <c r="A107" s="2">
        <f>Dati!A107</f>
        <v>44148</v>
      </c>
      <c r="B107" s="3">
        <f>Dati!E107</f>
        <v>34144</v>
      </c>
      <c r="C107">
        <f t="shared" ref="C107:C109" si="114">B107-B106</f>
        <v>1101</v>
      </c>
      <c r="D107">
        <f t="shared" ref="D107:D109" si="115">C107-C106</f>
        <v>583</v>
      </c>
    </row>
    <row r="108" spans="1:4">
      <c r="A108" s="2">
        <f>Dati!A108</f>
        <v>44149</v>
      </c>
      <c r="B108" s="3">
        <f>Dati!E108</f>
        <v>34704</v>
      </c>
      <c r="C108">
        <f t="shared" si="114"/>
        <v>560</v>
      </c>
      <c r="D108">
        <f t="shared" si="115"/>
        <v>-541</v>
      </c>
    </row>
    <row r="109" spans="1:4">
      <c r="A109" s="2">
        <f>Dati!A109</f>
        <v>44150</v>
      </c>
      <c r="B109" s="3">
        <f>Dati!E109</f>
        <v>35469</v>
      </c>
      <c r="C109">
        <f t="shared" si="114"/>
        <v>765</v>
      </c>
      <c r="D109">
        <f t="shared" si="115"/>
        <v>205</v>
      </c>
    </row>
    <row r="110" spans="1:4">
      <c r="A110" s="2">
        <f>Dati!A110</f>
        <v>44151</v>
      </c>
      <c r="B110" s="3">
        <f>Dati!E110</f>
        <v>36028</v>
      </c>
      <c r="C110">
        <f t="shared" ref="C110" si="116">B110-B109</f>
        <v>559</v>
      </c>
      <c r="D110">
        <f t="shared" ref="D110" si="117">C110-C109</f>
        <v>-206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0"/>
  <sheetViews>
    <sheetView zoomScaleNormal="100" workbookViewId="0">
      <pane ySplit="1" topLeftCell="A83" activePane="bottomLeft" state="frozen"/>
      <selection pane="bottomLeft" activeCell="A110" sqref="A110"/>
    </sheetView>
  </sheetViews>
  <sheetFormatPr defaultRowHeight="14.25"/>
  <cols>
    <col min="1" max="1" width="8.75" customWidth="1"/>
    <col min="2" max="2" width="17.125" customWidth="1"/>
    <col min="3" max="5" width="10.75" customWidth="1"/>
    <col min="6" max="6" width="8.75" customWidth="1"/>
  </cols>
  <sheetData>
    <row r="1" spans="1:5">
      <c r="A1" s="1" t="s">
        <v>0</v>
      </c>
      <c r="B1" s="1" t="str">
        <f>Dati!G1</f>
        <v>attualmente_positivi</v>
      </c>
      <c r="C1" t="s">
        <v>13</v>
      </c>
      <c r="D1" t="s">
        <v>14</v>
      </c>
      <c r="E1" t="s">
        <v>61</v>
      </c>
    </row>
    <row r="3" spans="1:5">
      <c r="A3" s="2">
        <f>Dati!A3</f>
        <v>44044</v>
      </c>
      <c r="B3" s="3">
        <f>Dati!G3</f>
        <v>12457</v>
      </c>
    </row>
    <row r="4" spans="1:5">
      <c r="A4" s="2">
        <f>Dati!A4</f>
        <v>44045</v>
      </c>
      <c r="B4" s="3">
        <f>Dati!G4</f>
        <v>12456</v>
      </c>
      <c r="C4">
        <f t="shared" ref="C4:C36" si="0">B4-B3</f>
        <v>-1</v>
      </c>
    </row>
    <row r="5" spans="1:5">
      <c r="A5" s="2">
        <f>Dati!A5</f>
        <v>44046</v>
      </c>
      <c r="B5" s="3">
        <f>Dati!G5</f>
        <v>12474</v>
      </c>
      <c r="C5">
        <f t="shared" si="0"/>
        <v>18</v>
      </c>
      <c r="D5">
        <f t="shared" ref="D5:D36" si="1">C5-C4</f>
        <v>19</v>
      </c>
    </row>
    <row r="6" spans="1:5">
      <c r="A6" s="2">
        <f>Dati!A6</f>
        <v>44047</v>
      </c>
      <c r="B6" s="3">
        <f>Dati!G6</f>
        <v>12482</v>
      </c>
      <c r="C6">
        <f t="shared" si="0"/>
        <v>8</v>
      </c>
      <c r="D6">
        <f t="shared" si="1"/>
        <v>-10</v>
      </c>
    </row>
    <row r="7" spans="1:5">
      <c r="A7" s="2">
        <f>Dati!A7</f>
        <v>44048</v>
      </c>
      <c r="B7" s="3">
        <f>Dati!G7</f>
        <v>12646</v>
      </c>
      <c r="C7">
        <f t="shared" si="0"/>
        <v>164</v>
      </c>
      <c r="D7">
        <f t="shared" si="1"/>
        <v>156</v>
      </c>
    </row>
    <row r="8" spans="1:5">
      <c r="A8" s="2">
        <f>Dati!A8</f>
        <v>44049</v>
      </c>
      <c r="B8" s="3">
        <f>Dati!G8</f>
        <v>12694</v>
      </c>
      <c r="C8">
        <f t="shared" si="0"/>
        <v>48</v>
      </c>
      <c r="D8">
        <f t="shared" si="1"/>
        <v>-116</v>
      </c>
    </row>
    <row r="9" spans="1:5">
      <c r="A9" s="2">
        <f>Dati!A9</f>
        <v>44050</v>
      </c>
      <c r="B9" s="3">
        <f>Dati!G9</f>
        <v>12924</v>
      </c>
      <c r="C9">
        <f t="shared" si="0"/>
        <v>230</v>
      </c>
      <c r="D9">
        <f t="shared" si="1"/>
        <v>182</v>
      </c>
    </row>
    <row r="10" spans="1:5">
      <c r="A10" s="2">
        <f>Dati!A10</f>
        <v>44051</v>
      </c>
      <c r="B10" s="3">
        <f>Dati!G10</f>
        <v>12953</v>
      </c>
      <c r="C10">
        <f t="shared" si="0"/>
        <v>29</v>
      </c>
      <c r="D10">
        <f t="shared" si="1"/>
        <v>-201</v>
      </c>
    </row>
    <row r="11" spans="1:5">
      <c r="A11" s="2">
        <f>Dati!A11</f>
        <v>44052</v>
      </c>
      <c r="B11" s="3">
        <f>Dati!G11</f>
        <v>13263</v>
      </c>
      <c r="C11">
        <f t="shared" si="0"/>
        <v>310</v>
      </c>
      <c r="D11">
        <f t="shared" si="1"/>
        <v>281</v>
      </c>
    </row>
    <row r="12" spans="1:5">
      <c r="A12" s="2">
        <f>Dati!A12</f>
        <v>44053</v>
      </c>
      <c r="B12" s="3">
        <f>Dati!G12</f>
        <v>13368</v>
      </c>
      <c r="C12">
        <f t="shared" si="0"/>
        <v>105</v>
      </c>
      <c r="D12">
        <f t="shared" si="1"/>
        <v>-205</v>
      </c>
      <c r="E12" s="11">
        <f>SUM(C6:C12)/7</f>
        <v>127.71428571428571</v>
      </c>
    </row>
    <row r="13" spans="1:5">
      <c r="A13" s="2">
        <f>Dati!A13</f>
        <v>44054</v>
      </c>
      <c r="B13" s="3">
        <f>Dati!G13</f>
        <v>13561</v>
      </c>
      <c r="C13">
        <f t="shared" si="0"/>
        <v>193</v>
      </c>
      <c r="D13">
        <f t="shared" si="1"/>
        <v>88</v>
      </c>
      <c r="E13" s="11">
        <f t="shared" ref="E13:E76" si="2">SUM(C7:C13)/7</f>
        <v>154.14285714285714</v>
      </c>
    </row>
    <row r="14" spans="1:5">
      <c r="A14" s="2">
        <f>Dati!A14</f>
        <v>44055</v>
      </c>
      <c r="B14" s="3">
        <f>Dati!G14</f>
        <v>13791</v>
      </c>
      <c r="C14">
        <f t="shared" si="0"/>
        <v>230</v>
      </c>
      <c r="D14">
        <f t="shared" si="1"/>
        <v>37</v>
      </c>
      <c r="E14" s="11">
        <f t="shared" si="2"/>
        <v>163.57142857142858</v>
      </c>
    </row>
    <row r="15" spans="1:5">
      <c r="A15" s="2">
        <f>Dati!A15</f>
        <v>44056</v>
      </c>
      <c r="B15" s="3">
        <f>Dati!G15</f>
        <v>14081</v>
      </c>
      <c r="C15">
        <f t="shared" si="0"/>
        <v>290</v>
      </c>
      <c r="D15">
        <f t="shared" si="1"/>
        <v>60</v>
      </c>
      <c r="E15" s="11">
        <f t="shared" si="2"/>
        <v>198.14285714285714</v>
      </c>
    </row>
    <row r="16" spans="1:5">
      <c r="A16" s="2">
        <f>Dati!A16</f>
        <v>44057</v>
      </c>
      <c r="B16" s="3">
        <f>Dati!G16</f>
        <v>14249</v>
      </c>
      <c r="C16">
        <f t="shared" si="0"/>
        <v>168</v>
      </c>
      <c r="D16">
        <f t="shared" si="1"/>
        <v>-122</v>
      </c>
      <c r="E16" s="11">
        <f t="shared" si="2"/>
        <v>189.28571428571428</v>
      </c>
    </row>
    <row r="17" spans="1:5">
      <c r="A17" s="2">
        <f>Dati!A17</f>
        <v>44058</v>
      </c>
      <c r="B17" s="3">
        <f>Dati!G17</f>
        <v>14406</v>
      </c>
      <c r="C17">
        <f t="shared" si="0"/>
        <v>157</v>
      </c>
      <c r="D17">
        <f t="shared" si="1"/>
        <v>-11</v>
      </c>
      <c r="E17" s="11">
        <f t="shared" si="2"/>
        <v>207.57142857142858</v>
      </c>
    </row>
    <row r="18" spans="1:5">
      <c r="A18" s="2">
        <f>Dati!A18</f>
        <v>44059</v>
      </c>
      <c r="B18" s="3">
        <f>Dati!G18</f>
        <v>14733</v>
      </c>
      <c r="C18">
        <f t="shared" si="0"/>
        <v>327</v>
      </c>
      <c r="D18">
        <f t="shared" si="1"/>
        <v>170</v>
      </c>
      <c r="E18" s="11">
        <f t="shared" si="2"/>
        <v>210</v>
      </c>
    </row>
    <row r="19" spans="1:5">
      <c r="A19" s="2">
        <f>Dati!A19</f>
        <v>44060</v>
      </c>
      <c r="B19" s="3">
        <f>Dati!G19</f>
        <v>14867</v>
      </c>
      <c r="C19">
        <f t="shared" si="0"/>
        <v>134</v>
      </c>
      <c r="D19">
        <f t="shared" si="1"/>
        <v>-193</v>
      </c>
      <c r="E19" s="11">
        <f t="shared" si="2"/>
        <v>214.14285714285714</v>
      </c>
    </row>
    <row r="20" spans="1:5">
      <c r="A20" s="2">
        <f>Dati!A20</f>
        <v>44061</v>
      </c>
      <c r="B20" s="3">
        <f>Dati!G20</f>
        <v>15089</v>
      </c>
      <c r="C20">
        <f t="shared" si="0"/>
        <v>222</v>
      </c>
      <c r="D20">
        <f t="shared" si="1"/>
        <v>88</v>
      </c>
      <c r="E20" s="11">
        <f t="shared" si="2"/>
        <v>218.28571428571428</v>
      </c>
    </row>
    <row r="21" spans="1:5">
      <c r="A21" s="2">
        <f>Dati!A21</f>
        <v>44062</v>
      </c>
      <c r="B21" s="3">
        <f>Dati!G21</f>
        <v>15360</v>
      </c>
      <c r="C21">
        <f t="shared" si="0"/>
        <v>271</v>
      </c>
      <c r="D21">
        <f t="shared" si="1"/>
        <v>49</v>
      </c>
      <c r="E21" s="11">
        <f t="shared" si="2"/>
        <v>224.14285714285714</v>
      </c>
    </row>
    <row r="22" spans="1:5">
      <c r="A22" s="2">
        <f>Dati!A22</f>
        <v>44063</v>
      </c>
      <c r="B22" s="3">
        <f>Dati!G22</f>
        <v>16014</v>
      </c>
      <c r="C22">
        <f t="shared" si="0"/>
        <v>654</v>
      </c>
      <c r="D22">
        <f t="shared" si="1"/>
        <v>383</v>
      </c>
      <c r="E22" s="11">
        <f t="shared" si="2"/>
        <v>276.14285714285717</v>
      </c>
    </row>
    <row r="23" spans="1:5">
      <c r="A23" s="2">
        <f>Dati!A23</f>
        <v>44064</v>
      </c>
      <c r="B23" s="3">
        <f>Dati!G23</f>
        <v>16678</v>
      </c>
      <c r="C23">
        <f t="shared" si="0"/>
        <v>664</v>
      </c>
      <c r="D23">
        <f t="shared" si="1"/>
        <v>10</v>
      </c>
      <c r="E23" s="11">
        <f t="shared" si="2"/>
        <v>347</v>
      </c>
    </row>
    <row r="24" spans="1:5">
      <c r="A24" s="2">
        <f>Dati!A24</f>
        <v>44065</v>
      </c>
      <c r="B24" s="3">
        <f>Dati!G24</f>
        <v>17503</v>
      </c>
      <c r="C24">
        <f t="shared" si="0"/>
        <v>825</v>
      </c>
      <c r="D24">
        <f t="shared" si="1"/>
        <v>161</v>
      </c>
      <c r="E24" s="11">
        <f t="shared" si="2"/>
        <v>442.42857142857144</v>
      </c>
    </row>
    <row r="25" spans="1:5">
      <c r="A25" s="2">
        <f>Dati!A25</f>
        <v>44066</v>
      </c>
      <c r="B25" s="3">
        <f>Dati!G25</f>
        <v>18438</v>
      </c>
      <c r="C25">
        <f t="shared" si="0"/>
        <v>935</v>
      </c>
      <c r="D25">
        <f t="shared" si="1"/>
        <v>110</v>
      </c>
      <c r="E25" s="11">
        <f t="shared" si="2"/>
        <v>529.28571428571433</v>
      </c>
    </row>
    <row r="26" spans="1:5">
      <c r="A26" s="2">
        <f>Dati!A26</f>
        <v>44067</v>
      </c>
      <c r="B26" s="3">
        <f>Dati!G26</f>
        <v>19195</v>
      </c>
      <c r="C26">
        <f t="shared" si="0"/>
        <v>757</v>
      </c>
      <c r="D26">
        <f t="shared" si="1"/>
        <v>-178</v>
      </c>
      <c r="E26" s="11">
        <f t="shared" si="2"/>
        <v>618.28571428571433</v>
      </c>
    </row>
    <row r="27" spans="1:5">
      <c r="A27" s="2">
        <f>Dati!A27</f>
        <v>44068</v>
      </c>
      <c r="B27" s="3">
        <f>Dati!G27</f>
        <v>19714</v>
      </c>
      <c r="C27">
        <f t="shared" si="0"/>
        <v>519</v>
      </c>
      <c r="D27">
        <f t="shared" si="1"/>
        <v>-238</v>
      </c>
      <c r="E27" s="11">
        <f t="shared" si="2"/>
        <v>660.71428571428567</v>
      </c>
    </row>
    <row r="28" spans="1:5">
      <c r="A28" s="2">
        <f>Dati!A28</f>
        <v>44069</v>
      </c>
      <c r="B28" s="3">
        <f>Dati!G28</f>
        <v>20753</v>
      </c>
      <c r="C28">
        <f t="shared" si="0"/>
        <v>1039</v>
      </c>
      <c r="D28">
        <f t="shared" si="1"/>
        <v>520</v>
      </c>
      <c r="E28" s="11">
        <f t="shared" si="2"/>
        <v>770.42857142857144</v>
      </c>
    </row>
    <row r="29" spans="1:5">
      <c r="A29" s="2">
        <f>Dati!A29</f>
        <v>44070</v>
      </c>
      <c r="B29" s="3">
        <f>Dati!G29</f>
        <v>21932</v>
      </c>
      <c r="C29">
        <f t="shared" si="0"/>
        <v>1179</v>
      </c>
      <c r="D29">
        <f t="shared" si="1"/>
        <v>140</v>
      </c>
      <c r="E29" s="11">
        <f t="shared" si="2"/>
        <v>845.42857142857144</v>
      </c>
    </row>
    <row r="30" spans="1:5">
      <c r="A30" s="2">
        <f>Dati!A30</f>
        <v>44071</v>
      </c>
      <c r="B30" s="3">
        <f>Dati!G30</f>
        <v>23035</v>
      </c>
      <c r="C30">
        <f t="shared" si="0"/>
        <v>1103</v>
      </c>
      <c r="D30">
        <f t="shared" si="1"/>
        <v>-76</v>
      </c>
      <c r="E30" s="11">
        <f t="shared" si="2"/>
        <v>908.14285714285711</v>
      </c>
    </row>
    <row r="31" spans="1:5">
      <c r="A31" s="2">
        <f>Dati!A31</f>
        <v>44072</v>
      </c>
      <c r="B31" s="3">
        <f>Dati!G31</f>
        <v>24156</v>
      </c>
      <c r="C31">
        <f t="shared" si="0"/>
        <v>1121</v>
      </c>
      <c r="D31">
        <f t="shared" si="1"/>
        <v>18</v>
      </c>
      <c r="E31" s="11">
        <f t="shared" si="2"/>
        <v>950.42857142857144</v>
      </c>
    </row>
    <row r="32" spans="1:5">
      <c r="A32" s="2">
        <f>Dati!A32</f>
        <v>44073</v>
      </c>
      <c r="B32" s="3">
        <f>Dati!G32</f>
        <v>25205</v>
      </c>
      <c r="C32">
        <f t="shared" si="0"/>
        <v>1049</v>
      </c>
      <c r="D32">
        <f t="shared" si="1"/>
        <v>-72</v>
      </c>
      <c r="E32" s="11">
        <f t="shared" si="2"/>
        <v>966.71428571428567</v>
      </c>
    </row>
    <row r="33" spans="1:5">
      <c r="A33" s="2">
        <f>Dati!A33</f>
        <v>44074</v>
      </c>
      <c r="B33" s="3">
        <f>Dati!G33</f>
        <v>26078</v>
      </c>
      <c r="C33">
        <f t="shared" si="0"/>
        <v>873</v>
      </c>
      <c r="D33">
        <f t="shared" si="1"/>
        <v>-176</v>
      </c>
      <c r="E33" s="11">
        <f t="shared" si="2"/>
        <v>983.28571428571433</v>
      </c>
    </row>
    <row r="34" spans="1:5">
      <c r="A34" s="2">
        <f>Dati!A34</f>
        <v>44075</v>
      </c>
      <c r="B34" s="3">
        <f>Dati!G34</f>
        <v>26754</v>
      </c>
      <c r="C34">
        <f t="shared" si="0"/>
        <v>676</v>
      </c>
      <c r="D34">
        <f t="shared" si="1"/>
        <v>-197</v>
      </c>
      <c r="E34" s="11">
        <f t="shared" si="2"/>
        <v>1005.7142857142857</v>
      </c>
    </row>
    <row r="35" spans="1:5">
      <c r="A35" s="2">
        <f>Dati!A35</f>
        <v>44076</v>
      </c>
      <c r="B35" s="3">
        <f>Dati!G35</f>
        <v>27817</v>
      </c>
      <c r="C35">
        <f t="shared" si="0"/>
        <v>1063</v>
      </c>
      <c r="D35">
        <f t="shared" si="1"/>
        <v>387</v>
      </c>
      <c r="E35" s="11">
        <f t="shared" si="2"/>
        <v>1009.1428571428571</v>
      </c>
    </row>
    <row r="36" spans="1:5">
      <c r="A36" s="2">
        <f>Dati!A36</f>
        <v>44077</v>
      </c>
      <c r="B36" s="3">
        <f>Dati!G36</f>
        <v>28915</v>
      </c>
      <c r="C36">
        <f t="shared" si="0"/>
        <v>1098</v>
      </c>
      <c r="D36">
        <f t="shared" si="1"/>
        <v>35</v>
      </c>
      <c r="E36" s="11">
        <f t="shared" si="2"/>
        <v>997.57142857142856</v>
      </c>
    </row>
    <row r="37" spans="1:5">
      <c r="A37" s="2">
        <f>Dati!A37</f>
        <v>44078</v>
      </c>
      <c r="B37" s="3">
        <f>Dati!G37</f>
        <v>30099</v>
      </c>
      <c r="C37">
        <f t="shared" ref="C37" si="3">B37-B36</f>
        <v>1184</v>
      </c>
      <c r="D37">
        <f t="shared" ref="D37" si="4">C37-C36</f>
        <v>86</v>
      </c>
      <c r="E37" s="11">
        <f t="shared" si="2"/>
        <v>1009.1428571428571</v>
      </c>
    </row>
    <row r="38" spans="1:5">
      <c r="A38" s="2">
        <f>Dati!A38</f>
        <v>44079</v>
      </c>
      <c r="B38" s="3">
        <f>Dati!G38</f>
        <v>31194</v>
      </c>
      <c r="C38">
        <f t="shared" ref="C38" si="5">B38-B37</f>
        <v>1095</v>
      </c>
      <c r="D38">
        <f t="shared" ref="D38" si="6">C38-C37</f>
        <v>-89</v>
      </c>
      <c r="E38" s="11">
        <f t="shared" si="2"/>
        <v>1005.4285714285714</v>
      </c>
    </row>
    <row r="39" spans="1:5">
      <c r="A39" s="2">
        <f>Dati!A39</f>
        <v>44080</v>
      </c>
      <c r="B39" s="3">
        <f>Dati!G39</f>
        <v>32078</v>
      </c>
      <c r="C39">
        <f t="shared" ref="C39" si="7">B39-B38</f>
        <v>884</v>
      </c>
      <c r="D39">
        <f t="shared" ref="D39" si="8">C39-C38</f>
        <v>-211</v>
      </c>
      <c r="E39" s="11">
        <f t="shared" si="2"/>
        <v>981.85714285714289</v>
      </c>
    </row>
    <row r="40" spans="1:5">
      <c r="A40" s="2">
        <f>Dati!A40</f>
        <v>44081</v>
      </c>
      <c r="B40" s="3">
        <f>Dati!G40</f>
        <v>32993</v>
      </c>
      <c r="C40">
        <f t="shared" ref="C40" si="9">B40-B39</f>
        <v>915</v>
      </c>
      <c r="D40">
        <f t="shared" ref="D40" si="10">C40-C39</f>
        <v>31</v>
      </c>
      <c r="E40" s="11">
        <f t="shared" si="2"/>
        <v>987.85714285714289</v>
      </c>
    </row>
    <row r="41" spans="1:5">
      <c r="A41" s="2">
        <f>Dati!A41</f>
        <v>44082</v>
      </c>
      <c r="B41" s="3">
        <f>Dati!G41</f>
        <v>33789</v>
      </c>
      <c r="C41">
        <f t="shared" ref="C41" si="11">B41-B40</f>
        <v>796</v>
      </c>
      <c r="D41">
        <f t="shared" ref="D41" si="12">C41-C40</f>
        <v>-119</v>
      </c>
      <c r="E41" s="11">
        <f t="shared" si="2"/>
        <v>1005</v>
      </c>
    </row>
    <row r="42" spans="1:5">
      <c r="A42" s="2">
        <f>Dati!A42</f>
        <v>44083</v>
      </c>
      <c r="B42" s="3">
        <f>Dati!G42</f>
        <v>34734</v>
      </c>
      <c r="C42">
        <f t="shared" ref="C42" si="13">B42-B41</f>
        <v>945</v>
      </c>
      <c r="D42">
        <f t="shared" ref="D42" si="14">C42-C41</f>
        <v>149</v>
      </c>
      <c r="E42" s="11">
        <f t="shared" si="2"/>
        <v>988.14285714285711</v>
      </c>
    </row>
    <row r="43" spans="1:5">
      <c r="A43" s="2">
        <f>Dati!A43</f>
        <v>44084</v>
      </c>
      <c r="B43" s="3">
        <f>Dati!G43</f>
        <v>35708</v>
      </c>
      <c r="C43">
        <f t="shared" ref="C43" si="15">B43-B42</f>
        <v>974</v>
      </c>
      <c r="D43">
        <f t="shared" ref="D43" si="16">C43-C42</f>
        <v>29</v>
      </c>
      <c r="E43" s="11">
        <f t="shared" si="2"/>
        <v>970.42857142857144</v>
      </c>
    </row>
    <row r="44" spans="1:5">
      <c r="A44" s="2">
        <f>Dati!A44</f>
        <v>44085</v>
      </c>
      <c r="B44" s="3">
        <f>Dati!G44</f>
        <v>36767</v>
      </c>
      <c r="C44">
        <f t="shared" ref="C44" si="17">B44-B43</f>
        <v>1059</v>
      </c>
      <c r="D44">
        <f t="shared" ref="D44" si="18">C44-C43</f>
        <v>85</v>
      </c>
      <c r="E44" s="11">
        <f t="shared" si="2"/>
        <v>952.57142857142856</v>
      </c>
    </row>
    <row r="45" spans="1:5">
      <c r="A45" s="2">
        <f>Dati!A45</f>
        <v>44086</v>
      </c>
      <c r="B45" s="3">
        <f>Dati!G45</f>
        <v>37503</v>
      </c>
      <c r="C45">
        <f t="shared" ref="C45" si="19">B45-B44</f>
        <v>736</v>
      </c>
      <c r="D45">
        <f t="shared" ref="D45" si="20">C45-C44</f>
        <v>-323</v>
      </c>
      <c r="E45" s="11">
        <f t="shared" si="2"/>
        <v>901.28571428571433</v>
      </c>
    </row>
    <row r="46" spans="1:5">
      <c r="A46" s="2">
        <f>Dati!A46</f>
        <v>44087</v>
      </c>
      <c r="B46" s="3">
        <f>Dati!G46</f>
        <v>38509</v>
      </c>
      <c r="C46">
        <f t="shared" ref="C46" si="21">B46-B45</f>
        <v>1006</v>
      </c>
      <c r="D46">
        <f t="shared" ref="D46" si="22">C46-C45</f>
        <v>270</v>
      </c>
      <c r="E46" s="11">
        <f t="shared" si="2"/>
        <v>918.71428571428567</v>
      </c>
    </row>
    <row r="47" spans="1:5">
      <c r="A47" s="2">
        <f>Dati!A47</f>
        <v>44088</v>
      </c>
      <c r="B47" s="3">
        <f>Dati!G47</f>
        <v>39187</v>
      </c>
      <c r="C47">
        <f t="shared" ref="C47" si="23">B47-B46</f>
        <v>678</v>
      </c>
      <c r="D47">
        <f t="shared" ref="D47" si="24">C47-C46</f>
        <v>-328</v>
      </c>
      <c r="E47" s="11">
        <f t="shared" si="2"/>
        <v>884.85714285714289</v>
      </c>
    </row>
    <row r="48" spans="1:5">
      <c r="A48" s="2">
        <f>Dati!A48</f>
        <v>44089</v>
      </c>
      <c r="B48" s="3">
        <f>Dati!G48</f>
        <v>39712</v>
      </c>
      <c r="C48">
        <f t="shared" ref="C48" si="25">B48-B47</f>
        <v>525</v>
      </c>
      <c r="D48">
        <f t="shared" ref="D48" si="26">C48-C47</f>
        <v>-153</v>
      </c>
      <c r="E48" s="11">
        <f t="shared" si="2"/>
        <v>846.14285714285711</v>
      </c>
    </row>
    <row r="49" spans="1:5">
      <c r="A49" s="2">
        <f>Dati!A49</f>
        <v>44090</v>
      </c>
      <c r="B49" s="3">
        <f>Dati!G49</f>
        <v>40532</v>
      </c>
      <c r="C49">
        <f t="shared" ref="C49" si="27">B49-B48</f>
        <v>820</v>
      </c>
      <c r="D49">
        <f t="shared" ref="D49" si="28">C49-C48</f>
        <v>295</v>
      </c>
      <c r="E49" s="11">
        <f t="shared" si="2"/>
        <v>828.28571428571433</v>
      </c>
    </row>
    <row r="50" spans="1:5">
      <c r="A50" s="2">
        <f>Dati!A50</f>
        <v>44091</v>
      </c>
      <c r="B50" s="3">
        <f>Dati!G50</f>
        <v>41413</v>
      </c>
      <c r="C50">
        <f t="shared" ref="C50" si="29">B50-B49</f>
        <v>881</v>
      </c>
      <c r="D50">
        <f t="shared" ref="D50" si="30">C50-C49</f>
        <v>61</v>
      </c>
      <c r="E50" s="11">
        <f t="shared" si="2"/>
        <v>815</v>
      </c>
    </row>
    <row r="51" spans="1:5">
      <c r="A51" s="2">
        <f>Dati!A51</f>
        <v>44092</v>
      </c>
      <c r="B51" s="3">
        <f>Dati!G51</f>
        <v>42457</v>
      </c>
      <c r="C51">
        <f t="shared" ref="C51" si="31">B51-B50</f>
        <v>1044</v>
      </c>
      <c r="D51">
        <f t="shared" ref="D51" si="32">C51-C50</f>
        <v>163</v>
      </c>
      <c r="E51" s="11">
        <f t="shared" si="2"/>
        <v>812.85714285714289</v>
      </c>
    </row>
    <row r="52" spans="1:5">
      <c r="A52" s="2">
        <f>Dati!A52</f>
        <v>44093</v>
      </c>
      <c r="B52" s="3">
        <f>Dati!G52</f>
        <v>43161</v>
      </c>
      <c r="C52">
        <f t="shared" ref="C52" si="33">B52-B51</f>
        <v>704</v>
      </c>
      <c r="D52">
        <f t="shared" ref="D52" si="34">C52-C51</f>
        <v>-340</v>
      </c>
      <c r="E52" s="11">
        <f t="shared" si="2"/>
        <v>808.28571428571433</v>
      </c>
    </row>
    <row r="53" spans="1:5">
      <c r="A53" s="2">
        <f>Dati!A53</f>
        <v>44094</v>
      </c>
      <c r="B53" s="3">
        <f>Dati!G53</f>
        <v>44098</v>
      </c>
      <c r="C53">
        <f t="shared" ref="C53" si="35">B53-B52</f>
        <v>937</v>
      </c>
      <c r="D53">
        <f t="shared" ref="D53" si="36">C53-C52</f>
        <v>233</v>
      </c>
      <c r="E53" s="11">
        <f t="shared" si="2"/>
        <v>798.42857142857144</v>
      </c>
    </row>
    <row r="54" spans="1:5">
      <c r="A54" s="2">
        <f>Dati!A54</f>
        <v>44095</v>
      </c>
      <c r="B54" s="3">
        <f>Dati!G54</f>
        <v>45079</v>
      </c>
      <c r="C54">
        <f t="shared" ref="C54" si="37">B54-B53</f>
        <v>981</v>
      </c>
      <c r="D54">
        <f t="shared" ref="D54" si="38">C54-C53</f>
        <v>44</v>
      </c>
      <c r="E54" s="11">
        <f t="shared" si="2"/>
        <v>841.71428571428567</v>
      </c>
    </row>
    <row r="55" spans="1:5">
      <c r="A55" s="2">
        <f>Dati!A55</f>
        <v>44096</v>
      </c>
      <c r="B55" s="3">
        <f>Dati!G55</f>
        <v>45489</v>
      </c>
      <c r="C55">
        <f t="shared" ref="C55" si="39">B55-B54</f>
        <v>410</v>
      </c>
      <c r="D55">
        <f t="shared" ref="D55" si="40">C55-C54</f>
        <v>-571</v>
      </c>
      <c r="E55" s="11">
        <f t="shared" si="2"/>
        <v>825.28571428571433</v>
      </c>
    </row>
    <row r="56" spans="1:5">
      <c r="A56" s="2">
        <f>Dati!A56</f>
        <v>44097</v>
      </c>
      <c r="B56" s="3">
        <f>Dati!G56</f>
        <v>46114</v>
      </c>
      <c r="C56">
        <f t="shared" ref="C56" si="41">B56-B55</f>
        <v>625</v>
      </c>
      <c r="D56">
        <f t="shared" ref="D56" si="42">C56-C55</f>
        <v>215</v>
      </c>
      <c r="E56" s="11">
        <f t="shared" si="2"/>
        <v>797.42857142857144</v>
      </c>
    </row>
    <row r="57" spans="1:5">
      <c r="A57" s="2">
        <f>Dati!A57</f>
        <v>44098</v>
      </c>
      <c r="B57" s="3">
        <f>Dati!G57</f>
        <v>46780</v>
      </c>
      <c r="C57">
        <f t="shared" ref="C57" si="43">B57-B56</f>
        <v>666</v>
      </c>
      <c r="D57">
        <f t="shared" ref="D57" si="44">C57-C56</f>
        <v>41</v>
      </c>
      <c r="E57" s="11">
        <f t="shared" si="2"/>
        <v>766.71428571428567</v>
      </c>
    </row>
    <row r="58" spans="1:5">
      <c r="A58" s="2">
        <f>Dati!A58</f>
        <v>44099</v>
      </c>
      <c r="B58" s="3">
        <f>Dati!G58</f>
        <v>47718</v>
      </c>
      <c r="C58">
        <f t="shared" ref="C58" si="45">B58-B57</f>
        <v>938</v>
      </c>
      <c r="D58">
        <f t="shared" ref="D58" si="46">C58-C57</f>
        <v>272</v>
      </c>
      <c r="E58" s="11">
        <f t="shared" si="2"/>
        <v>751.57142857142856</v>
      </c>
    </row>
    <row r="59" spans="1:5">
      <c r="A59" s="2">
        <f>Dati!A59</f>
        <v>44100</v>
      </c>
      <c r="B59" s="3">
        <f>Dati!G59</f>
        <v>48593</v>
      </c>
      <c r="C59">
        <f t="shared" ref="C59" si="47">B59-B58</f>
        <v>875</v>
      </c>
      <c r="D59">
        <f t="shared" ref="D59" si="48">C59-C58</f>
        <v>-63</v>
      </c>
      <c r="E59" s="11">
        <f t="shared" si="2"/>
        <v>776</v>
      </c>
    </row>
    <row r="60" spans="1:5">
      <c r="A60" s="2">
        <f>Dati!A60</f>
        <v>44101</v>
      </c>
      <c r="B60" s="3">
        <f>Dati!G60</f>
        <v>49618</v>
      </c>
      <c r="C60">
        <f t="shared" ref="C60" si="49">B60-B59</f>
        <v>1025</v>
      </c>
      <c r="D60">
        <f t="shared" ref="D60" si="50">C60-C59</f>
        <v>150</v>
      </c>
      <c r="E60" s="11">
        <f t="shared" si="2"/>
        <v>788.57142857142856</v>
      </c>
    </row>
    <row r="61" spans="1:5">
      <c r="A61" s="2">
        <f>Dati!A61</f>
        <v>44102</v>
      </c>
      <c r="B61" s="3">
        <f>Dati!G61</f>
        <v>50323</v>
      </c>
      <c r="C61">
        <f t="shared" ref="C61" si="51">B61-B60</f>
        <v>705</v>
      </c>
      <c r="D61">
        <f t="shared" ref="D61" si="52">C61-C60</f>
        <v>-320</v>
      </c>
      <c r="E61" s="11">
        <f t="shared" si="2"/>
        <v>749.14285714285711</v>
      </c>
    </row>
    <row r="62" spans="1:5">
      <c r="A62" s="2">
        <f>Dati!A62</f>
        <v>44103</v>
      </c>
      <c r="B62" s="3">
        <f>Dati!G62</f>
        <v>50630</v>
      </c>
      <c r="C62">
        <f t="shared" ref="C62" si="53">B62-B61</f>
        <v>307</v>
      </c>
      <c r="D62">
        <f t="shared" ref="D62" si="54">C62-C61</f>
        <v>-398</v>
      </c>
      <c r="E62" s="11">
        <f t="shared" si="2"/>
        <v>734.42857142857144</v>
      </c>
    </row>
    <row r="63" spans="1:5">
      <c r="A63" s="2">
        <f>Dati!A63</f>
        <v>44104</v>
      </c>
      <c r="B63" s="3">
        <f>Dati!G63</f>
        <v>51263</v>
      </c>
      <c r="C63">
        <f t="shared" ref="C63" si="55">B63-B62</f>
        <v>633</v>
      </c>
      <c r="D63">
        <f t="shared" ref="D63" si="56">C63-C62</f>
        <v>326</v>
      </c>
      <c r="E63" s="11">
        <f t="shared" si="2"/>
        <v>735.57142857142856</v>
      </c>
    </row>
    <row r="64" spans="1:5">
      <c r="A64" s="2">
        <f>Dati!A64</f>
        <v>44105</v>
      </c>
      <c r="B64" s="3">
        <f>Dati!G64</f>
        <v>52647</v>
      </c>
      <c r="C64">
        <f t="shared" ref="C64" si="57">B64-B63</f>
        <v>1384</v>
      </c>
      <c r="D64">
        <f t="shared" ref="D64" si="58">C64-C63</f>
        <v>751</v>
      </c>
      <c r="E64" s="11">
        <f t="shared" si="2"/>
        <v>838.14285714285711</v>
      </c>
    </row>
    <row r="65" spans="1:5">
      <c r="A65" s="2">
        <f>Dati!A65</f>
        <v>44106</v>
      </c>
      <c r="B65" s="3">
        <f>Dati!G65</f>
        <v>53997</v>
      </c>
      <c r="C65">
        <f t="shared" ref="C65" si="59">B65-B64</f>
        <v>1350</v>
      </c>
      <c r="D65">
        <f t="shared" ref="D65" si="60">C65-C64</f>
        <v>-34</v>
      </c>
      <c r="E65" s="11">
        <f t="shared" si="2"/>
        <v>897</v>
      </c>
    </row>
    <row r="66" spans="1:5">
      <c r="A66" s="2">
        <f>Dati!A66</f>
        <v>44107</v>
      </c>
      <c r="B66" s="3">
        <f>Dati!G66</f>
        <v>55566</v>
      </c>
      <c r="C66">
        <f t="shared" ref="C66" si="61">B66-B65</f>
        <v>1569</v>
      </c>
      <c r="D66">
        <f t="shared" ref="D66" si="62">C66-C65</f>
        <v>219</v>
      </c>
      <c r="E66" s="11">
        <f t="shared" si="2"/>
        <v>996.14285714285711</v>
      </c>
    </row>
    <row r="67" spans="1:5">
      <c r="A67" s="2">
        <f>Dati!A67</f>
        <v>44108</v>
      </c>
      <c r="B67" s="3">
        <f>Dati!G67</f>
        <v>57429</v>
      </c>
      <c r="C67">
        <f t="shared" ref="C67" si="63">B67-B66</f>
        <v>1863</v>
      </c>
      <c r="D67">
        <f t="shared" ref="D67" si="64">C67-C66</f>
        <v>294</v>
      </c>
      <c r="E67" s="11">
        <f t="shared" si="2"/>
        <v>1115.8571428571429</v>
      </c>
    </row>
    <row r="68" spans="1:5">
      <c r="A68" s="2">
        <f>Dati!A68</f>
        <v>44109</v>
      </c>
      <c r="B68" s="3">
        <f>Dati!G68</f>
        <v>58903</v>
      </c>
      <c r="C68">
        <f t="shared" ref="C68" si="65">B68-B67</f>
        <v>1474</v>
      </c>
      <c r="D68">
        <f t="shared" ref="D68" si="66">C68-C67</f>
        <v>-389</v>
      </c>
      <c r="E68" s="11">
        <f t="shared" si="2"/>
        <v>1225.7142857142858</v>
      </c>
    </row>
    <row r="69" spans="1:5">
      <c r="A69" s="2">
        <f>Dati!A69</f>
        <v>44110</v>
      </c>
      <c r="B69" s="3">
        <f>Dati!G69</f>
        <v>60134</v>
      </c>
      <c r="C69">
        <f t="shared" ref="C69" si="67">B69-B68</f>
        <v>1231</v>
      </c>
      <c r="D69">
        <f t="shared" ref="D69" si="68">C69-C68</f>
        <v>-243</v>
      </c>
      <c r="E69" s="11">
        <f t="shared" si="2"/>
        <v>1357.7142857142858</v>
      </c>
    </row>
    <row r="70" spans="1:5">
      <c r="A70" s="2">
        <f>Dati!A70</f>
        <v>44111</v>
      </c>
      <c r="B70" s="3">
        <f>Dati!G70</f>
        <v>62576</v>
      </c>
      <c r="C70">
        <f t="shared" ref="C70" si="69">B70-B69</f>
        <v>2442</v>
      </c>
      <c r="D70">
        <f t="shared" ref="D70" si="70">C70-C69</f>
        <v>1211</v>
      </c>
      <c r="E70" s="11">
        <f t="shared" si="2"/>
        <v>1616.1428571428571</v>
      </c>
    </row>
    <row r="71" spans="1:5">
      <c r="A71" s="2">
        <f>Dati!A71</f>
        <v>44112</v>
      </c>
      <c r="B71" s="3">
        <f>Dati!G71</f>
        <v>65952</v>
      </c>
      <c r="C71">
        <f t="shared" ref="C71" si="71">B71-B70</f>
        <v>3376</v>
      </c>
      <c r="D71">
        <f t="shared" ref="D71" si="72">C71-C70</f>
        <v>934</v>
      </c>
      <c r="E71" s="11">
        <f t="shared" si="2"/>
        <v>1900.7142857142858</v>
      </c>
    </row>
    <row r="72" spans="1:5">
      <c r="A72" s="2">
        <f>Dati!A72</f>
        <v>44113</v>
      </c>
      <c r="B72" s="3">
        <f>Dati!G72</f>
        <v>70110</v>
      </c>
      <c r="C72">
        <f t="shared" ref="C72" si="73">B72-B71</f>
        <v>4158</v>
      </c>
      <c r="D72">
        <f t="shared" ref="D72" si="74">C72-C71</f>
        <v>782</v>
      </c>
      <c r="E72" s="11">
        <f t="shared" si="2"/>
        <v>2301.8571428571427</v>
      </c>
    </row>
    <row r="73" spans="1:5">
      <c r="A73" s="2">
        <f>Dati!A73</f>
        <v>44114</v>
      </c>
      <c r="B73" s="3">
        <f>Dati!G73</f>
        <v>74829</v>
      </c>
      <c r="C73">
        <f t="shared" ref="C73" si="75">B73-B72</f>
        <v>4719</v>
      </c>
      <c r="D73">
        <f t="shared" ref="D73" si="76">C73-C72</f>
        <v>561</v>
      </c>
      <c r="E73" s="11">
        <f t="shared" si="2"/>
        <v>2751.8571428571427</v>
      </c>
    </row>
    <row r="74" spans="1:5">
      <c r="A74" s="2">
        <f>Dati!A74</f>
        <v>44115</v>
      </c>
      <c r="B74" s="3">
        <f>Dati!G74</f>
        <v>79075</v>
      </c>
      <c r="C74">
        <f t="shared" ref="C74" si="77">B74-B73</f>
        <v>4246</v>
      </c>
      <c r="D74">
        <f t="shared" ref="D74" si="78">C74-C73</f>
        <v>-473</v>
      </c>
      <c r="E74" s="11">
        <f t="shared" si="2"/>
        <v>3092.2857142857142</v>
      </c>
    </row>
    <row r="75" spans="1:5">
      <c r="A75" s="2">
        <f>Dati!A75</f>
        <v>44116</v>
      </c>
      <c r="B75" s="3">
        <f>Dati!G75</f>
        <v>82764</v>
      </c>
      <c r="C75">
        <f t="shared" ref="C75:C76" si="79">B75-B74</f>
        <v>3689</v>
      </c>
      <c r="D75">
        <f t="shared" ref="D75:D76" si="80">C75-C74</f>
        <v>-557</v>
      </c>
      <c r="E75" s="11">
        <f t="shared" si="2"/>
        <v>3408.7142857142858</v>
      </c>
    </row>
    <row r="76" spans="1:5">
      <c r="A76" s="2">
        <f>Dati!A76</f>
        <v>44117</v>
      </c>
      <c r="B76" s="3">
        <f>Dati!G76</f>
        <v>87193</v>
      </c>
      <c r="C76">
        <f t="shared" si="79"/>
        <v>4429</v>
      </c>
      <c r="D76">
        <f t="shared" si="80"/>
        <v>740</v>
      </c>
      <c r="E76" s="11">
        <f t="shared" si="2"/>
        <v>3865.5714285714284</v>
      </c>
    </row>
    <row r="77" spans="1:5">
      <c r="A77" s="2">
        <f>Dati!A77</f>
        <v>44118</v>
      </c>
      <c r="B77" s="3">
        <f>Dati!G77</f>
        <v>92445</v>
      </c>
      <c r="C77">
        <f t="shared" ref="C77:C78" si="81">B77-B76</f>
        <v>5252</v>
      </c>
      <c r="D77">
        <f t="shared" ref="D77:D78" si="82">C77-C76</f>
        <v>823</v>
      </c>
      <c r="E77" s="11">
        <f t="shared" ref="E77:E109" si="83">SUM(C71:C77)/7</f>
        <v>4267</v>
      </c>
    </row>
    <row r="78" spans="1:5">
      <c r="A78" s="2">
        <f>Dati!A78</f>
        <v>44119</v>
      </c>
      <c r="B78" s="3">
        <f>Dati!G78</f>
        <v>99266</v>
      </c>
      <c r="C78">
        <f t="shared" si="81"/>
        <v>6821</v>
      </c>
      <c r="D78">
        <f t="shared" si="82"/>
        <v>1569</v>
      </c>
      <c r="E78" s="11">
        <f t="shared" si="83"/>
        <v>4759.1428571428569</v>
      </c>
    </row>
    <row r="79" spans="1:5">
      <c r="A79" s="2">
        <f>Dati!A79</f>
        <v>44120</v>
      </c>
      <c r="B79" s="3">
        <f>Dati!G79</f>
        <v>107312</v>
      </c>
      <c r="C79">
        <f t="shared" ref="C79" si="84">B79-B78</f>
        <v>8046</v>
      </c>
      <c r="D79">
        <f t="shared" ref="D79" si="85">C79-C78</f>
        <v>1225</v>
      </c>
      <c r="E79" s="11">
        <f t="shared" si="83"/>
        <v>5314.5714285714284</v>
      </c>
    </row>
    <row r="80" spans="1:5">
      <c r="A80" s="2">
        <f>Dati!A80</f>
        <v>44121</v>
      </c>
      <c r="B80" s="3">
        <f>Dati!G80</f>
        <v>116935</v>
      </c>
      <c r="C80">
        <f t="shared" ref="C80" si="86">B80-B79</f>
        <v>9623</v>
      </c>
      <c r="D80">
        <f t="shared" ref="D80" si="87">C80-C79</f>
        <v>1577</v>
      </c>
      <c r="E80" s="11">
        <f t="shared" si="83"/>
        <v>6015.1428571428569</v>
      </c>
    </row>
    <row r="81" spans="1:5">
      <c r="A81" s="2">
        <f>Dati!A81</f>
        <v>44122</v>
      </c>
      <c r="B81" s="3">
        <f>Dati!G81</f>
        <v>126237</v>
      </c>
      <c r="C81">
        <f t="shared" ref="C81" si="88">B81-B80</f>
        <v>9302</v>
      </c>
      <c r="D81">
        <f t="shared" ref="D81" si="89">C81-C80</f>
        <v>-321</v>
      </c>
      <c r="E81" s="11">
        <f t="shared" si="83"/>
        <v>6737.4285714285716</v>
      </c>
    </row>
    <row r="82" spans="1:5">
      <c r="A82" s="2">
        <f>Dati!A82</f>
        <v>44123</v>
      </c>
      <c r="B82" s="3">
        <f>Dati!G82</f>
        <v>134003</v>
      </c>
      <c r="C82">
        <f t="shared" ref="C82" si="90">B82-B81</f>
        <v>7766</v>
      </c>
      <c r="D82">
        <f t="shared" ref="D82" si="91">C82-C81</f>
        <v>-1536</v>
      </c>
      <c r="E82" s="11">
        <f t="shared" si="83"/>
        <v>7319.8571428571431</v>
      </c>
    </row>
    <row r="83" spans="1:5">
      <c r="A83" s="2">
        <f>Dati!A83</f>
        <v>44124</v>
      </c>
      <c r="B83" s="3">
        <f>Dati!G83</f>
        <v>142739</v>
      </c>
      <c r="C83">
        <f t="shared" ref="C83:C84" si="92">B83-B82</f>
        <v>8736</v>
      </c>
      <c r="D83">
        <f t="shared" ref="D83:D84" si="93">C83-C82</f>
        <v>970</v>
      </c>
      <c r="E83" s="11">
        <f t="shared" si="83"/>
        <v>7935.1428571428569</v>
      </c>
    </row>
    <row r="84" spans="1:5">
      <c r="A84" s="2">
        <f>Dati!A84</f>
        <v>44125</v>
      </c>
      <c r="B84" s="3">
        <f>Dati!G84</f>
        <v>155442</v>
      </c>
      <c r="C84">
        <f t="shared" si="92"/>
        <v>12703</v>
      </c>
      <c r="D84">
        <f t="shared" si="93"/>
        <v>3967</v>
      </c>
      <c r="E84" s="11">
        <f t="shared" si="83"/>
        <v>8999.5714285714294</v>
      </c>
    </row>
    <row r="85" spans="1:5">
      <c r="A85" s="2">
        <f>Dati!A85</f>
        <v>44126</v>
      </c>
      <c r="B85" s="3">
        <f>Dati!G85</f>
        <v>169302</v>
      </c>
      <c r="C85">
        <f t="shared" ref="C85" si="94">B85-B84</f>
        <v>13860</v>
      </c>
      <c r="D85">
        <f t="shared" ref="D85" si="95">C85-C84</f>
        <v>1157</v>
      </c>
      <c r="E85" s="11">
        <f t="shared" si="83"/>
        <v>10005.142857142857</v>
      </c>
    </row>
    <row r="86" spans="1:5">
      <c r="A86" s="2">
        <f>Dati!A86</f>
        <v>44127</v>
      </c>
      <c r="B86" s="3">
        <f>Dati!G86</f>
        <v>186002</v>
      </c>
      <c r="C86">
        <f t="shared" ref="C86:C87" si="96">B86-B85</f>
        <v>16700</v>
      </c>
      <c r="D86">
        <f t="shared" ref="D86:D87" si="97">C86-C85</f>
        <v>2840</v>
      </c>
      <c r="E86" s="11">
        <f t="shared" si="83"/>
        <v>11241.428571428571</v>
      </c>
    </row>
    <row r="87" spans="1:5">
      <c r="A87" s="2">
        <f>Dati!A87</f>
        <v>44128</v>
      </c>
      <c r="B87" s="3">
        <f>Dati!G87</f>
        <v>203182</v>
      </c>
      <c r="C87">
        <f t="shared" si="96"/>
        <v>17180</v>
      </c>
      <c r="D87">
        <f t="shared" si="97"/>
        <v>480</v>
      </c>
      <c r="E87" s="11">
        <f t="shared" si="83"/>
        <v>12321</v>
      </c>
    </row>
    <row r="88" spans="1:5">
      <c r="A88" s="2">
        <f>Dati!A88</f>
        <v>44129</v>
      </c>
      <c r="B88" s="3">
        <f>Dati!G88</f>
        <v>222241</v>
      </c>
      <c r="C88">
        <f t="shared" ref="C88:C89" si="98">B88-B87</f>
        <v>19059</v>
      </c>
      <c r="D88">
        <f t="shared" ref="D88:D89" si="99">C88-C87</f>
        <v>1879</v>
      </c>
      <c r="E88" s="11">
        <f t="shared" si="83"/>
        <v>13714.857142857143</v>
      </c>
    </row>
    <row r="89" spans="1:5">
      <c r="A89" s="2">
        <f>Dati!A89</f>
        <v>44130</v>
      </c>
      <c r="B89" s="3">
        <f>Dati!G89</f>
        <v>236684</v>
      </c>
      <c r="C89">
        <f t="shared" si="98"/>
        <v>14443</v>
      </c>
      <c r="D89">
        <f t="shared" si="99"/>
        <v>-4616</v>
      </c>
      <c r="E89" s="11">
        <f t="shared" si="83"/>
        <v>14668.714285714286</v>
      </c>
    </row>
    <row r="90" spans="1:5">
      <c r="A90" s="2">
        <f>Dati!A90</f>
        <v>44131</v>
      </c>
      <c r="B90" s="3">
        <f>Dati!G90</f>
        <v>255090</v>
      </c>
      <c r="C90">
        <f t="shared" ref="C90" si="100">B90-B89</f>
        <v>18406</v>
      </c>
      <c r="D90">
        <f t="shared" ref="D90" si="101">C90-C89</f>
        <v>3963</v>
      </c>
      <c r="E90" s="11">
        <f t="shared" si="83"/>
        <v>16050.142857142857</v>
      </c>
    </row>
    <row r="91" spans="1:5">
      <c r="A91" s="2">
        <f>Dati!A91</f>
        <v>44132</v>
      </c>
      <c r="B91" s="3">
        <f>Dati!G91</f>
        <v>276457</v>
      </c>
      <c r="C91">
        <f t="shared" ref="C91:C92" si="102">B91-B90</f>
        <v>21367</v>
      </c>
      <c r="D91">
        <f t="shared" ref="D91:D92" si="103">C91-C90</f>
        <v>2961</v>
      </c>
      <c r="E91" s="11">
        <f t="shared" si="83"/>
        <v>17287.857142857141</v>
      </c>
    </row>
    <row r="92" spans="1:5">
      <c r="A92" s="2">
        <f>Dati!A92</f>
        <v>44133</v>
      </c>
      <c r="B92" s="3">
        <f>Dati!G92</f>
        <v>299191</v>
      </c>
      <c r="C92">
        <f t="shared" si="102"/>
        <v>22734</v>
      </c>
      <c r="D92">
        <f t="shared" si="103"/>
        <v>1367</v>
      </c>
      <c r="E92" s="11">
        <f t="shared" si="83"/>
        <v>18555.571428571428</v>
      </c>
    </row>
    <row r="93" spans="1:5">
      <c r="A93" s="2">
        <f>Dati!A93</f>
        <v>44134</v>
      </c>
      <c r="B93" s="3">
        <f>Dati!G93</f>
        <v>325786</v>
      </c>
      <c r="C93">
        <f t="shared" ref="C93:C94" si="104">B93-B92</f>
        <v>26595</v>
      </c>
      <c r="D93">
        <f t="shared" ref="D93:D94" si="105">C93-C92</f>
        <v>3861</v>
      </c>
      <c r="E93" s="11">
        <f t="shared" si="83"/>
        <v>19969.142857142859</v>
      </c>
    </row>
    <row r="94" spans="1:5">
      <c r="A94" s="2">
        <f>Dati!A94</f>
        <v>44135</v>
      </c>
      <c r="B94" s="3">
        <f>Dati!G94</f>
        <v>351386</v>
      </c>
      <c r="C94">
        <f t="shared" si="104"/>
        <v>25600</v>
      </c>
      <c r="D94">
        <f t="shared" si="105"/>
        <v>-995</v>
      </c>
      <c r="E94" s="11">
        <f t="shared" si="83"/>
        <v>21172</v>
      </c>
    </row>
    <row r="95" spans="1:5">
      <c r="A95" s="2">
        <f>Dati!A95</f>
        <v>44136</v>
      </c>
      <c r="B95" s="3">
        <f>Dati!G95</f>
        <v>378129</v>
      </c>
      <c r="C95">
        <f t="shared" ref="C95" si="106">B95-B94</f>
        <v>26743</v>
      </c>
      <c r="D95">
        <f t="shared" ref="D95" si="107">C95-C94</f>
        <v>1143</v>
      </c>
      <c r="E95" s="11">
        <f t="shared" si="83"/>
        <v>22269.714285714286</v>
      </c>
    </row>
    <row r="96" spans="1:5">
      <c r="A96" s="2">
        <f>Dati!A96</f>
        <v>44137</v>
      </c>
      <c r="B96" s="3">
        <f>Dati!G96</f>
        <v>396512</v>
      </c>
      <c r="C96">
        <f t="shared" ref="C96:C99" si="108">B96-B95</f>
        <v>18383</v>
      </c>
      <c r="D96">
        <f t="shared" ref="D96:D99" si="109">C96-C95</f>
        <v>-8360</v>
      </c>
      <c r="E96" s="11">
        <f t="shared" si="83"/>
        <v>22832.571428571428</v>
      </c>
    </row>
    <row r="97" spans="1:5">
      <c r="A97" s="2">
        <f>Dati!A97</f>
        <v>44138</v>
      </c>
      <c r="B97" s="3">
        <f>Dati!G97</f>
        <v>418142</v>
      </c>
      <c r="C97">
        <f t="shared" si="108"/>
        <v>21630</v>
      </c>
      <c r="D97">
        <f t="shared" si="109"/>
        <v>3247</v>
      </c>
      <c r="E97" s="11">
        <f t="shared" si="83"/>
        <v>23293.142857142859</v>
      </c>
    </row>
    <row r="98" spans="1:5">
      <c r="A98" s="2">
        <f>Dati!A98</f>
        <v>44139</v>
      </c>
      <c r="B98" s="3">
        <f>Dati!G98</f>
        <v>443235</v>
      </c>
      <c r="C98">
        <f t="shared" si="108"/>
        <v>25093</v>
      </c>
      <c r="D98">
        <f t="shared" si="109"/>
        <v>3463</v>
      </c>
      <c r="E98" s="11">
        <f t="shared" si="83"/>
        <v>23825.428571428572</v>
      </c>
    </row>
    <row r="99" spans="1:5">
      <c r="A99" s="2">
        <f>Dati!A99</f>
        <v>44140</v>
      </c>
      <c r="B99" s="3">
        <f>Dati!G99</f>
        <v>472348</v>
      </c>
      <c r="C99">
        <f t="shared" si="108"/>
        <v>29113</v>
      </c>
      <c r="D99">
        <f t="shared" si="109"/>
        <v>4020</v>
      </c>
      <c r="E99" s="11">
        <f t="shared" si="83"/>
        <v>24736.714285714286</v>
      </c>
    </row>
    <row r="100" spans="1:5">
      <c r="A100" s="2">
        <f>Dati!A100</f>
        <v>44141</v>
      </c>
      <c r="B100" s="3">
        <f>Dati!G100</f>
        <v>499118</v>
      </c>
      <c r="C100">
        <f t="shared" ref="C100" si="110">B100-B99</f>
        <v>26770</v>
      </c>
      <c r="D100">
        <f t="shared" ref="D100" si="111">C100-C99</f>
        <v>-2343</v>
      </c>
      <c r="E100" s="11">
        <f t="shared" si="83"/>
        <v>24761.714285714286</v>
      </c>
    </row>
    <row r="101" spans="1:5">
      <c r="A101" s="2">
        <f>Dati!A101</f>
        <v>44142</v>
      </c>
      <c r="B101" s="3">
        <f>Dati!G101</f>
        <v>532536</v>
      </c>
      <c r="C101">
        <f t="shared" ref="C101:C105" si="112">B101-B100</f>
        <v>33418</v>
      </c>
      <c r="D101">
        <f t="shared" ref="D101:D105" si="113">C101-C100</f>
        <v>6648</v>
      </c>
      <c r="E101" s="11">
        <f t="shared" si="83"/>
        <v>25878.571428571428</v>
      </c>
    </row>
    <row r="102" spans="1:5">
      <c r="A102" s="2">
        <f>Dati!A102</f>
        <v>44143</v>
      </c>
      <c r="B102" s="3">
        <f>Dati!G102</f>
        <v>558636</v>
      </c>
      <c r="C102">
        <f t="shared" si="112"/>
        <v>26100</v>
      </c>
      <c r="D102">
        <f t="shared" si="113"/>
        <v>-7318</v>
      </c>
      <c r="E102" s="11">
        <f t="shared" si="83"/>
        <v>25786.714285714286</v>
      </c>
    </row>
    <row r="103" spans="1:5">
      <c r="A103" s="2">
        <f>Dati!A103</f>
        <v>44144</v>
      </c>
      <c r="B103" s="3">
        <f>Dati!G103</f>
        <v>573334</v>
      </c>
      <c r="C103">
        <f t="shared" si="112"/>
        <v>14698</v>
      </c>
      <c r="D103">
        <f t="shared" si="113"/>
        <v>-11402</v>
      </c>
      <c r="E103" s="11">
        <f t="shared" si="83"/>
        <v>25260.285714285714</v>
      </c>
    </row>
    <row r="104" spans="1:5">
      <c r="A104" s="2">
        <f>Dati!A104</f>
        <v>44145</v>
      </c>
      <c r="B104" s="3">
        <f>Dati!G104</f>
        <v>590110</v>
      </c>
      <c r="C104">
        <f t="shared" si="112"/>
        <v>16776</v>
      </c>
      <c r="D104">
        <f t="shared" si="113"/>
        <v>2078</v>
      </c>
      <c r="E104" s="11">
        <f t="shared" si="83"/>
        <v>24566.857142857141</v>
      </c>
    </row>
    <row r="105" spans="1:5">
      <c r="A105" s="2">
        <f>Dati!A105</f>
        <v>44146</v>
      </c>
      <c r="B105" s="3">
        <f>Dati!G105</f>
        <v>613358</v>
      </c>
      <c r="C105">
        <f t="shared" si="112"/>
        <v>23248</v>
      </c>
      <c r="D105">
        <f t="shared" si="113"/>
        <v>6472</v>
      </c>
      <c r="E105" s="11">
        <f t="shared" si="83"/>
        <v>24303.285714285714</v>
      </c>
    </row>
    <row r="106" spans="1:5">
      <c r="A106" s="2">
        <f>Dati!A106</f>
        <v>44147</v>
      </c>
      <c r="B106" s="3">
        <f>Dati!G106</f>
        <v>635054</v>
      </c>
      <c r="C106">
        <f t="shared" ref="C106" si="114">B106-B105</f>
        <v>21696</v>
      </c>
      <c r="D106">
        <f t="shared" ref="D106" si="115">C106-C105</f>
        <v>-1552</v>
      </c>
      <c r="E106" s="11">
        <f t="shared" si="83"/>
        <v>23243.714285714286</v>
      </c>
    </row>
    <row r="107" spans="1:5">
      <c r="A107" s="2">
        <f>Dati!A107</f>
        <v>44148</v>
      </c>
      <c r="B107" s="3">
        <f>Dati!G107</f>
        <v>663926</v>
      </c>
      <c r="C107">
        <f t="shared" ref="C107:C109" si="116">B107-B106</f>
        <v>28872</v>
      </c>
      <c r="D107">
        <f t="shared" ref="D107:D109" si="117">C107-C106</f>
        <v>7176</v>
      </c>
      <c r="E107" s="11">
        <f t="shared" si="83"/>
        <v>23544</v>
      </c>
    </row>
    <row r="108" spans="1:5">
      <c r="A108" s="2">
        <f>Dati!A108</f>
        <v>44149</v>
      </c>
      <c r="B108" s="3">
        <f>Dati!G108</f>
        <v>688435</v>
      </c>
      <c r="C108">
        <f t="shared" si="116"/>
        <v>24509</v>
      </c>
      <c r="D108">
        <f t="shared" si="117"/>
        <v>-4363</v>
      </c>
      <c r="E108" s="11">
        <f t="shared" si="83"/>
        <v>22271.285714285714</v>
      </c>
    </row>
    <row r="109" spans="1:5">
      <c r="A109" s="2">
        <f>Dati!A109</f>
        <v>44150</v>
      </c>
      <c r="B109" s="3">
        <f>Dati!G109</f>
        <v>712490</v>
      </c>
      <c r="C109">
        <f t="shared" si="116"/>
        <v>24055</v>
      </c>
      <c r="D109">
        <f t="shared" si="117"/>
        <v>-454</v>
      </c>
      <c r="E109" s="11">
        <f t="shared" si="83"/>
        <v>21979.142857142859</v>
      </c>
    </row>
    <row r="110" spans="1:5">
      <c r="A110" s="2">
        <f>Dati!A110</f>
        <v>44151</v>
      </c>
      <c r="B110" s="3">
        <f>Dati!G110</f>
        <v>717784</v>
      </c>
      <c r="C110">
        <f t="shared" ref="C110" si="118">B110-B109</f>
        <v>5294</v>
      </c>
      <c r="D110">
        <f t="shared" ref="D110" si="119">C110-C109</f>
        <v>-18761</v>
      </c>
      <c r="E110" s="11">
        <f t="shared" ref="E110" si="120">SUM(C104:C110)/7</f>
        <v>20635.714285714286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0"/>
  <sheetViews>
    <sheetView workbookViewId="0">
      <pane ySplit="1" topLeftCell="A90" activePane="bottomLeft" state="frozen"/>
      <selection pane="bottomLeft" activeCell="A110" sqref="A110"/>
    </sheetView>
  </sheetViews>
  <sheetFormatPr defaultRowHeight="14.25"/>
  <cols>
    <col min="1" max="1" width="14.625" customWidth="1"/>
    <col min="2" max="2" width="19.75" customWidth="1"/>
    <col min="3" max="5" width="10.75" customWidth="1"/>
    <col min="6" max="6" width="8.75" customWidth="1"/>
  </cols>
  <sheetData>
    <row r="1" spans="1:4">
      <c r="A1" s="1" t="s">
        <v>0</v>
      </c>
      <c r="B1" s="1" t="s">
        <v>5</v>
      </c>
      <c r="C1" t="s">
        <v>13</v>
      </c>
      <c r="D1" t="s">
        <v>14</v>
      </c>
    </row>
    <row r="3" spans="1:4">
      <c r="A3" s="2">
        <f>Dati!A3</f>
        <v>44044</v>
      </c>
      <c r="B3" s="3">
        <f>Dati!F3</f>
        <v>11709</v>
      </c>
    </row>
    <row r="4" spans="1:4">
      <c r="A4" s="2">
        <f>Dati!A4</f>
        <v>44045</v>
      </c>
      <c r="B4" s="3">
        <f>Dati!F4</f>
        <v>11706</v>
      </c>
      <c r="C4">
        <f t="shared" ref="C4:C36" si="0">B4-B3</f>
        <v>-3</v>
      </c>
    </row>
    <row r="5" spans="1:4">
      <c r="A5" s="2">
        <f>Dati!A5</f>
        <v>44046</v>
      </c>
      <c r="B5" s="3">
        <f>Dati!F5</f>
        <v>11699</v>
      </c>
      <c r="C5">
        <f t="shared" si="0"/>
        <v>-7</v>
      </c>
      <c r="D5">
        <f t="shared" ref="D5:D36" si="1">C5-C4</f>
        <v>-4</v>
      </c>
    </row>
    <row r="6" spans="1:4">
      <c r="A6" s="2">
        <f>Dati!A6</f>
        <v>44047</v>
      </c>
      <c r="B6" s="3">
        <f>Dati!F6</f>
        <v>11680</v>
      </c>
      <c r="C6">
        <f t="shared" si="0"/>
        <v>-19</v>
      </c>
      <c r="D6">
        <f t="shared" si="1"/>
        <v>-12</v>
      </c>
    </row>
    <row r="7" spans="1:4">
      <c r="A7" s="2">
        <f>Dati!A7</f>
        <v>44048</v>
      </c>
      <c r="B7" s="3">
        <f>Dati!F7</f>
        <v>11841</v>
      </c>
      <c r="C7">
        <f t="shared" si="0"/>
        <v>161</v>
      </c>
      <c r="D7">
        <f t="shared" si="1"/>
        <v>180</v>
      </c>
    </row>
    <row r="8" spans="1:4">
      <c r="A8" s="2">
        <f>Dati!A8</f>
        <v>44049</v>
      </c>
      <c r="B8" s="3">
        <f>Dati!F8</f>
        <v>11890</v>
      </c>
      <c r="C8">
        <f t="shared" si="0"/>
        <v>49</v>
      </c>
      <c r="D8">
        <f t="shared" si="1"/>
        <v>-112</v>
      </c>
    </row>
    <row r="9" spans="1:4">
      <c r="A9" s="2">
        <f>Dati!A9</f>
        <v>44050</v>
      </c>
      <c r="B9" s="3">
        <f>Dati!F9</f>
        <v>12103</v>
      </c>
      <c r="C9">
        <f t="shared" si="0"/>
        <v>213</v>
      </c>
      <c r="D9">
        <f t="shared" si="1"/>
        <v>164</v>
      </c>
    </row>
    <row r="10" spans="1:4">
      <c r="A10" s="2">
        <f>Dati!A10</f>
        <v>44051</v>
      </c>
      <c r="B10" s="3">
        <f>Dati!F10</f>
        <v>12139</v>
      </c>
      <c r="C10">
        <f t="shared" si="0"/>
        <v>36</v>
      </c>
      <c r="D10">
        <f t="shared" si="1"/>
        <v>-177</v>
      </c>
    </row>
    <row r="11" spans="1:4">
      <c r="A11" s="2">
        <f>Dati!A11</f>
        <v>44052</v>
      </c>
      <c r="B11" s="3">
        <f>Dati!F11</f>
        <v>12455</v>
      </c>
      <c r="C11">
        <f t="shared" si="0"/>
        <v>316</v>
      </c>
      <c r="D11">
        <f t="shared" si="1"/>
        <v>280</v>
      </c>
    </row>
    <row r="12" spans="1:4">
      <c r="A12" s="2">
        <f>Dati!A12</f>
        <v>44053</v>
      </c>
      <c r="B12" s="3">
        <f>Dati!F12</f>
        <v>12543</v>
      </c>
      <c r="C12">
        <f t="shared" si="0"/>
        <v>88</v>
      </c>
      <c r="D12">
        <f t="shared" si="1"/>
        <v>-228</v>
      </c>
    </row>
    <row r="13" spans="1:4">
      <c r="A13" s="2">
        <f>Dati!A13</f>
        <v>44054</v>
      </c>
      <c r="B13" s="3">
        <f>Dati!F13</f>
        <v>12711</v>
      </c>
      <c r="C13">
        <f t="shared" si="0"/>
        <v>168</v>
      </c>
      <c r="D13">
        <f t="shared" si="1"/>
        <v>80</v>
      </c>
    </row>
    <row r="14" spans="1:4">
      <c r="A14" s="2">
        <f>Dati!A14</f>
        <v>44055</v>
      </c>
      <c r="B14" s="3">
        <f>Dati!F14</f>
        <v>12959</v>
      </c>
      <c r="C14">
        <f t="shared" si="0"/>
        <v>248</v>
      </c>
      <c r="D14">
        <f t="shared" si="1"/>
        <v>80</v>
      </c>
    </row>
    <row r="15" spans="1:4">
      <c r="A15" s="2">
        <f>Dati!A15</f>
        <v>44056</v>
      </c>
      <c r="B15" s="3">
        <f>Dati!F15</f>
        <v>13240</v>
      </c>
      <c r="C15">
        <f t="shared" si="0"/>
        <v>281</v>
      </c>
      <c r="D15">
        <f t="shared" si="1"/>
        <v>33</v>
      </c>
    </row>
    <row r="16" spans="1:4">
      <c r="A16" s="2">
        <f>Dati!A16</f>
        <v>44057</v>
      </c>
      <c r="B16" s="3">
        <f>Dati!F16</f>
        <v>13422</v>
      </c>
      <c r="C16">
        <f t="shared" si="0"/>
        <v>182</v>
      </c>
      <c r="D16">
        <f t="shared" si="1"/>
        <v>-99</v>
      </c>
    </row>
    <row r="17" spans="1:4">
      <c r="A17" s="2">
        <f>Dati!A17</f>
        <v>44058</v>
      </c>
      <c r="B17" s="3">
        <f>Dati!F17</f>
        <v>13587</v>
      </c>
      <c r="C17">
        <f t="shared" si="0"/>
        <v>165</v>
      </c>
      <c r="D17">
        <f t="shared" si="1"/>
        <v>-17</v>
      </c>
    </row>
    <row r="18" spans="1:4">
      <c r="A18" s="2">
        <f>Dati!A18</f>
        <v>44059</v>
      </c>
      <c r="B18" s="3">
        <f>Dati!F18</f>
        <v>13890</v>
      </c>
      <c r="C18">
        <f t="shared" si="0"/>
        <v>303</v>
      </c>
      <c r="D18">
        <f t="shared" si="1"/>
        <v>138</v>
      </c>
    </row>
    <row r="19" spans="1:4">
      <c r="A19" s="2">
        <f>Dati!A19</f>
        <v>44060</v>
      </c>
      <c r="B19" s="3">
        <f>Dati!F19</f>
        <v>13999</v>
      </c>
      <c r="C19">
        <f t="shared" si="0"/>
        <v>109</v>
      </c>
      <c r="D19">
        <f t="shared" si="1"/>
        <v>-194</v>
      </c>
    </row>
    <row r="20" spans="1:4">
      <c r="A20" s="2">
        <f>Dati!A20</f>
        <v>44061</v>
      </c>
      <c r="B20" s="3">
        <f>Dati!F20</f>
        <v>14188</v>
      </c>
      <c r="C20">
        <f t="shared" si="0"/>
        <v>189</v>
      </c>
      <c r="D20">
        <f t="shared" si="1"/>
        <v>80</v>
      </c>
    </row>
    <row r="21" spans="1:4">
      <c r="A21" s="2">
        <f>Dati!A21</f>
        <v>44062</v>
      </c>
      <c r="B21" s="3">
        <f>Dati!F21</f>
        <v>14428</v>
      </c>
      <c r="C21">
        <f t="shared" si="0"/>
        <v>240</v>
      </c>
      <c r="D21">
        <f t="shared" si="1"/>
        <v>51</v>
      </c>
    </row>
    <row r="22" spans="1:4">
      <c r="A22" s="2">
        <f>Dati!A22</f>
        <v>44063</v>
      </c>
      <c r="B22" s="3">
        <f>Dati!F22</f>
        <v>15063</v>
      </c>
      <c r="C22">
        <f t="shared" si="0"/>
        <v>635</v>
      </c>
      <c r="D22">
        <f t="shared" si="1"/>
        <v>395</v>
      </c>
    </row>
    <row r="23" spans="1:4">
      <c r="A23" s="2">
        <f>Dati!A23</f>
        <v>44064</v>
      </c>
      <c r="B23" s="3">
        <f>Dati!F23</f>
        <v>15690</v>
      </c>
      <c r="C23">
        <f t="shared" si="0"/>
        <v>627</v>
      </c>
      <c r="D23">
        <f t="shared" si="1"/>
        <v>-8</v>
      </c>
    </row>
    <row r="24" spans="1:4">
      <c r="A24" s="2">
        <f>Dati!A24</f>
        <v>44065</v>
      </c>
      <c r="B24" s="3">
        <f>Dati!F24</f>
        <v>16515</v>
      </c>
      <c r="C24">
        <f t="shared" si="0"/>
        <v>825</v>
      </c>
      <c r="D24">
        <f t="shared" si="1"/>
        <v>198</v>
      </c>
    </row>
    <row r="25" spans="1:4">
      <c r="A25" s="2">
        <f>Dati!A25</f>
        <v>44066</v>
      </c>
      <c r="B25" s="3">
        <f>Dati!F25</f>
        <v>17398</v>
      </c>
      <c r="C25">
        <f t="shared" si="0"/>
        <v>883</v>
      </c>
      <c r="D25">
        <f t="shared" si="1"/>
        <v>58</v>
      </c>
    </row>
    <row r="26" spans="1:4">
      <c r="A26" s="2">
        <f>Dati!A26</f>
        <v>44067</v>
      </c>
      <c r="B26" s="3">
        <f>Dati!F26</f>
        <v>18085</v>
      </c>
      <c r="C26">
        <f t="shared" si="0"/>
        <v>687</v>
      </c>
      <c r="D26">
        <f t="shared" si="1"/>
        <v>-196</v>
      </c>
    </row>
    <row r="27" spans="1:4">
      <c r="A27" s="2">
        <f>Dati!A27</f>
        <v>44068</v>
      </c>
      <c r="B27" s="3">
        <f>Dati!F27</f>
        <v>18590</v>
      </c>
      <c r="C27">
        <f t="shared" si="0"/>
        <v>505</v>
      </c>
      <c r="D27">
        <f t="shared" si="1"/>
        <v>-182</v>
      </c>
    </row>
    <row r="28" spans="1:4">
      <c r="A28" s="2">
        <f>Dati!A28</f>
        <v>44069</v>
      </c>
      <c r="B28" s="3">
        <f>Dati!F28</f>
        <v>19629</v>
      </c>
      <c r="C28">
        <f t="shared" si="0"/>
        <v>1039</v>
      </c>
      <c r="D28">
        <f t="shared" si="1"/>
        <v>534</v>
      </c>
    </row>
    <row r="29" spans="1:4">
      <c r="A29" s="2">
        <f>Dati!A29</f>
        <v>44070</v>
      </c>
      <c r="B29" s="3">
        <f>Dati!F29</f>
        <v>20734</v>
      </c>
      <c r="C29">
        <f t="shared" si="0"/>
        <v>1105</v>
      </c>
      <c r="D29">
        <f t="shared" si="1"/>
        <v>66</v>
      </c>
    </row>
    <row r="30" spans="1:4">
      <c r="A30" s="2">
        <f>Dati!A30</f>
        <v>44071</v>
      </c>
      <c r="B30" s="3">
        <f>Dati!F30</f>
        <v>21783</v>
      </c>
      <c r="C30">
        <f t="shared" si="0"/>
        <v>1049</v>
      </c>
      <c r="D30">
        <f t="shared" si="1"/>
        <v>-56</v>
      </c>
    </row>
    <row r="31" spans="1:4">
      <c r="A31" s="2">
        <f>Dati!A31</f>
        <v>44072</v>
      </c>
      <c r="B31" s="3">
        <f>Dati!F31</f>
        <v>22909</v>
      </c>
      <c r="C31">
        <f t="shared" si="0"/>
        <v>1126</v>
      </c>
      <c r="D31">
        <f t="shared" si="1"/>
        <v>77</v>
      </c>
    </row>
    <row r="32" spans="1:4">
      <c r="A32" s="2">
        <f>Dati!A32</f>
        <v>44073</v>
      </c>
      <c r="B32" s="3">
        <f>Dati!F32</f>
        <v>23868</v>
      </c>
      <c r="C32">
        <f t="shared" si="0"/>
        <v>959</v>
      </c>
      <c r="D32">
        <f t="shared" si="1"/>
        <v>-167</v>
      </c>
    </row>
    <row r="33" spans="1:4">
      <c r="A33" s="2">
        <f>Dati!A33</f>
        <v>44074</v>
      </c>
      <c r="B33" s="3">
        <f>Dati!F33</f>
        <v>24696</v>
      </c>
      <c r="C33">
        <f t="shared" si="0"/>
        <v>828</v>
      </c>
      <c r="D33">
        <f t="shared" si="1"/>
        <v>-131</v>
      </c>
    </row>
    <row r="34" spans="1:4">
      <c r="A34" s="2">
        <f>Dati!A34</f>
        <v>44075</v>
      </c>
      <c r="B34" s="3">
        <f>Dati!F34</f>
        <v>25267</v>
      </c>
      <c r="C34">
        <f t="shared" si="0"/>
        <v>571</v>
      </c>
      <c r="D34">
        <f t="shared" si="1"/>
        <v>-257</v>
      </c>
    </row>
    <row r="35" spans="1:4">
      <c r="A35" s="2">
        <f>Dati!A35</f>
        <v>44076</v>
      </c>
      <c r="B35" s="3">
        <f>Dati!F35</f>
        <v>26271</v>
      </c>
      <c r="C35">
        <f t="shared" si="0"/>
        <v>1004</v>
      </c>
      <c r="D35">
        <f t="shared" si="1"/>
        <v>433</v>
      </c>
    </row>
    <row r="36" spans="1:4">
      <c r="A36" s="2">
        <f>Dati!A36</f>
        <v>44077</v>
      </c>
      <c r="B36" s="3">
        <f>Dati!F36</f>
        <v>27290</v>
      </c>
      <c r="C36">
        <f t="shared" si="0"/>
        <v>1019</v>
      </c>
      <c r="D36">
        <f t="shared" si="1"/>
        <v>15</v>
      </c>
    </row>
    <row r="37" spans="1:4">
      <c r="A37" s="2">
        <f>Dati!A37</f>
        <v>44078</v>
      </c>
      <c r="B37" s="3">
        <f>Dati!F37</f>
        <v>28371</v>
      </c>
      <c r="C37">
        <f t="shared" ref="C37" si="2">B37-B36</f>
        <v>1081</v>
      </c>
      <c r="D37">
        <f t="shared" ref="D37" si="3">C37-C36</f>
        <v>62</v>
      </c>
    </row>
    <row r="38" spans="1:4">
      <c r="A38" s="2">
        <f>Dati!A38</f>
        <v>44079</v>
      </c>
      <c r="B38" s="3">
        <f>Dati!F38</f>
        <v>29453</v>
      </c>
      <c r="C38">
        <f t="shared" ref="C38" si="4">B38-B37</f>
        <v>1082</v>
      </c>
      <c r="D38">
        <f t="shared" ref="D38" si="5">C38-C37</f>
        <v>1</v>
      </c>
    </row>
    <row r="39" spans="1:4">
      <c r="A39" s="2">
        <f>Dati!A39</f>
        <v>44080</v>
      </c>
      <c r="B39" s="3">
        <f>Dati!F39</f>
        <v>30262</v>
      </c>
      <c r="C39">
        <f t="shared" ref="C39" si="6">B39-B38</f>
        <v>809</v>
      </c>
      <c r="D39">
        <f t="shared" ref="D39" si="7">C39-C38</f>
        <v>-273</v>
      </c>
    </row>
    <row r="40" spans="1:4">
      <c r="A40" s="2">
        <f>Dati!A40</f>
        <v>44081</v>
      </c>
      <c r="B40" s="3">
        <f>Dati!F40</f>
        <v>31132</v>
      </c>
      <c r="C40">
        <f t="shared" ref="C40" si="8">B40-B39</f>
        <v>870</v>
      </c>
      <c r="D40">
        <f t="shared" ref="D40" si="9">C40-C39</f>
        <v>61</v>
      </c>
    </row>
    <row r="41" spans="1:4">
      <c r="A41" s="2">
        <f>Dati!A41</f>
        <v>44082</v>
      </c>
      <c r="B41" s="3">
        <f>Dati!F41</f>
        <v>31886</v>
      </c>
      <c r="C41">
        <f t="shared" ref="C41" si="10">B41-B40</f>
        <v>754</v>
      </c>
      <c r="D41">
        <f t="shared" ref="D41" si="11">C41-C40</f>
        <v>-116</v>
      </c>
    </row>
    <row r="42" spans="1:4">
      <c r="A42" s="2">
        <f>Dati!A42</f>
        <v>44083</v>
      </c>
      <c r="B42" s="3">
        <f>Dati!F42</f>
        <v>32806</v>
      </c>
      <c r="C42">
        <f t="shared" ref="C42" si="12">B42-B41</f>
        <v>920</v>
      </c>
      <c r="D42">
        <f t="shared" ref="D42" si="13">C42-C41</f>
        <v>166</v>
      </c>
    </row>
    <row r="43" spans="1:4">
      <c r="A43" s="2">
        <f>Dati!A43</f>
        <v>44084</v>
      </c>
      <c r="B43" s="3">
        <f>Dati!F43</f>
        <v>33708</v>
      </c>
      <c r="C43">
        <f t="shared" ref="C43" si="14">B43-B42</f>
        <v>902</v>
      </c>
      <c r="D43">
        <f t="shared" ref="D43" si="15">C43-C42</f>
        <v>-18</v>
      </c>
    </row>
    <row r="44" spans="1:4">
      <c r="A44" s="2">
        <f>Dati!A44</f>
        <v>44085</v>
      </c>
      <c r="B44" s="3">
        <f>Dati!F44</f>
        <v>34743</v>
      </c>
      <c r="C44">
        <f t="shared" ref="C44" si="16">B44-B43</f>
        <v>1035</v>
      </c>
      <c r="D44">
        <f t="shared" ref="D44" si="17">C44-C43</f>
        <v>133</v>
      </c>
    </row>
    <row r="45" spans="1:4">
      <c r="A45" s="2">
        <f>Dati!A45</f>
        <v>44086</v>
      </c>
      <c r="B45" s="3">
        <f>Dati!F45</f>
        <v>35370</v>
      </c>
      <c r="C45">
        <f t="shared" ref="C45" si="18">B45-B44</f>
        <v>627</v>
      </c>
      <c r="D45">
        <f t="shared" ref="D45" si="19">C45-C44</f>
        <v>-408</v>
      </c>
    </row>
    <row r="46" spans="1:4">
      <c r="A46" s="2">
        <f>Dati!A46</f>
        <v>44087</v>
      </c>
      <c r="B46" s="3">
        <f>Dati!F46</f>
        <v>36280</v>
      </c>
      <c r="C46">
        <f t="shared" ref="C46" si="20">B46-B45</f>
        <v>910</v>
      </c>
      <c r="D46">
        <f t="shared" ref="D46" si="21">C46-C45</f>
        <v>283</v>
      </c>
    </row>
    <row r="47" spans="1:4">
      <c r="A47" s="2">
        <f>Dati!A47</f>
        <v>44088</v>
      </c>
      <c r="B47" s="3">
        <f>Dati!F47</f>
        <v>36868</v>
      </c>
      <c r="C47">
        <f t="shared" ref="C47" si="22">B47-B46</f>
        <v>588</v>
      </c>
      <c r="D47">
        <f t="shared" ref="D47" si="23">C47-C46</f>
        <v>-322</v>
      </c>
    </row>
    <row r="48" spans="1:4">
      <c r="A48" s="2">
        <f>Dati!A48</f>
        <v>44089</v>
      </c>
      <c r="B48" s="3">
        <f>Dati!F48</f>
        <v>37289</v>
      </c>
      <c r="C48">
        <f t="shared" ref="C48" si="24">B48-B47</f>
        <v>421</v>
      </c>
      <c r="D48">
        <f t="shared" ref="D48" si="25">C48-C47</f>
        <v>-167</v>
      </c>
    </row>
    <row r="49" spans="1:4">
      <c r="A49" s="2">
        <f>Dati!A49</f>
        <v>44090</v>
      </c>
      <c r="B49" s="3">
        <f>Dati!F49</f>
        <v>38040</v>
      </c>
      <c r="C49">
        <f t="shared" ref="C49" si="26">B49-B48</f>
        <v>751</v>
      </c>
      <c r="D49">
        <f t="shared" ref="D49" si="27">C49-C48</f>
        <v>330</v>
      </c>
    </row>
    <row r="50" spans="1:4">
      <c r="A50" s="2">
        <f>Dati!A50</f>
        <v>44091</v>
      </c>
      <c r="B50" s="3">
        <f>Dati!F50</f>
        <v>38853</v>
      </c>
      <c r="C50">
        <f t="shared" ref="C50" si="28">B50-B49</f>
        <v>813</v>
      </c>
      <c r="D50">
        <f t="shared" ref="D50" si="29">C50-C49</f>
        <v>62</v>
      </c>
    </row>
    <row r="51" spans="1:4">
      <c r="A51" s="2">
        <f>Dati!A51</f>
        <v>44092</v>
      </c>
      <c r="B51" s="3">
        <f>Dati!F51</f>
        <v>39862</v>
      </c>
      <c r="C51">
        <f t="shared" ref="C51" si="30">B51-B50</f>
        <v>1009</v>
      </c>
      <c r="D51">
        <f t="shared" ref="D51" si="31">C51-C50</f>
        <v>196</v>
      </c>
    </row>
    <row r="52" spans="1:4">
      <c r="A52" s="2">
        <f>Dati!A52</f>
        <v>44093</v>
      </c>
      <c r="B52" s="3">
        <f>Dati!F52</f>
        <v>40566</v>
      </c>
      <c r="C52">
        <f t="shared" ref="C52" si="32">B52-B51</f>
        <v>704</v>
      </c>
      <c r="D52">
        <f t="shared" ref="D52" si="33">C52-C51</f>
        <v>-305</v>
      </c>
    </row>
    <row r="53" spans="1:4">
      <c r="A53" s="2">
        <f>Dati!A53</f>
        <v>44094</v>
      </c>
      <c r="B53" s="3">
        <f>Dati!F53</f>
        <v>41511</v>
      </c>
      <c r="C53">
        <f t="shared" ref="C53" si="34">B53-B52</f>
        <v>945</v>
      </c>
      <c r="D53">
        <f t="shared" ref="D53" si="35">C53-C52</f>
        <v>241</v>
      </c>
    </row>
    <row r="54" spans="1:4">
      <c r="A54" s="2">
        <f>Dati!A54</f>
        <v>44095</v>
      </c>
      <c r="B54" s="3">
        <f>Dati!F54</f>
        <v>42372</v>
      </c>
      <c r="C54">
        <f t="shared" ref="C54" si="36">B54-B53</f>
        <v>861</v>
      </c>
      <c r="D54">
        <f t="shared" ref="D54" si="37">C54-C53</f>
        <v>-84</v>
      </c>
    </row>
    <row r="55" spans="1:4">
      <c r="A55" s="2">
        <f>Dati!A55</f>
        <v>44096</v>
      </c>
      <c r="B55" s="3">
        <f>Dati!F55</f>
        <v>42646</v>
      </c>
      <c r="C55">
        <f t="shared" ref="C55" si="38">B55-B54</f>
        <v>274</v>
      </c>
      <c r="D55">
        <f t="shared" ref="D55" si="39">C55-C54</f>
        <v>-587</v>
      </c>
    </row>
    <row r="56" spans="1:4">
      <c r="A56" s="2">
        <f>Dati!A56</f>
        <v>44097</v>
      </c>
      <c r="B56" s="3">
        <f>Dati!F56</f>
        <v>43212</v>
      </c>
      <c r="C56">
        <f t="shared" ref="C56" si="40">B56-B55</f>
        <v>566</v>
      </c>
      <c r="D56">
        <f t="shared" ref="D56" si="41">C56-C55</f>
        <v>292</v>
      </c>
    </row>
    <row r="57" spans="1:4">
      <c r="A57" s="2">
        <f>Dati!A57</f>
        <v>44098</v>
      </c>
      <c r="B57" s="3">
        <f>Dati!F57</f>
        <v>43803</v>
      </c>
      <c r="C57">
        <f t="shared" ref="C57" si="42">B57-B56</f>
        <v>591</v>
      </c>
      <c r="D57">
        <f t="shared" ref="D57" si="43">C57-C56</f>
        <v>25</v>
      </c>
    </row>
    <row r="58" spans="1:4">
      <c r="A58" s="2">
        <f>Dati!A58</f>
        <v>44099</v>
      </c>
      <c r="B58" s="3">
        <f>Dati!F58</f>
        <v>44737</v>
      </c>
      <c r="C58">
        <f t="shared" ref="C58" si="44">B58-B57</f>
        <v>934</v>
      </c>
      <c r="D58">
        <f t="shared" ref="D58" si="45">C58-C57</f>
        <v>343</v>
      </c>
    </row>
    <row r="59" spans="1:4">
      <c r="A59" s="2">
        <f>Dati!A59</f>
        <v>44100</v>
      </c>
      <c r="B59" s="3">
        <f>Dati!F59</f>
        <v>45600</v>
      </c>
      <c r="C59">
        <f t="shared" ref="C59" si="46">B59-B58</f>
        <v>863</v>
      </c>
      <c r="D59">
        <f t="shared" ref="D59" si="47">C59-C58</f>
        <v>-71</v>
      </c>
    </row>
    <row r="60" spans="1:4">
      <c r="A60" s="2">
        <f>Dati!A60</f>
        <v>44101</v>
      </c>
      <c r="B60" s="3">
        <f>Dati!F60</f>
        <v>46518</v>
      </c>
      <c r="C60">
        <f t="shared" ref="C60" si="48">B60-B59</f>
        <v>918</v>
      </c>
      <c r="D60">
        <f t="shared" ref="D60" si="49">C60-C59</f>
        <v>55</v>
      </c>
    </row>
    <row r="61" spans="1:4">
      <c r="A61" s="2">
        <f>Dati!A61</f>
        <v>44102</v>
      </c>
      <c r="B61" s="3">
        <f>Dati!F61</f>
        <v>47082</v>
      </c>
      <c r="C61">
        <f t="shared" ref="C61" si="50">B61-B60</f>
        <v>564</v>
      </c>
      <c r="D61">
        <f t="shared" ref="D61" si="51">C61-C60</f>
        <v>-354</v>
      </c>
    </row>
    <row r="62" spans="1:4">
      <c r="A62" s="2">
        <f>Dati!A62</f>
        <v>44103</v>
      </c>
      <c r="B62" s="3">
        <f>Dati!F62</f>
        <v>47311</v>
      </c>
      <c r="C62">
        <f t="shared" ref="C62" si="52">B62-B61</f>
        <v>229</v>
      </c>
      <c r="D62">
        <f t="shared" ref="D62" si="53">C62-C61</f>
        <v>-335</v>
      </c>
    </row>
    <row r="63" spans="1:4">
      <c r="A63" s="2">
        <f>Dati!A63</f>
        <v>44104</v>
      </c>
      <c r="B63" s="3">
        <f>Dati!F63</f>
        <v>47936</v>
      </c>
      <c r="C63">
        <f t="shared" ref="C63" si="54">B63-B62</f>
        <v>625</v>
      </c>
      <c r="D63">
        <f t="shared" ref="D63" si="55">C63-C62</f>
        <v>396</v>
      </c>
    </row>
    <row r="64" spans="1:4">
      <c r="A64" s="2">
        <f>Dati!A64</f>
        <v>44105</v>
      </c>
      <c r="B64" s="3">
        <f>Dati!F64</f>
        <v>49259</v>
      </c>
      <c r="C64">
        <f t="shared" ref="C64" si="56">B64-B63</f>
        <v>1323</v>
      </c>
      <c r="D64">
        <f t="shared" ref="D64" si="57">C64-C63</f>
        <v>698</v>
      </c>
    </row>
    <row r="65" spans="1:4">
      <c r="A65" s="2">
        <f>Dati!A65</f>
        <v>44106</v>
      </c>
      <c r="B65" s="3">
        <f>Dati!F65</f>
        <v>50561</v>
      </c>
      <c r="C65">
        <f t="shared" ref="C65" si="58">B65-B64</f>
        <v>1302</v>
      </c>
      <c r="D65">
        <f t="shared" ref="D65" si="59">C65-C64</f>
        <v>-21</v>
      </c>
    </row>
    <row r="66" spans="1:4">
      <c r="A66" s="2">
        <f>Dati!A66</f>
        <v>44107</v>
      </c>
      <c r="B66" s="3">
        <f>Dati!F66</f>
        <v>52064</v>
      </c>
      <c r="C66">
        <f t="shared" ref="C66" si="60">B66-B65</f>
        <v>1503</v>
      </c>
      <c r="D66">
        <f t="shared" ref="D66" si="61">C66-C65</f>
        <v>201</v>
      </c>
    </row>
    <row r="67" spans="1:4">
      <c r="A67" s="2">
        <f>Dati!A67</f>
        <v>44108</v>
      </c>
      <c r="B67" s="3">
        <f>Dati!F67</f>
        <v>53839</v>
      </c>
      <c r="C67">
        <f t="shared" ref="C67" si="62">B67-B66</f>
        <v>1775</v>
      </c>
      <c r="D67">
        <f t="shared" ref="D67" si="63">C67-C66</f>
        <v>272</v>
      </c>
    </row>
    <row r="68" spans="1:4">
      <c r="A68" s="2">
        <f>Dati!A68</f>
        <v>44109</v>
      </c>
      <c r="B68" s="3">
        <f>Dati!F68</f>
        <v>55093</v>
      </c>
      <c r="C68">
        <f t="shared" ref="C68" si="64">B68-B67</f>
        <v>1254</v>
      </c>
      <c r="D68">
        <f t="shared" ref="D68" si="65">C68-C67</f>
        <v>-521</v>
      </c>
    </row>
    <row r="69" spans="1:4">
      <c r="A69" s="2">
        <f>Dati!A69</f>
        <v>44110</v>
      </c>
      <c r="B69" s="3">
        <f>Dati!F69</f>
        <v>56190</v>
      </c>
      <c r="C69">
        <f t="shared" ref="C69" si="66">B69-B68</f>
        <v>1097</v>
      </c>
      <c r="D69">
        <f t="shared" ref="D69" si="67">C69-C68</f>
        <v>-157</v>
      </c>
    </row>
    <row r="70" spans="1:4">
      <c r="A70" s="2">
        <f>Dati!A70</f>
        <v>44111</v>
      </c>
      <c r="B70" s="3">
        <f>Dati!F70</f>
        <v>58457</v>
      </c>
      <c r="C70">
        <f t="shared" ref="C70" si="68">B70-B69</f>
        <v>2267</v>
      </c>
      <c r="D70">
        <f t="shared" ref="D70" si="69">C70-C69</f>
        <v>1170</v>
      </c>
    </row>
    <row r="71" spans="1:4">
      <c r="A71" s="2">
        <f>Dati!A71</f>
        <v>44112</v>
      </c>
      <c r="B71" s="3">
        <f>Dati!F71</f>
        <v>61669</v>
      </c>
      <c r="C71">
        <f t="shared" ref="C71" si="70">B71-B70</f>
        <v>3212</v>
      </c>
      <c r="D71">
        <f t="shared" ref="D71" si="71">C71-C70</f>
        <v>945</v>
      </c>
    </row>
    <row r="72" spans="1:4">
      <c r="A72" s="2">
        <f>Dati!A72</f>
        <v>44113</v>
      </c>
      <c r="B72" s="3">
        <f>Dati!F72</f>
        <v>65637</v>
      </c>
      <c r="C72">
        <f t="shared" ref="C72" si="72">B72-B71</f>
        <v>3968</v>
      </c>
      <c r="D72">
        <f t="shared" ref="D72" si="73">C72-C71</f>
        <v>756</v>
      </c>
    </row>
    <row r="73" spans="1:4">
      <c r="A73" s="2">
        <f>Dati!A73</f>
        <v>44114</v>
      </c>
      <c r="B73" s="3">
        <f>Dati!F73</f>
        <v>70103</v>
      </c>
      <c r="C73">
        <f t="shared" ref="C73" si="74">B73-B72</f>
        <v>4466</v>
      </c>
      <c r="D73">
        <f t="shared" ref="D73" si="75">C73-C72</f>
        <v>498</v>
      </c>
    </row>
    <row r="74" spans="1:4">
      <c r="A74" s="2">
        <f>Dati!A74</f>
        <v>44115</v>
      </c>
      <c r="B74" s="3">
        <f>Dati!F74</f>
        <v>74136</v>
      </c>
      <c r="C74">
        <f t="shared" ref="C74" si="76">B74-B73</f>
        <v>4033</v>
      </c>
      <c r="D74">
        <f t="shared" ref="D74" si="77">C74-C73</f>
        <v>-433</v>
      </c>
    </row>
    <row r="75" spans="1:4">
      <c r="A75" s="2">
        <f>Dati!A75</f>
        <v>44116</v>
      </c>
      <c r="B75" s="3">
        <f>Dati!F75</f>
        <v>77491</v>
      </c>
      <c r="C75">
        <f t="shared" ref="C75:C76" si="78">B75-B74</f>
        <v>3355</v>
      </c>
      <c r="D75">
        <f t="shared" ref="D75:D76" si="79">C75-C74</f>
        <v>-678</v>
      </c>
    </row>
    <row r="76" spans="1:4">
      <c r="A76" s="2">
        <f>Dati!A76</f>
        <v>44117</v>
      </c>
      <c r="B76" s="3">
        <f>Dati!F76</f>
        <v>81603</v>
      </c>
      <c r="C76">
        <f t="shared" si="78"/>
        <v>4112</v>
      </c>
      <c r="D76">
        <f t="shared" si="79"/>
        <v>757</v>
      </c>
    </row>
    <row r="77" spans="1:4">
      <c r="A77" s="2">
        <f>Dati!A77</f>
        <v>44118</v>
      </c>
      <c r="B77" s="3">
        <f>Dati!F77</f>
        <v>86436</v>
      </c>
      <c r="C77">
        <f t="shared" ref="C77:C78" si="80">B77-B76</f>
        <v>4833</v>
      </c>
      <c r="D77">
        <f t="shared" ref="D77:D78" si="81">C77-C76</f>
        <v>721</v>
      </c>
    </row>
    <row r="78" spans="1:4">
      <c r="A78" s="2">
        <f>Dati!A78</f>
        <v>44119</v>
      </c>
      <c r="B78" s="3">
        <f>Dati!F78</f>
        <v>92884</v>
      </c>
      <c r="C78">
        <f t="shared" si="80"/>
        <v>6448</v>
      </c>
      <c r="D78">
        <f t="shared" si="81"/>
        <v>1615</v>
      </c>
    </row>
    <row r="79" spans="1:4">
      <c r="A79" s="2">
        <f>Dati!A79</f>
        <v>44120</v>
      </c>
      <c r="B79" s="3">
        <f>Dati!F79</f>
        <v>100496</v>
      </c>
      <c r="C79">
        <f t="shared" ref="C79" si="82">B79-B78</f>
        <v>7612</v>
      </c>
      <c r="D79">
        <f t="shared" ref="D79" si="83">C79-C78</f>
        <v>1164</v>
      </c>
    </row>
    <row r="80" spans="1:4">
      <c r="A80" s="2">
        <f>Dati!A80</f>
        <v>44121</v>
      </c>
      <c r="B80" s="3">
        <f>Dati!F80</f>
        <v>109613</v>
      </c>
      <c r="C80">
        <f t="shared" ref="C80" si="84">B80-B79</f>
        <v>9117</v>
      </c>
      <c r="D80">
        <f t="shared" ref="D80" si="85">C80-C79</f>
        <v>1505</v>
      </c>
    </row>
    <row r="81" spans="1:4">
      <c r="A81" s="2">
        <f>Dati!A81</f>
        <v>44122</v>
      </c>
      <c r="B81" s="3">
        <f>Dati!F81</f>
        <v>118356</v>
      </c>
      <c r="C81">
        <f t="shared" ref="C81" si="86">B81-B80</f>
        <v>8743</v>
      </c>
      <c r="D81">
        <f t="shared" ref="D81" si="87">C81-C80</f>
        <v>-374</v>
      </c>
    </row>
    <row r="82" spans="1:4">
      <c r="A82" s="2">
        <f>Dati!A82</f>
        <v>44123</v>
      </c>
      <c r="B82" s="3">
        <f>Dati!F82</f>
        <v>125530</v>
      </c>
      <c r="C82">
        <f t="shared" ref="C82" si="88">B82-B81</f>
        <v>7174</v>
      </c>
      <c r="D82">
        <f t="shared" ref="D82" si="89">C82-C81</f>
        <v>-1569</v>
      </c>
    </row>
    <row r="83" spans="1:4">
      <c r="A83" s="2">
        <f>Dati!A83</f>
        <v>44124</v>
      </c>
      <c r="B83" s="3">
        <f>Dati!F83</f>
        <v>133415</v>
      </c>
      <c r="C83">
        <f t="shared" ref="C83:C84" si="90">B83-B82</f>
        <v>7885</v>
      </c>
      <c r="D83">
        <f t="shared" ref="D83:D84" si="91">C83-C82</f>
        <v>711</v>
      </c>
    </row>
    <row r="84" spans="1:4">
      <c r="A84" s="2">
        <f>Dati!A84</f>
        <v>44125</v>
      </c>
      <c r="B84" s="3">
        <f>Dati!F84</f>
        <v>145459</v>
      </c>
      <c r="C84">
        <f t="shared" si="90"/>
        <v>12044</v>
      </c>
      <c r="D84">
        <f t="shared" si="91"/>
        <v>4159</v>
      </c>
    </row>
    <row r="85" spans="1:4">
      <c r="A85" s="2">
        <f>Dati!A85</f>
        <v>44126</v>
      </c>
      <c r="B85" s="3">
        <f>Dati!F85</f>
        <v>158616</v>
      </c>
      <c r="C85">
        <f t="shared" ref="C85" si="92">B85-B84</f>
        <v>13157</v>
      </c>
      <c r="D85">
        <f t="shared" ref="D85" si="93">C85-C84</f>
        <v>1113</v>
      </c>
    </row>
    <row r="86" spans="1:4">
      <c r="A86" s="2">
        <f>Dati!A86</f>
        <v>44127</v>
      </c>
      <c r="B86" s="3">
        <f>Dati!F86</f>
        <v>174404</v>
      </c>
      <c r="C86">
        <f t="shared" ref="C86:C87" si="94">B86-B85</f>
        <v>15788</v>
      </c>
      <c r="D86">
        <f t="shared" ref="D86:D87" si="95">C86-C85</f>
        <v>2631</v>
      </c>
    </row>
    <row r="87" spans="1:4">
      <c r="A87" s="2">
        <f>Dati!A87</f>
        <v>44128</v>
      </c>
      <c r="B87" s="3">
        <f>Dati!F87</f>
        <v>190767</v>
      </c>
      <c r="C87">
        <f t="shared" si="94"/>
        <v>16363</v>
      </c>
      <c r="D87">
        <f t="shared" si="95"/>
        <v>575</v>
      </c>
    </row>
    <row r="88" spans="1:4">
      <c r="A88" s="2">
        <f>Dati!A88</f>
        <v>44129</v>
      </c>
      <c r="B88" s="3">
        <f>Dati!F88</f>
        <v>209027</v>
      </c>
      <c r="C88">
        <f t="shared" ref="C88:C89" si="96">B88-B87</f>
        <v>18260</v>
      </c>
      <c r="D88">
        <f t="shared" ref="D88:D89" si="97">C88-C87</f>
        <v>1897</v>
      </c>
    </row>
    <row r="89" spans="1:4">
      <c r="A89" s="2">
        <f>Dati!A89</f>
        <v>44130</v>
      </c>
      <c r="B89" s="3">
        <f>Dati!F89</f>
        <v>222403</v>
      </c>
      <c r="C89">
        <f t="shared" si="96"/>
        <v>13376</v>
      </c>
      <c r="D89">
        <f t="shared" si="97"/>
        <v>-4884</v>
      </c>
    </row>
    <row r="90" spans="1:4">
      <c r="A90" s="2">
        <f>Dati!A90</f>
        <v>44131</v>
      </c>
      <c r="B90" s="3">
        <f>Dati!F90</f>
        <v>239724</v>
      </c>
      <c r="C90">
        <f t="shared" ref="C90" si="98">B90-B89</f>
        <v>17321</v>
      </c>
      <c r="D90">
        <f t="shared" ref="D90" si="99">C90-C89</f>
        <v>3945</v>
      </c>
    </row>
    <row r="91" spans="1:4">
      <c r="A91" s="2">
        <f>Dati!A91</f>
        <v>44132</v>
      </c>
      <c r="B91" s="3">
        <f>Dati!F91</f>
        <v>259940</v>
      </c>
      <c r="C91">
        <f t="shared" ref="C91:C92" si="100">B91-B90</f>
        <v>20216</v>
      </c>
      <c r="D91">
        <f t="shared" ref="D91:D92" si="101">C91-C90</f>
        <v>2895</v>
      </c>
    </row>
    <row r="92" spans="1:4">
      <c r="A92" s="2">
        <f>Dati!A92</f>
        <v>44133</v>
      </c>
      <c r="B92" s="3">
        <f>Dati!F92</f>
        <v>281576</v>
      </c>
      <c r="C92">
        <f t="shared" si="100"/>
        <v>21636</v>
      </c>
      <c r="D92">
        <f t="shared" si="101"/>
        <v>1420</v>
      </c>
    </row>
    <row r="93" spans="1:4">
      <c r="A93" s="2">
        <f>Dati!A93</f>
        <v>44134</v>
      </c>
      <c r="B93" s="3">
        <f>Dati!F93</f>
        <v>307046</v>
      </c>
      <c r="C93">
        <f t="shared" ref="C93:C94" si="102">B93-B92</f>
        <v>25470</v>
      </c>
      <c r="D93">
        <f t="shared" ref="D93:D94" si="103">C93-C92</f>
        <v>3834</v>
      </c>
    </row>
    <row r="94" spans="1:4">
      <c r="A94" s="2">
        <f>Dati!A94</f>
        <v>44135</v>
      </c>
      <c r="B94" s="3">
        <f>Dati!F94</f>
        <v>331577</v>
      </c>
      <c r="C94">
        <f t="shared" si="102"/>
        <v>24531</v>
      </c>
      <c r="D94">
        <f t="shared" si="103"/>
        <v>-939</v>
      </c>
    </row>
    <row r="95" spans="1:4">
      <c r="A95" s="2">
        <f>Dati!A95</f>
        <v>44136</v>
      </c>
      <c r="B95" s="3">
        <f>Dati!F95</f>
        <v>357288</v>
      </c>
      <c r="C95">
        <f t="shared" ref="C95" si="104">B95-B94</f>
        <v>25711</v>
      </c>
      <c r="D95">
        <f t="shared" ref="D95" si="105">C95-C94</f>
        <v>1180</v>
      </c>
    </row>
    <row r="96" spans="1:4">
      <c r="A96" s="2">
        <f>Dati!A96</f>
        <v>44137</v>
      </c>
      <c r="B96" s="3">
        <f>Dati!F96</f>
        <v>374650</v>
      </c>
      <c r="C96">
        <f t="shared" ref="C96:C99" si="106">B96-B95</f>
        <v>17362</v>
      </c>
      <c r="D96">
        <f t="shared" ref="D96:D99" si="107">C96-C95</f>
        <v>-8349</v>
      </c>
    </row>
    <row r="97" spans="1:4">
      <c r="A97" s="2">
        <f>Dati!A97</f>
        <v>44138</v>
      </c>
      <c r="B97" s="3">
        <f>Dati!F97</f>
        <v>394803</v>
      </c>
      <c r="C97">
        <f t="shared" si="106"/>
        <v>20153</v>
      </c>
      <c r="D97">
        <f t="shared" si="107"/>
        <v>2791</v>
      </c>
    </row>
    <row r="98" spans="1:4">
      <c r="A98" s="2">
        <f>Dati!A98</f>
        <v>44139</v>
      </c>
      <c r="B98" s="3">
        <f>Dati!F98</f>
        <v>418827</v>
      </c>
      <c r="C98">
        <f t="shared" si="106"/>
        <v>24024</v>
      </c>
      <c r="D98">
        <f t="shared" si="107"/>
        <v>3871</v>
      </c>
    </row>
    <row r="99" spans="1:4">
      <c r="A99" s="2">
        <f>Dati!A99</f>
        <v>44140</v>
      </c>
      <c r="B99" s="3">
        <f>Dati!F99</f>
        <v>446701</v>
      </c>
      <c r="C99">
        <f t="shared" si="106"/>
        <v>27874</v>
      </c>
      <c r="D99">
        <f t="shared" si="107"/>
        <v>3850</v>
      </c>
    </row>
    <row r="100" spans="1:4">
      <c r="A100" s="2">
        <f>Dati!A100</f>
        <v>44141</v>
      </c>
      <c r="B100" s="3">
        <f>Dati!F100</f>
        <v>472598</v>
      </c>
      <c r="C100">
        <f t="shared" ref="C100" si="108">B100-B99</f>
        <v>25897</v>
      </c>
      <c r="D100">
        <f t="shared" ref="D100" si="109">C100-C99</f>
        <v>-1977</v>
      </c>
    </row>
    <row r="101" spans="1:4">
      <c r="A101" s="2">
        <f>Dati!A101</f>
        <v>44142</v>
      </c>
      <c r="B101" s="3">
        <f>Dati!F101</f>
        <v>504793</v>
      </c>
      <c r="C101">
        <f t="shared" ref="C101:C105" si="110">B101-B100</f>
        <v>32195</v>
      </c>
      <c r="D101">
        <f t="shared" ref="D101:D105" si="111">C101-C100</f>
        <v>6298</v>
      </c>
    </row>
    <row r="102" spans="1:4">
      <c r="A102" s="2">
        <f>Dati!A102</f>
        <v>44143</v>
      </c>
      <c r="B102" s="3">
        <f>Dati!F102</f>
        <v>529447</v>
      </c>
      <c r="C102">
        <f t="shared" si="110"/>
        <v>24654</v>
      </c>
      <c r="D102">
        <f t="shared" si="111"/>
        <v>-7541</v>
      </c>
    </row>
    <row r="103" spans="1:4">
      <c r="A103" s="2">
        <f>Dati!A103</f>
        <v>44144</v>
      </c>
      <c r="B103" s="3">
        <f>Dati!F103</f>
        <v>542849</v>
      </c>
      <c r="C103">
        <f t="shared" si="110"/>
        <v>13402</v>
      </c>
      <c r="D103">
        <f t="shared" si="111"/>
        <v>-11252</v>
      </c>
    </row>
    <row r="104" spans="1:4">
      <c r="A104" s="2">
        <f>Dati!A104</f>
        <v>44145</v>
      </c>
      <c r="B104" s="3">
        <f>Dati!F104</f>
        <v>558506</v>
      </c>
      <c r="C104">
        <f t="shared" si="110"/>
        <v>15657</v>
      </c>
      <c r="D104">
        <f t="shared" si="111"/>
        <v>2255</v>
      </c>
    </row>
    <row r="105" spans="1:4">
      <c r="A105" s="2">
        <f>Dati!A105</f>
        <v>44146</v>
      </c>
      <c r="B105" s="3">
        <f>Dati!F105</f>
        <v>580833</v>
      </c>
      <c r="C105">
        <f t="shared" si="110"/>
        <v>22327</v>
      </c>
      <c r="D105">
        <f t="shared" si="111"/>
        <v>6670</v>
      </c>
    </row>
    <row r="106" spans="1:4">
      <c r="A106" s="2">
        <f>Dati!A106</f>
        <v>44147</v>
      </c>
      <c r="B106" s="3">
        <f>Dati!F106</f>
        <v>602011</v>
      </c>
      <c r="C106">
        <f t="shared" ref="C106" si="112">B106-B105</f>
        <v>21178</v>
      </c>
      <c r="D106">
        <f t="shared" ref="D106" si="113">C106-C105</f>
        <v>-1149</v>
      </c>
    </row>
    <row r="107" spans="1:4">
      <c r="A107" s="2">
        <f>Dati!A107</f>
        <v>44148</v>
      </c>
      <c r="B107" s="3">
        <f>Dati!F107</f>
        <v>629782</v>
      </c>
      <c r="C107">
        <f t="shared" ref="C107:C109" si="114">B107-B106</f>
        <v>27771</v>
      </c>
      <c r="D107">
        <f t="shared" ref="D107:D109" si="115">C107-C106</f>
        <v>6593</v>
      </c>
    </row>
    <row r="108" spans="1:4">
      <c r="A108" s="2">
        <f>Dati!A108</f>
        <v>44149</v>
      </c>
      <c r="B108" s="3">
        <f>Dati!F108</f>
        <v>653731</v>
      </c>
      <c r="C108">
        <f t="shared" si="114"/>
        <v>23949</v>
      </c>
      <c r="D108">
        <f t="shared" si="115"/>
        <v>-3822</v>
      </c>
    </row>
    <row r="109" spans="1:4">
      <c r="A109" s="2">
        <f>Dati!A109</f>
        <v>44150</v>
      </c>
      <c r="B109" s="3">
        <f>Dati!F109</f>
        <v>677021</v>
      </c>
      <c r="C109">
        <f t="shared" si="114"/>
        <v>23290</v>
      </c>
      <c r="D109">
        <f t="shared" si="115"/>
        <v>-659</v>
      </c>
    </row>
    <row r="110" spans="1:4">
      <c r="A110" s="2">
        <f>Dati!A110</f>
        <v>44151</v>
      </c>
      <c r="B110" s="3">
        <f>Dati!F110</f>
        <v>681756</v>
      </c>
      <c r="C110">
        <f t="shared" ref="C110" si="116">B110-B109</f>
        <v>4735</v>
      </c>
      <c r="D110">
        <f t="shared" ref="D110" si="117">C110-C109</f>
        <v>-18555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28E5-3D36-450B-900F-9946A6AEA4D8}">
  <dimension ref="A1:AB116"/>
  <sheetViews>
    <sheetView workbookViewId="0">
      <pane ySplit="1" topLeftCell="A86" activePane="bottomLeft" state="frozen"/>
      <selection pane="bottomLeft" activeCell="A111" sqref="A111"/>
    </sheetView>
  </sheetViews>
  <sheetFormatPr defaultRowHeight="14.25"/>
  <cols>
    <col min="1" max="1" width="8.75" customWidth="1"/>
    <col min="2" max="2" width="11.75" customWidth="1"/>
  </cols>
  <sheetData>
    <row r="1" spans="1:28" s="1" customFormat="1">
      <c r="A1" s="1" t="s">
        <v>0</v>
      </c>
      <c r="B1" s="1" t="s">
        <v>35</v>
      </c>
      <c r="C1" s="1" t="s">
        <v>13</v>
      </c>
      <c r="D1" s="1" t="s">
        <v>14</v>
      </c>
      <c r="E1" s="1" t="s">
        <v>61</v>
      </c>
      <c r="R1"/>
      <c r="S1"/>
      <c r="T1">
        <f>LOG10(1+1/T2)*100</f>
        <v>30.102999566398118</v>
      </c>
      <c r="U1">
        <f t="shared" ref="U1:AB1" si="0">LOG10(1+1/U2)*100</f>
        <v>17.609125905568124</v>
      </c>
      <c r="V1">
        <f t="shared" si="0"/>
        <v>12.493873660829994</v>
      </c>
      <c r="W1">
        <f t="shared" si="0"/>
        <v>9.6910013008056417</v>
      </c>
      <c r="X1">
        <f t="shared" si="0"/>
        <v>7.9181246047624816</v>
      </c>
      <c r="Y1">
        <f t="shared" si="0"/>
        <v>6.6946789630613219</v>
      </c>
      <c r="Z1">
        <f t="shared" si="0"/>
        <v>5.799194697768673</v>
      </c>
      <c r="AA1">
        <f t="shared" si="0"/>
        <v>5.1152522447381292</v>
      </c>
      <c r="AB1">
        <f t="shared" si="0"/>
        <v>4.5757490560675143</v>
      </c>
    </row>
    <row r="2" spans="1:28"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</row>
    <row r="3" spans="1:28">
      <c r="A3" s="2">
        <f>Dati!A3</f>
        <v>44044</v>
      </c>
      <c r="B3">
        <f>Positivi!B3+Deceduti!B3+Guariti!B3</f>
        <v>247832</v>
      </c>
    </row>
    <row r="4" spans="1:28">
      <c r="A4" s="2">
        <f>Dati!A4</f>
        <v>44045</v>
      </c>
      <c r="B4">
        <f>Positivi!B4+Deceduti!B4+Guariti!B4</f>
        <v>248070</v>
      </c>
      <c r="C4">
        <f>B4-B3</f>
        <v>238</v>
      </c>
      <c r="R4">
        <f>INT(C4/100)</f>
        <v>2</v>
      </c>
      <c r="T4">
        <f t="shared" ref="T4:AB13" si="1">IF($R4=T$2,1,0)</f>
        <v>0</v>
      </c>
      <c r="U4">
        <f t="shared" si="1"/>
        <v>1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</row>
    <row r="5" spans="1:28">
      <c r="A5" s="2">
        <f>Dati!A5</f>
        <v>44046</v>
      </c>
      <c r="B5">
        <f>Positivi!B5+Deceduti!B5+Guariti!B5</f>
        <v>248229</v>
      </c>
      <c r="C5">
        <f t="shared" ref="C5:D51" si="2">B5-B4</f>
        <v>159</v>
      </c>
      <c r="D5">
        <f>C5-C4</f>
        <v>-79</v>
      </c>
      <c r="R5">
        <f>INT(C5/100)</f>
        <v>1</v>
      </c>
      <c r="T5">
        <f t="shared" si="1"/>
        <v>1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  <c r="Y5">
        <f t="shared" si="1"/>
        <v>0</v>
      </c>
      <c r="Z5">
        <f t="shared" si="1"/>
        <v>0</v>
      </c>
      <c r="AA5">
        <f t="shared" si="1"/>
        <v>0</v>
      </c>
      <c r="AB5">
        <f t="shared" si="1"/>
        <v>0</v>
      </c>
    </row>
    <row r="6" spans="1:28">
      <c r="A6" s="2">
        <f>Dati!A6</f>
        <v>44047</v>
      </c>
      <c r="B6">
        <f>Positivi!B6+Deceduti!B6+Guariti!B6</f>
        <v>248419</v>
      </c>
      <c r="C6">
        <f t="shared" si="2"/>
        <v>190</v>
      </c>
      <c r="D6">
        <f t="shared" si="2"/>
        <v>31</v>
      </c>
      <c r="R6">
        <f>INT(C6/100)</f>
        <v>1</v>
      </c>
      <c r="T6">
        <f t="shared" si="1"/>
        <v>1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1"/>
        <v>0</v>
      </c>
      <c r="Z6">
        <f t="shared" si="1"/>
        <v>0</v>
      </c>
      <c r="AA6">
        <f t="shared" si="1"/>
        <v>0</v>
      </c>
      <c r="AB6">
        <f t="shared" si="1"/>
        <v>0</v>
      </c>
    </row>
    <row r="7" spans="1:28">
      <c r="A7" s="2">
        <f>Dati!A7</f>
        <v>44048</v>
      </c>
      <c r="B7">
        <f>Positivi!B7+Deceduti!B7+Guariti!B7</f>
        <v>248803</v>
      </c>
      <c r="C7">
        <f t="shared" si="2"/>
        <v>384</v>
      </c>
      <c r="D7">
        <f t="shared" si="2"/>
        <v>194</v>
      </c>
      <c r="R7">
        <f t="shared" ref="R7:R18" si="3">INT(C7/100)</f>
        <v>3</v>
      </c>
      <c r="T7">
        <f t="shared" si="1"/>
        <v>0</v>
      </c>
      <c r="U7">
        <f t="shared" si="1"/>
        <v>0</v>
      </c>
      <c r="V7">
        <f t="shared" si="1"/>
        <v>1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</row>
    <row r="8" spans="1:28">
      <c r="A8" s="2">
        <f>Dati!A8</f>
        <v>44049</v>
      </c>
      <c r="B8">
        <f>Positivi!B8+Deceduti!B8+Guariti!B8</f>
        <v>249204</v>
      </c>
      <c r="C8">
        <f t="shared" si="2"/>
        <v>401</v>
      </c>
      <c r="D8">
        <f t="shared" si="2"/>
        <v>17</v>
      </c>
      <c r="R8">
        <f t="shared" si="3"/>
        <v>4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1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</row>
    <row r="9" spans="1:28">
      <c r="A9" s="2">
        <f>Dati!A9</f>
        <v>44050</v>
      </c>
      <c r="B9">
        <f>Positivi!B9+Deceduti!B9+Guariti!B9</f>
        <v>249756</v>
      </c>
      <c r="C9">
        <f t="shared" si="2"/>
        <v>552</v>
      </c>
      <c r="D9">
        <f t="shared" si="2"/>
        <v>151</v>
      </c>
      <c r="R9">
        <f t="shared" si="3"/>
        <v>5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1</v>
      </c>
      <c r="Y9">
        <f t="shared" si="1"/>
        <v>0</v>
      </c>
      <c r="Z9">
        <f t="shared" si="1"/>
        <v>0</v>
      </c>
      <c r="AA9">
        <f t="shared" si="1"/>
        <v>0</v>
      </c>
      <c r="AB9">
        <f t="shared" si="1"/>
        <v>0</v>
      </c>
    </row>
    <row r="10" spans="1:28">
      <c r="A10" s="2">
        <f>Dati!A10</f>
        <v>44051</v>
      </c>
      <c r="B10">
        <f>Positivi!B10+Deceduti!B10+Guariti!B10</f>
        <v>250103</v>
      </c>
      <c r="C10">
        <f t="shared" si="2"/>
        <v>347</v>
      </c>
      <c r="D10">
        <f t="shared" si="2"/>
        <v>-205</v>
      </c>
      <c r="R10">
        <f t="shared" si="3"/>
        <v>3</v>
      </c>
      <c r="T10">
        <f t="shared" si="1"/>
        <v>0</v>
      </c>
      <c r="U10">
        <f t="shared" si="1"/>
        <v>0</v>
      </c>
      <c r="V10">
        <f t="shared" si="1"/>
        <v>1</v>
      </c>
      <c r="W10">
        <f t="shared" si="1"/>
        <v>0</v>
      </c>
      <c r="X10">
        <f t="shared" si="1"/>
        <v>0</v>
      </c>
      <c r="Y10">
        <f t="shared" si="1"/>
        <v>0</v>
      </c>
      <c r="Z10">
        <f t="shared" si="1"/>
        <v>0</v>
      </c>
      <c r="AA10">
        <f t="shared" si="1"/>
        <v>0</v>
      </c>
      <c r="AB10">
        <f t="shared" si="1"/>
        <v>0</v>
      </c>
    </row>
    <row r="11" spans="1:28">
      <c r="A11" s="2">
        <f>Dati!A11</f>
        <v>44052</v>
      </c>
      <c r="B11">
        <f>Positivi!B11+Deceduti!B11+Guariti!B11</f>
        <v>250566</v>
      </c>
      <c r="C11">
        <f t="shared" si="2"/>
        <v>463</v>
      </c>
      <c r="D11">
        <f t="shared" si="2"/>
        <v>116</v>
      </c>
      <c r="R11">
        <f t="shared" si="3"/>
        <v>4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1</v>
      </c>
      <c r="X11">
        <f t="shared" si="1"/>
        <v>0</v>
      </c>
      <c r="Y11">
        <f t="shared" si="1"/>
        <v>0</v>
      </c>
      <c r="Z11">
        <f t="shared" si="1"/>
        <v>0</v>
      </c>
      <c r="AA11">
        <f t="shared" si="1"/>
        <v>0</v>
      </c>
      <c r="AB11">
        <f t="shared" si="1"/>
        <v>0</v>
      </c>
    </row>
    <row r="12" spans="1:28">
      <c r="A12" s="2">
        <f>Dati!A12</f>
        <v>44053</v>
      </c>
      <c r="B12">
        <f>Positivi!B12+Deceduti!B12+Guariti!B12</f>
        <v>250825</v>
      </c>
      <c r="C12">
        <f t="shared" si="2"/>
        <v>259</v>
      </c>
      <c r="D12">
        <f t="shared" si="2"/>
        <v>-204</v>
      </c>
      <c r="E12" s="11">
        <f>SUM(C6:C12)/7</f>
        <v>370.85714285714283</v>
      </c>
      <c r="R12">
        <f t="shared" si="3"/>
        <v>2</v>
      </c>
      <c r="T12">
        <f t="shared" si="1"/>
        <v>0</v>
      </c>
      <c r="U12">
        <f t="shared" si="1"/>
        <v>1</v>
      </c>
      <c r="V12">
        <f t="shared" si="1"/>
        <v>0</v>
      </c>
      <c r="W12">
        <f t="shared" si="1"/>
        <v>0</v>
      </c>
      <c r="X12">
        <f t="shared" si="1"/>
        <v>0</v>
      </c>
      <c r="Y12">
        <f t="shared" si="1"/>
        <v>0</v>
      </c>
      <c r="Z12">
        <f t="shared" si="1"/>
        <v>0</v>
      </c>
      <c r="AA12">
        <f t="shared" si="1"/>
        <v>0</v>
      </c>
      <c r="AB12">
        <f t="shared" si="1"/>
        <v>0</v>
      </c>
    </row>
    <row r="13" spans="1:28">
      <c r="A13" s="2">
        <f>Dati!A13</f>
        <v>44054</v>
      </c>
      <c r="B13">
        <f>Positivi!B13+Deceduti!B13+Guariti!B13</f>
        <v>251237</v>
      </c>
      <c r="C13">
        <f t="shared" si="2"/>
        <v>412</v>
      </c>
      <c r="D13">
        <f t="shared" si="2"/>
        <v>153</v>
      </c>
      <c r="E13" s="11">
        <f t="shared" ref="E13:E76" si="4">SUM(C7:C13)/7</f>
        <v>402.57142857142856</v>
      </c>
      <c r="R13">
        <f t="shared" si="3"/>
        <v>4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1</v>
      </c>
      <c r="X13">
        <f t="shared" si="1"/>
        <v>0</v>
      </c>
      <c r="Y13">
        <f t="shared" si="1"/>
        <v>0</v>
      </c>
      <c r="Z13">
        <f t="shared" si="1"/>
        <v>0</v>
      </c>
      <c r="AA13">
        <f t="shared" si="1"/>
        <v>0</v>
      </c>
      <c r="AB13">
        <f t="shared" si="1"/>
        <v>0</v>
      </c>
    </row>
    <row r="14" spans="1:28">
      <c r="A14" s="2">
        <f>Dati!A14</f>
        <v>44055</v>
      </c>
      <c r="B14">
        <f>Positivi!B14+Deceduti!B14+Guariti!B14</f>
        <v>251713</v>
      </c>
      <c r="C14">
        <f t="shared" si="2"/>
        <v>476</v>
      </c>
      <c r="D14">
        <f t="shared" si="2"/>
        <v>64</v>
      </c>
      <c r="E14" s="11">
        <f t="shared" si="4"/>
        <v>415.71428571428572</v>
      </c>
      <c r="R14">
        <f t="shared" si="3"/>
        <v>4</v>
      </c>
      <c r="T14">
        <f t="shared" ref="T14:AB23" si="5">IF($R14=T$2,1,0)</f>
        <v>0</v>
      </c>
      <c r="U14">
        <f t="shared" si="5"/>
        <v>0</v>
      </c>
      <c r="V14">
        <f t="shared" si="5"/>
        <v>0</v>
      </c>
      <c r="W14">
        <f t="shared" si="5"/>
        <v>1</v>
      </c>
      <c r="X14">
        <f t="shared" si="5"/>
        <v>0</v>
      </c>
      <c r="Y14">
        <f t="shared" si="5"/>
        <v>0</v>
      </c>
      <c r="Z14">
        <f t="shared" si="5"/>
        <v>0</v>
      </c>
      <c r="AA14">
        <f t="shared" si="5"/>
        <v>0</v>
      </c>
      <c r="AB14">
        <f t="shared" si="5"/>
        <v>0</v>
      </c>
    </row>
    <row r="15" spans="1:28">
      <c r="A15" s="2">
        <f>Dati!A15</f>
        <v>44056</v>
      </c>
      <c r="B15">
        <f>Positivi!B15+Deceduti!B15+Guariti!B15</f>
        <v>252235</v>
      </c>
      <c r="C15">
        <f t="shared" si="2"/>
        <v>522</v>
      </c>
      <c r="D15">
        <f t="shared" si="2"/>
        <v>46</v>
      </c>
      <c r="E15" s="11">
        <f t="shared" si="4"/>
        <v>433</v>
      </c>
      <c r="R15">
        <f>INT(C15/100)</f>
        <v>5</v>
      </c>
      <c r="T15">
        <f t="shared" si="5"/>
        <v>0</v>
      </c>
      <c r="U15">
        <f t="shared" si="5"/>
        <v>0</v>
      </c>
      <c r="V15">
        <f t="shared" si="5"/>
        <v>0</v>
      </c>
      <c r="W15">
        <f t="shared" si="5"/>
        <v>0</v>
      </c>
      <c r="X15">
        <f t="shared" si="5"/>
        <v>1</v>
      </c>
      <c r="Y15">
        <f t="shared" si="5"/>
        <v>0</v>
      </c>
      <c r="Z15">
        <f t="shared" si="5"/>
        <v>0</v>
      </c>
      <c r="AA15">
        <f t="shared" si="5"/>
        <v>0</v>
      </c>
      <c r="AB15">
        <f t="shared" si="5"/>
        <v>0</v>
      </c>
    </row>
    <row r="16" spans="1:28">
      <c r="A16" s="2">
        <f>Dati!A16</f>
        <v>44057</v>
      </c>
      <c r="B16">
        <f>Positivi!B16+Deceduti!B16+Guariti!B16</f>
        <v>252809</v>
      </c>
      <c r="C16">
        <f t="shared" si="2"/>
        <v>574</v>
      </c>
      <c r="D16">
        <f t="shared" si="2"/>
        <v>52</v>
      </c>
      <c r="E16" s="11">
        <f t="shared" si="4"/>
        <v>436.14285714285717</v>
      </c>
      <c r="R16">
        <f t="shared" ref="R16:R17" si="6">INT(C16/100)</f>
        <v>5</v>
      </c>
      <c r="T16">
        <f t="shared" si="5"/>
        <v>0</v>
      </c>
      <c r="U16">
        <f t="shared" si="5"/>
        <v>0</v>
      </c>
      <c r="V16">
        <f t="shared" si="5"/>
        <v>0</v>
      </c>
      <c r="W16">
        <f t="shared" si="5"/>
        <v>0</v>
      </c>
      <c r="X16">
        <f t="shared" si="5"/>
        <v>1</v>
      </c>
      <c r="Y16">
        <f t="shared" si="5"/>
        <v>0</v>
      </c>
      <c r="Z16">
        <f t="shared" si="5"/>
        <v>0</v>
      </c>
      <c r="AA16">
        <f t="shared" si="5"/>
        <v>0</v>
      </c>
      <c r="AB16">
        <f t="shared" si="5"/>
        <v>0</v>
      </c>
    </row>
    <row r="17" spans="1:28">
      <c r="A17" s="2">
        <f>Dati!A17</f>
        <v>44058</v>
      </c>
      <c r="B17">
        <f>Positivi!B17+Deceduti!B17+Guariti!B17</f>
        <v>253438</v>
      </c>
      <c r="C17">
        <f t="shared" si="2"/>
        <v>629</v>
      </c>
      <c r="D17">
        <f t="shared" si="2"/>
        <v>55</v>
      </c>
      <c r="E17" s="11">
        <f t="shared" si="4"/>
        <v>476.42857142857144</v>
      </c>
      <c r="R17">
        <f t="shared" si="6"/>
        <v>6</v>
      </c>
      <c r="T17">
        <f t="shared" si="5"/>
        <v>0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1</v>
      </c>
      <c r="Z17">
        <f t="shared" si="5"/>
        <v>0</v>
      </c>
      <c r="AA17">
        <f t="shared" si="5"/>
        <v>0</v>
      </c>
      <c r="AB17">
        <f t="shared" si="5"/>
        <v>0</v>
      </c>
    </row>
    <row r="18" spans="1:28">
      <c r="A18" s="2">
        <f>Dati!A18</f>
        <v>44059</v>
      </c>
      <c r="B18">
        <f>Positivi!B18+Deceduti!B18+Guariti!B18</f>
        <v>253915</v>
      </c>
      <c r="C18">
        <f t="shared" si="2"/>
        <v>477</v>
      </c>
      <c r="D18">
        <f t="shared" si="2"/>
        <v>-152</v>
      </c>
      <c r="E18" s="11">
        <f t="shared" si="4"/>
        <v>478.42857142857144</v>
      </c>
      <c r="R18">
        <f t="shared" si="3"/>
        <v>4</v>
      </c>
      <c r="T18">
        <f t="shared" si="5"/>
        <v>0</v>
      </c>
      <c r="U18">
        <f t="shared" si="5"/>
        <v>0</v>
      </c>
      <c r="V18">
        <f t="shared" si="5"/>
        <v>0</v>
      </c>
      <c r="W18">
        <f t="shared" si="5"/>
        <v>1</v>
      </c>
      <c r="X18">
        <f t="shared" si="5"/>
        <v>0</v>
      </c>
      <c r="Y18">
        <f t="shared" si="5"/>
        <v>0</v>
      </c>
      <c r="Z18">
        <f t="shared" si="5"/>
        <v>0</v>
      </c>
      <c r="AA18">
        <f t="shared" si="5"/>
        <v>0</v>
      </c>
      <c r="AB18">
        <f t="shared" si="5"/>
        <v>0</v>
      </c>
    </row>
    <row r="19" spans="1:28">
      <c r="A19" s="2">
        <f>Dati!A19</f>
        <v>44060</v>
      </c>
      <c r="B19">
        <f>Positivi!B19+Deceduti!B19+Guariti!B19</f>
        <v>254235</v>
      </c>
      <c r="C19">
        <f t="shared" si="2"/>
        <v>320</v>
      </c>
      <c r="D19">
        <f t="shared" si="2"/>
        <v>-157</v>
      </c>
      <c r="E19" s="11">
        <f t="shared" si="4"/>
        <v>487.14285714285717</v>
      </c>
      <c r="R19">
        <f>INT(C19/100)</f>
        <v>3</v>
      </c>
      <c r="T19">
        <f t="shared" si="5"/>
        <v>0</v>
      </c>
      <c r="U19">
        <f t="shared" si="5"/>
        <v>0</v>
      </c>
      <c r="V19">
        <f t="shared" si="5"/>
        <v>1</v>
      </c>
      <c r="W19">
        <f t="shared" si="5"/>
        <v>0</v>
      </c>
      <c r="X19">
        <f t="shared" si="5"/>
        <v>0</v>
      </c>
      <c r="Y19">
        <f t="shared" si="5"/>
        <v>0</v>
      </c>
      <c r="Z19">
        <f t="shared" si="5"/>
        <v>0</v>
      </c>
      <c r="AA19">
        <f t="shared" si="5"/>
        <v>0</v>
      </c>
      <c r="AB19">
        <f t="shared" si="5"/>
        <v>0</v>
      </c>
    </row>
    <row r="20" spans="1:28">
      <c r="A20" s="2">
        <f>Dati!A20</f>
        <v>44061</v>
      </c>
      <c r="B20">
        <f>Positivi!B20+Deceduti!B20+Guariti!B20</f>
        <v>254636</v>
      </c>
      <c r="C20">
        <f t="shared" si="2"/>
        <v>401</v>
      </c>
      <c r="D20">
        <f t="shared" si="2"/>
        <v>81</v>
      </c>
      <c r="E20" s="11">
        <f t="shared" si="4"/>
        <v>485.57142857142856</v>
      </c>
      <c r="R20">
        <f t="shared" ref="R20:R23" si="7">INT(C20/100)</f>
        <v>4</v>
      </c>
      <c r="T20">
        <f t="shared" si="5"/>
        <v>0</v>
      </c>
      <c r="U20">
        <f t="shared" si="5"/>
        <v>0</v>
      </c>
      <c r="V20">
        <f t="shared" si="5"/>
        <v>0</v>
      </c>
      <c r="W20">
        <f t="shared" si="5"/>
        <v>1</v>
      </c>
      <c r="X20">
        <f t="shared" si="5"/>
        <v>0</v>
      </c>
      <c r="Y20">
        <f t="shared" si="5"/>
        <v>0</v>
      </c>
      <c r="Z20">
        <f t="shared" si="5"/>
        <v>0</v>
      </c>
      <c r="AA20">
        <f t="shared" si="5"/>
        <v>0</v>
      </c>
      <c r="AB20">
        <f t="shared" si="5"/>
        <v>0</v>
      </c>
    </row>
    <row r="21" spans="1:28">
      <c r="A21" s="2">
        <f>Dati!A21</f>
        <v>44062</v>
      </c>
      <c r="B21">
        <f>Positivi!B21+Deceduti!B21+Guariti!B21</f>
        <v>255278</v>
      </c>
      <c r="C21">
        <f t="shared" si="2"/>
        <v>642</v>
      </c>
      <c r="D21">
        <f t="shared" si="2"/>
        <v>241</v>
      </c>
      <c r="E21" s="11">
        <f t="shared" si="4"/>
        <v>509.28571428571428</v>
      </c>
      <c r="R21">
        <f t="shared" si="7"/>
        <v>6</v>
      </c>
      <c r="T21">
        <f t="shared" si="5"/>
        <v>0</v>
      </c>
      <c r="U21">
        <f t="shared" si="5"/>
        <v>0</v>
      </c>
      <c r="V21">
        <f t="shared" si="5"/>
        <v>0</v>
      </c>
      <c r="W21">
        <f t="shared" si="5"/>
        <v>0</v>
      </c>
      <c r="X21">
        <f t="shared" si="5"/>
        <v>0</v>
      </c>
      <c r="Y21">
        <f t="shared" si="5"/>
        <v>1</v>
      </c>
      <c r="Z21">
        <f t="shared" si="5"/>
        <v>0</v>
      </c>
      <c r="AA21">
        <f t="shared" si="5"/>
        <v>0</v>
      </c>
      <c r="AB21">
        <f t="shared" si="5"/>
        <v>0</v>
      </c>
    </row>
    <row r="22" spans="1:28">
      <c r="A22" s="2">
        <f>Dati!A22</f>
        <v>44063</v>
      </c>
      <c r="B22">
        <f>Positivi!B22+Deceduti!B22+Guariti!B22</f>
        <v>256118</v>
      </c>
      <c r="C22">
        <f t="shared" si="2"/>
        <v>840</v>
      </c>
      <c r="D22">
        <f t="shared" si="2"/>
        <v>198</v>
      </c>
      <c r="E22" s="11">
        <f t="shared" si="4"/>
        <v>554.71428571428567</v>
      </c>
      <c r="R22">
        <f t="shared" si="7"/>
        <v>8</v>
      </c>
      <c r="T22">
        <f t="shared" si="5"/>
        <v>0</v>
      </c>
      <c r="U22">
        <f t="shared" si="5"/>
        <v>0</v>
      </c>
      <c r="V22">
        <f t="shared" si="5"/>
        <v>0</v>
      </c>
      <c r="W22">
        <f t="shared" si="5"/>
        <v>0</v>
      </c>
      <c r="X22">
        <f t="shared" si="5"/>
        <v>0</v>
      </c>
      <c r="Y22">
        <f t="shared" si="5"/>
        <v>0</v>
      </c>
      <c r="Z22">
        <f t="shared" si="5"/>
        <v>0</v>
      </c>
      <c r="AA22">
        <f t="shared" si="5"/>
        <v>1</v>
      </c>
      <c r="AB22">
        <f t="shared" si="5"/>
        <v>0</v>
      </c>
    </row>
    <row r="23" spans="1:28">
      <c r="A23" s="2">
        <f>Dati!A23</f>
        <v>44064</v>
      </c>
      <c r="B23">
        <f>Positivi!B23+Deceduti!B23+Guariti!B23</f>
        <v>257065</v>
      </c>
      <c r="C23">
        <f t="shared" si="2"/>
        <v>947</v>
      </c>
      <c r="D23">
        <f t="shared" si="2"/>
        <v>107</v>
      </c>
      <c r="E23" s="11">
        <f t="shared" si="4"/>
        <v>608</v>
      </c>
      <c r="R23">
        <f t="shared" si="7"/>
        <v>9</v>
      </c>
      <c r="T23">
        <f t="shared" si="5"/>
        <v>0</v>
      </c>
      <c r="U23">
        <f t="shared" si="5"/>
        <v>0</v>
      </c>
      <c r="V23">
        <f t="shared" si="5"/>
        <v>0</v>
      </c>
      <c r="W23">
        <f t="shared" si="5"/>
        <v>0</v>
      </c>
      <c r="X23">
        <f t="shared" si="5"/>
        <v>0</v>
      </c>
      <c r="Y23">
        <f t="shared" si="5"/>
        <v>0</v>
      </c>
      <c r="Z23">
        <f t="shared" si="5"/>
        <v>0</v>
      </c>
      <c r="AA23">
        <f t="shared" si="5"/>
        <v>0</v>
      </c>
      <c r="AB23">
        <f t="shared" si="5"/>
        <v>1</v>
      </c>
    </row>
    <row r="24" spans="1:28">
      <c r="A24" s="2">
        <f>Dati!A24</f>
        <v>44065</v>
      </c>
      <c r="B24">
        <f>Positivi!B24+Deceduti!B24+Guariti!B24</f>
        <v>258136</v>
      </c>
      <c r="C24">
        <f t="shared" si="2"/>
        <v>1071</v>
      </c>
      <c r="D24">
        <f t="shared" si="2"/>
        <v>124</v>
      </c>
      <c r="E24" s="11">
        <f t="shared" si="4"/>
        <v>671.14285714285711</v>
      </c>
      <c r="R24">
        <f t="shared" ref="R24:R66" si="8">INT(C24/1000)</f>
        <v>1</v>
      </c>
      <c r="T24">
        <f t="shared" ref="T24:AB33" si="9">IF($R24=T$2,1,0)</f>
        <v>1</v>
      </c>
      <c r="U24">
        <f t="shared" si="9"/>
        <v>0</v>
      </c>
      <c r="V24">
        <f t="shared" si="9"/>
        <v>0</v>
      </c>
      <c r="W24">
        <f t="shared" si="9"/>
        <v>0</v>
      </c>
      <c r="X24">
        <f t="shared" si="9"/>
        <v>0</v>
      </c>
      <c r="Y24">
        <f t="shared" si="9"/>
        <v>0</v>
      </c>
      <c r="Z24">
        <f t="shared" si="9"/>
        <v>0</v>
      </c>
      <c r="AA24">
        <f t="shared" si="9"/>
        <v>0</v>
      </c>
      <c r="AB24">
        <f t="shared" si="9"/>
        <v>0</v>
      </c>
    </row>
    <row r="25" spans="1:28">
      <c r="A25" s="2">
        <f>Dati!A25</f>
        <v>44066</v>
      </c>
      <c r="B25">
        <f>Positivi!B25+Deceduti!B25+Guariti!B25</f>
        <v>259345</v>
      </c>
      <c r="C25">
        <f t="shared" si="2"/>
        <v>1209</v>
      </c>
      <c r="D25">
        <f t="shared" si="2"/>
        <v>138</v>
      </c>
      <c r="E25" s="11">
        <f t="shared" si="4"/>
        <v>775.71428571428567</v>
      </c>
      <c r="R25">
        <f t="shared" si="8"/>
        <v>1</v>
      </c>
      <c r="T25">
        <f t="shared" si="9"/>
        <v>1</v>
      </c>
      <c r="U25">
        <f t="shared" si="9"/>
        <v>0</v>
      </c>
      <c r="V25">
        <f t="shared" si="9"/>
        <v>0</v>
      </c>
      <c r="W25">
        <f t="shared" si="9"/>
        <v>0</v>
      </c>
      <c r="X25">
        <f t="shared" si="9"/>
        <v>0</v>
      </c>
      <c r="Y25">
        <f t="shared" si="9"/>
        <v>0</v>
      </c>
      <c r="Z25">
        <f t="shared" si="9"/>
        <v>0</v>
      </c>
      <c r="AA25">
        <f t="shared" si="9"/>
        <v>0</v>
      </c>
      <c r="AB25">
        <f t="shared" si="9"/>
        <v>0</v>
      </c>
    </row>
    <row r="26" spans="1:28">
      <c r="A26" s="2">
        <f>Dati!A26</f>
        <v>44067</v>
      </c>
      <c r="B26">
        <f>Positivi!B26+Deceduti!B26+Guariti!B26</f>
        <v>260298</v>
      </c>
      <c r="C26">
        <f t="shared" si="2"/>
        <v>953</v>
      </c>
      <c r="D26">
        <f t="shared" si="2"/>
        <v>-256</v>
      </c>
      <c r="E26" s="11">
        <f t="shared" si="4"/>
        <v>866.14285714285711</v>
      </c>
      <c r="R26">
        <f>INT(C26/100)</f>
        <v>9</v>
      </c>
      <c r="T26">
        <f t="shared" si="9"/>
        <v>0</v>
      </c>
      <c r="U26">
        <f t="shared" si="9"/>
        <v>0</v>
      </c>
      <c r="V26">
        <f t="shared" si="9"/>
        <v>0</v>
      </c>
      <c r="W26">
        <f t="shared" si="9"/>
        <v>0</v>
      </c>
      <c r="X26">
        <f t="shared" si="9"/>
        <v>0</v>
      </c>
      <c r="Y26">
        <f t="shared" si="9"/>
        <v>0</v>
      </c>
      <c r="Z26">
        <f t="shared" si="9"/>
        <v>0</v>
      </c>
      <c r="AA26">
        <f t="shared" si="9"/>
        <v>0</v>
      </c>
      <c r="AB26">
        <f t="shared" si="9"/>
        <v>1</v>
      </c>
    </row>
    <row r="27" spans="1:28">
      <c r="A27" s="2">
        <f>Dati!A27</f>
        <v>44068</v>
      </c>
      <c r="B27">
        <f>Positivi!B27+Deceduti!B27+Guariti!B27</f>
        <v>261174</v>
      </c>
      <c r="C27">
        <f t="shared" si="2"/>
        <v>876</v>
      </c>
      <c r="D27">
        <f t="shared" si="2"/>
        <v>-77</v>
      </c>
      <c r="E27" s="11">
        <f t="shared" si="4"/>
        <v>934</v>
      </c>
      <c r="R27">
        <f>INT(C27/100)</f>
        <v>8</v>
      </c>
      <c r="T27">
        <f t="shared" si="9"/>
        <v>0</v>
      </c>
      <c r="U27">
        <f t="shared" si="9"/>
        <v>0</v>
      </c>
      <c r="V27">
        <f t="shared" si="9"/>
        <v>0</v>
      </c>
      <c r="W27">
        <f t="shared" si="9"/>
        <v>0</v>
      </c>
      <c r="X27">
        <f t="shared" si="9"/>
        <v>0</v>
      </c>
      <c r="Y27">
        <f t="shared" si="9"/>
        <v>0</v>
      </c>
      <c r="Z27">
        <f t="shared" si="9"/>
        <v>0</v>
      </c>
      <c r="AA27">
        <f t="shared" si="9"/>
        <v>1</v>
      </c>
      <c r="AB27">
        <f t="shared" si="9"/>
        <v>0</v>
      </c>
    </row>
    <row r="28" spans="1:28">
      <c r="A28" s="2">
        <f>Dati!A28</f>
        <v>44069</v>
      </c>
      <c r="B28">
        <f>Positivi!B28+Deceduti!B28+Guariti!B28</f>
        <v>262540</v>
      </c>
      <c r="C28">
        <f t="shared" si="2"/>
        <v>1366</v>
      </c>
      <c r="D28">
        <f t="shared" si="2"/>
        <v>490</v>
      </c>
      <c r="E28" s="11">
        <f t="shared" si="4"/>
        <v>1037.4285714285713</v>
      </c>
      <c r="R28">
        <f t="shared" si="8"/>
        <v>1</v>
      </c>
      <c r="T28">
        <f t="shared" si="9"/>
        <v>1</v>
      </c>
      <c r="U28">
        <f t="shared" si="9"/>
        <v>0</v>
      </c>
      <c r="V28">
        <f t="shared" si="9"/>
        <v>0</v>
      </c>
      <c r="W28">
        <f t="shared" si="9"/>
        <v>0</v>
      </c>
      <c r="X28">
        <f t="shared" si="9"/>
        <v>0</v>
      </c>
      <c r="Y28">
        <f t="shared" si="9"/>
        <v>0</v>
      </c>
      <c r="Z28">
        <f t="shared" si="9"/>
        <v>0</v>
      </c>
      <c r="AA28">
        <f t="shared" si="9"/>
        <v>0</v>
      </c>
      <c r="AB28">
        <f t="shared" si="9"/>
        <v>0</v>
      </c>
    </row>
    <row r="29" spans="1:28">
      <c r="A29" s="2">
        <f>Dati!A29</f>
        <v>44070</v>
      </c>
      <c r="B29">
        <f>Positivi!B29+Deceduti!B29+Guariti!B29</f>
        <v>263949</v>
      </c>
      <c r="C29">
        <f t="shared" si="2"/>
        <v>1409</v>
      </c>
      <c r="D29">
        <f t="shared" si="2"/>
        <v>43</v>
      </c>
      <c r="E29" s="11">
        <f t="shared" si="4"/>
        <v>1118.7142857142858</v>
      </c>
      <c r="R29">
        <f t="shared" si="8"/>
        <v>1</v>
      </c>
      <c r="T29">
        <f t="shared" si="9"/>
        <v>1</v>
      </c>
      <c r="U29">
        <f t="shared" si="9"/>
        <v>0</v>
      </c>
      <c r="V29">
        <f t="shared" si="9"/>
        <v>0</v>
      </c>
      <c r="W29">
        <f t="shared" si="9"/>
        <v>0</v>
      </c>
      <c r="X29">
        <f t="shared" si="9"/>
        <v>0</v>
      </c>
      <c r="Y29">
        <f t="shared" si="9"/>
        <v>0</v>
      </c>
      <c r="Z29">
        <f t="shared" si="9"/>
        <v>0</v>
      </c>
      <c r="AA29">
        <f t="shared" si="9"/>
        <v>0</v>
      </c>
      <c r="AB29">
        <f t="shared" si="9"/>
        <v>0</v>
      </c>
    </row>
    <row r="30" spans="1:28">
      <c r="A30" s="2">
        <f>Dati!A30</f>
        <v>44071</v>
      </c>
      <c r="B30">
        <f>Positivi!B30+Deceduti!B30+Guariti!B30</f>
        <v>265409</v>
      </c>
      <c r="C30">
        <f t="shared" si="2"/>
        <v>1460</v>
      </c>
      <c r="D30">
        <f t="shared" si="2"/>
        <v>51</v>
      </c>
      <c r="E30" s="11">
        <f t="shared" si="4"/>
        <v>1192</v>
      </c>
      <c r="R30">
        <f t="shared" si="8"/>
        <v>1</v>
      </c>
      <c r="T30">
        <f t="shared" si="9"/>
        <v>1</v>
      </c>
      <c r="U30">
        <f t="shared" si="9"/>
        <v>0</v>
      </c>
      <c r="V30">
        <f t="shared" si="9"/>
        <v>0</v>
      </c>
      <c r="W30">
        <f t="shared" si="9"/>
        <v>0</v>
      </c>
      <c r="X30">
        <f t="shared" si="9"/>
        <v>0</v>
      </c>
      <c r="Y30">
        <f t="shared" si="9"/>
        <v>0</v>
      </c>
      <c r="Z30">
        <f t="shared" si="9"/>
        <v>0</v>
      </c>
      <c r="AA30">
        <f t="shared" si="9"/>
        <v>0</v>
      </c>
      <c r="AB30">
        <f t="shared" si="9"/>
        <v>0</v>
      </c>
    </row>
    <row r="31" spans="1:28">
      <c r="A31" s="2">
        <f>Dati!A31</f>
        <v>44072</v>
      </c>
      <c r="B31">
        <f>Positivi!B31+Deceduti!B31+Guariti!B31</f>
        <v>266853</v>
      </c>
      <c r="C31">
        <f t="shared" si="2"/>
        <v>1444</v>
      </c>
      <c r="D31">
        <f t="shared" si="2"/>
        <v>-16</v>
      </c>
      <c r="E31" s="11">
        <f t="shared" si="4"/>
        <v>1245.2857142857142</v>
      </c>
      <c r="R31">
        <f t="shared" si="8"/>
        <v>1</v>
      </c>
      <c r="T31">
        <f t="shared" si="9"/>
        <v>1</v>
      </c>
      <c r="U31">
        <f t="shared" si="9"/>
        <v>0</v>
      </c>
      <c r="V31">
        <f t="shared" si="9"/>
        <v>0</v>
      </c>
      <c r="W31">
        <f t="shared" si="9"/>
        <v>0</v>
      </c>
      <c r="X31">
        <f t="shared" si="9"/>
        <v>0</v>
      </c>
      <c r="Y31">
        <f t="shared" si="9"/>
        <v>0</v>
      </c>
      <c r="Z31">
        <f t="shared" si="9"/>
        <v>0</v>
      </c>
      <c r="AA31">
        <f t="shared" si="9"/>
        <v>0</v>
      </c>
      <c r="AB31">
        <f t="shared" si="9"/>
        <v>0</v>
      </c>
    </row>
    <row r="32" spans="1:28">
      <c r="A32" s="2">
        <f>Dati!A32</f>
        <v>44073</v>
      </c>
      <c r="B32">
        <f>Positivi!B32+Deceduti!B32+Guariti!B32</f>
        <v>268218</v>
      </c>
      <c r="C32">
        <f t="shared" si="2"/>
        <v>1365</v>
      </c>
      <c r="D32">
        <f t="shared" si="2"/>
        <v>-79</v>
      </c>
      <c r="E32" s="11">
        <f t="shared" si="4"/>
        <v>1267.5714285714287</v>
      </c>
      <c r="R32">
        <f t="shared" si="8"/>
        <v>1</v>
      </c>
      <c r="T32">
        <f t="shared" si="9"/>
        <v>1</v>
      </c>
      <c r="U32">
        <f t="shared" si="9"/>
        <v>0</v>
      </c>
      <c r="V32">
        <f t="shared" si="9"/>
        <v>0</v>
      </c>
      <c r="W32">
        <f t="shared" si="9"/>
        <v>0</v>
      </c>
      <c r="X32">
        <f t="shared" si="9"/>
        <v>0</v>
      </c>
      <c r="Y32">
        <f t="shared" si="9"/>
        <v>0</v>
      </c>
      <c r="Z32">
        <f t="shared" si="9"/>
        <v>0</v>
      </c>
      <c r="AA32">
        <f t="shared" si="9"/>
        <v>0</v>
      </c>
      <c r="AB32">
        <f t="shared" si="9"/>
        <v>0</v>
      </c>
    </row>
    <row r="33" spans="1:28">
      <c r="A33" s="2">
        <f>Dati!A33</f>
        <v>44074</v>
      </c>
      <c r="B33">
        <f>Positivi!B33+Deceduti!B33+Guariti!B33</f>
        <v>269214</v>
      </c>
      <c r="C33">
        <f t="shared" si="2"/>
        <v>996</v>
      </c>
      <c r="D33">
        <f t="shared" si="2"/>
        <v>-369</v>
      </c>
      <c r="E33" s="11">
        <f t="shared" si="4"/>
        <v>1273.7142857142858</v>
      </c>
      <c r="R33">
        <f>INT(C33/100)</f>
        <v>9</v>
      </c>
      <c r="T33">
        <f t="shared" si="9"/>
        <v>0</v>
      </c>
      <c r="U33">
        <f t="shared" si="9"/>
        <v>0</v>
      </c>
      <c r="V33">
        <f t="shared" si="9"/>
        <v>0</v>
      </c>
      <c r="W33">
        <f t="shared" si="9"/>
        <v>0</v>
      </c>
      <c r="X33">
        <f t="shared" si="9"/>
        <v>0</v>
      </c>
      <c r="Y33">
        <f t="shared" si="9"/>
        <v>0</v>
      </c>
      <c r="Z33">
        <f t="shared" si="9"/>
        <v>0</v>
      </c>
      <c r="AA33">
        <f t="shared" si="9"/>
        <v>0</v>
      </c>
      <c r="AB33">
        <f t="shared" si="9"/>
        <v>1</v>
      </c>
    </row>
    <row r="34" spans="1:28">
      <c r="A34" s="2">
        <f>Dati!A34</f>
        <v>44075</v>
      </c>
      <c r="B34">
        <f>Positivi!B34+Deceduti!B34+Guariti!B34</f>
        <v>270189</v>
      </c>
      <c r="C34">
        <f t="shared" si="2"/>
        <v>975</v>
      </c>
      <c r="D34">
        <f t="shared" si="2"/>
        <v>-21</v>
      </c>
      <c r="E34" s="11">
        <f t="shared" si="4"/>
        <v>1287.8571428571429</v>
      </c>
      <c r="R34">
        <f>INT(C34/100)</f>
        <v>9</v>
      </c>
      <c r="T34">
        <f t="shared" ref="T34:AB43" si="10">IF($R34=T$2,1,0)</f>
        <v>0</v>
      </c>
      <c r="U34">
        <f t="shared" si="10"/>
        <v>0</v>
      </c>
      <c r="V34">
        <f t="shared" si="10"/>
        <v>0</v>
      </c>
      <c r="W34">
        <f t="shared" si="10"/>
        <v>0</v>
      </c>
      <c r="X34">
        <f t="shared" si="10"/>
        <v>0</v>
      </c>
      <c r="Y34">
        <f t="shared" si="10"/>
        <v>0</v>
      </c>
      <c r="Z34">
        <f t="shared" si="10"/>
        <v>0</v>
      </c>
      <c r="AA34">
        <f t="shared" si="10"/>
        <v>0</v>
      </c>
      <c r="AB34">
        <f t="shared" si="10"/>
        <v>1</v>
      </c>
    </row>
    <row r="35" spans="1:28">
      <c r="A35" s="2">
        <f>Dati!A35</f>
        <v>44076</v>
      </c>
      <c r="B35">
        <f>Positivi!B35+Deceduti!B35+Guariti!B35</f>
        <v>271515</v>
      </c>
      <c r="C35">
        <f t="shared" si="2"/>
        <v>1326</v>
      </c>
      <c r="D35">
        <f t="shared" si="2"/>
        <v>351</v>
      </c>
      <c r="E35" s="11">
        <f t="shared" si="4"/>
        <v>1282.1428571428571</v>
      </c>
      <c r="R35">
        <f t="shared" si="8"/>
        <v>1</v>
      </c>
      <c r="T35">
        <f t="shared" si="10"/>
        <v>1</v>
      </c>
      <c r="U35">
        <f t="shared" si="10"/>
        <v>0</v>
      </c>
      <c r="V35">
        <f t="shared" si="10"/>
        <v>0</v>
      </c>
      <c r="W35">
        <f t="shared" si="10"/>
        <v>0</v>
      </c>
      <c r="X35">
        <f t="shared" si="10"/>
        <v>0</v>
      </c>
      <c r="Y35">
        <f t="shared" si="10"/>
        <v>0</v>
      </c>
      <c r="Z35">
        <f t="shared" si="10"/>
        <v>0</v>
      </c>
      <c r="AA35">
        <f t="shared" si="10"/>
        <v>0</v>
      </c>
      <c r="AB35">
        <f t="shared" si="10"/>
        <v>0</v>
      </c>
    </row>
    <row r="36" spans="1:28">
      <c r="A36" s="2">
        <f>Dati!A36</f>
        <v>44077</v>
      </c>
      <c r="B36">
        <f>Positivi!B36+Deceduti!B36+Guariti!B36</f>
        <v>272912</v>
      </c>
      <c r="C36">
        <f t="shared" si="2"/>
        <v>1397</v>
      </c>
      <c r="D36">
        <f t="shared" si="2"/>
        <v>71</v>
      </c>
      <c r="E36" s="11">
        <f t="shared" si="4"/>
        <v>1280.4285714285713</v>
      </c>
      <c r="R36">
        <f t="shared" si="8"/>
        <v>1</v>
      </c>
      <c r="T36">
        <f t="shared" si="10"/>
        <v>1</v>
      </c>
      <c r="U36">
        <f t="shared" si="10"/>
        <v>0</v>
      </c>
      <c r="V36">
        <f t="shared" si="10"/>
        <v>0</v>
      </c>
      <c r="W36">
        <f t="shared" si="10"/>
        <v>0</v>
      </c>
      <c r="X36">
        <f t="shared" si="10"/>
        <v>0</v>
      </c>
      <c r="Y36">
        <f t="shared" si="10"/>
        <v>0</v>
      </c>
      <c r="Z36">
        <f t="shared" si="10"/>
        <v>0</v>
      </c>
      <c r="AA36">
        <f t="shared" si="10"/>
        <v>0</v>
      </c>
      <c r="AB36">
        <f t="shared" si="10"/>
        <v>0</v>
      </c>
    </row>
    <row r="37" spans="1:28">
      <c r="A37" s="2">
        <f>Dati!A37</f>
        <v>44078</v>
      </c>
      <c r="B37">
        <f>Positivi!B37+Deceduti!B37+Guariti!B37</f>
        <v>274644</v>
      </c>
      <c r="C37">
        <f t="shared" si="2"/>
        <v>1732</v>
      </c>
      <c r="D37">
        <f t="shared" si="2"/>
        <v>335</v>
      </c>
      <c r="E37" s="11">
        <f t="shared" si="4"/>
        <v>1319.2857142857142</v>
      </c>
      <c r="R37">
        <f t="shared" si="8"/>
        <v>1</v>
      </c>
      <c r="T37">
        <f t="shared" si="10"/>
        <v>1</v>
      </c>
      <c r="U37">
        <f t="shared" si="10"/>
        <v>0</v>
      </c>
      <c r="V37">
        <f t="shared" si="10"/>
        <v>0</v>
      </c>
      <c r="W37">
        <f t="shared" si="10"/>
        <v>0</v>
      </c>
      <c r="X37">
        <f t="shared" si="10"/>
        <v>0</v>
      </c>
      <c r="Y37">
        <f t="shared" si="10"/>
        <v>0</v>
      </c>
      <c r="Z37">
        <f t="shared" si="10"/>
        <v>0</v>
      </c>
      <c r="AA37">
        <f t="shared" si="10"/>
        <v>0</v>
      </c>
      <c r="AB37">
        <f t="shared" si="10"/>
        <v>0</v>
      </c>
    </row>
    <row r="38" spans="1:28">
      <c r="A38" s="2">
        <f>Dati!A38</f>
        <v>44079</v>
      </c>
      <c r="B38">
        <f>Positivi!B38+Deceduti!B38+Guariti!B38</f>
        <v>276337</v>
      </c>
      <c r="C38">
        <f t="shared" si="2"/>
        <v>1693</v>
      </c>
      <c r="D38">
        <f t="shared" si="2"/>
        <v>-39</v>
      </c>
      <c r="E38" s="11">
        <f t="shared" si="4"/>
        <v>1354.8571428571429</v>
      </c>
      <c r="R38">
        <f t="shared" si="8"/>
        <v>1</v>
      </c>
      <c r="T38">
        <f t="shared" si="10"/>
        <v>1</v>
      </c>
      <c r="U38">
        <f t="shared" si="10"/>
        <v>0</v>
      </c>
      <c r="V38">
        <f t="shared" si="10"/>
        <v>0</v>
      </c>
      <c r="W38">
        <f t="shared" si="10"/>
        <v>0</v>
      </c>
      <c r="X38">
        <f t="shared" si="10"/>
        <v>0</v>
      </c>
      <c r="Y38">
        <f t="shared" si="10"/>
        <v>0</v>
      </c>
      <c r="Z38">
        <f t="shared" si="10"/>
        <v>0</v>
      </c>
      <c r="AA38">
        <f t="shared" si="10"/>
        <v>0</v>
      </c>
      <c r="AB38">
        <f t="shared" si="10"/>
        <v>0</v>
      </c>
    </row>
    <row r="39" spans="1:28">
      <c r="A39" s="2">
        <f>Dati!A39</f>
        <v>44080</v>
      </c>
      <c r="B39">
        <f>Positivi!B39+Deceduti!B39+Guariti!B39</f>
        <v>277634</v>
      </c>
      <c r="C39">
        <f t="shared" si="2"/>
        <v>1297</v>
      </c>
      <c r="D39">
        <f t="shared" si="2"/>
        <v>-396</v>
      </c>
      <c r="E39" s="11">
        <f t="shared" si="4"/>
        <v>1345.1428571428571</v>
      </c>
      <c r="R39">
        <f t="shared" si="8"/>
        <v>1</v>
      </c>
      <c r="T39">
        <f t="shared" si="10"/>
        <v>1</v>
      </c>
      <c r="U39">
        <f t="shared" si="10"/>
        <v>0</v>
      </c>
      <c r="V39">
        <f t="shared" si="10"/>
        <v>0</v>
      </c>
      <c r="W39">
        <f t="shared" si="10"/>
        <v>0</v>
      </c>
      <c r="X39">
        <f t="shared" si="10"/>
        <v>0</v>
      </c>
      <c r="Y39">
        <f t="shared" si="10"/>
        <v>0</v>
      </c>
      <c r="Z39">
        <f t="shared" si="10"/>
        <v>0</v>
      </c>
      <c r="AA39">
        <f t="shared" si="10"/>
        <v>0</v>
      </c>
      <c r="AB39">
        <f t="shared" si="10"/>
        <v>0</v>
      </c>
    </row>
    <row r="40" spans="1:28">
      <c r="A40" s="2">
        <f>Dati!A40</f>
        <v>44081</v>
      </c>
      <c r="B40">
        <f>Positivi!B40+Deceduti!B40+Guariti!B40</f>
        <v>278784</v>
      </c>
      <c r="C40">
        <f t="shared" si="2"/>
        <v>1150</v>
      </c>
      <c r="D40">
        <f t="shared" si="2"/>
        <v>-147</v>
      </c>
      <c r="E40" s="11">
        <f t="shared" si="4"/>
        <v>1367.1428571428571</v>
      </c>
      <c r="R40">
        <f t="shared" si="8"/>
        <v>1</v>
      </c>
      <c r="T40">
        <f t="shared" si="10"/>
        <v>1</v>
      </c>
      <c r="U40">
        <f t="shared" si="10"/>
        <v>0</v>
      </c>
      <c r="V40">
        <f t="shared" si="10"/>
        <v>0</v>
      </c>
      <c r="W40">
        <f t="shared" si="10"/>
        <v>0</v>
      </c>
      <c r="X40">
        <f t="shared" si="10"/>
        <v>0</v>
      </c>
      <c r="Y40">
        <f t="shared" si="10"/>
        <v>0</v>
      </c>
      <c r="Z40">
        <f t="shared" si="10"/>
        <v>0</v>
      </c>
      <c r="AA40">
        <f t="shared" si="10"/>
        <v>0</v>
      </c>
      <c r="AB40">
        <f t="shared" si="10"/>
        <v>0</v>
      </c>
    </row>
    <row r="41" spans="1:28">
      <c r="A41" s="2">
        <f>Dati!A41</f>
        <v>44082</v>
      </c>
      <c r="B41">
        <f>Positivi!B41+Deceduti!B41+Guariti!B41</f>
        <v>280153</v>
      </c>
      <c r="C41">
        <f t="shared" si="2"/>
        <v>1369</v>
      </c>
      <c r="D41">
        <f t="shared" si="2"/>
        <v>219</v>
      </c>
      <c r="E41" s="11">
        <f t="shared" si="4"/>
        <v>1423.4285714285713</v>
      </c>
      <c r="R41">
        <f t="shared" si="8"/>
        <v>1</v>
      </c>
      <c r="T41">
        <f t="shared" si="10"/>
        <v>1</v>
      </c>
      <c r="U41">
        <f t="shared" si="10"/>
        <v>0</v>
      </c>
      <c r="V41">
        <f t="shared" si="10"/>
        <v>0</v>
      </c>
      <c r="W41">
        <f t="shared" si="10"/>
        <v>0</v>
      </c>
      <c r="X41">
        <f t="shared" si="10"/>
        <v>0</v>
      </c>
      <c r="Y41">
        <f t="shared" si="10"/>
        <v>0</v>
      </c>
      <c r="Z41">
        <f t="shared" si="10"/>
        <v>0</v>
      </c>
      <c r="AA41">
        <f t="shared" si="10"/>
        <v>0</v>
      </c>
      <c r="AB41">
        <f t="shared" si="10"/>
        <v>0</v>
      </c>
    </row>
    <row r="42" spans="1:28">
      <c r="A42" s="2">
        <f>Dati!A42</f>
        <v>44083</v>
      </c>
      <c r="B42">
        <f>Positivi!B42+Deceduti!B42+Guariti!B42</f>
        <v>281583</v>
      </c>
      <c r="C42">
        <f t="shared" si="2"/>
        <v>1430</v>
      </c>
      <c r="D42">
        <f t="shared" si="2"/>
        <v>61</v>
      </c>
      <c r="E42" s="11">
        <f t="shared" si="4"/>
        <v>1438.2857142857142</v>
      </c>
      <c r="R42">
        <f t="shared" si="8"/>
        <v>1</v>
      </c>
      <c r="T42">
        <f t="shared" si="10"/>
        <v>1</v>
      </c>
      <c r="U42">
        <f t="shared" si="10"/>
        <v>0</v>
      </c>
      <c r="V42">
        <f t="shared" si="10"/>
        <v>0</v>
      </c>
      <c r="W42">
        <f t="shared" si="10"/>
        <v>0</v>
      </c>
      <c r="X42">
        <f t="shared" si="10"/>
        <v>0</v>
      </c>
      <c r="Y42">
        <f t="shared" si="10"/>
        <v>0</v>
      </c>
      <c r="Z42">
        <f t="shared" si="10"/>
        <v>0</v>
      </c>
      <c r="AA42">
        <f t="shared" si="10"/>
        <v>0</v>
      </c>
      <c r="AB42">
        <f t="shared" si="10"/>
        <v>0</v>
      </c>
    </row>
    <row r="43" spans="1:28">
      <c r="A43" s="2">
        <f>Dati!A43</f>
        <v>44084</v>
      </c>
      <c r="B43">
        <f>Positivi!B43+Deceduti!B43+Guariti!B43</f>
        <v>283180</v>
      </c>
      <c r="C43">
        <f t="shared" si="2"/>
        <v>1597</v>
      </c>
      <c r="D43">
        <f t="shared" si="2"/>
        <v>167</v>
      </c>
      <c r="E43" s="11">
        <f t="shared" si="4"/>
        <v>1466.8571428571429</v>
      </c>
      <c r="R43">
        <f t="shared" si="8"/>
        <v>1</v>
      </c>
      <c r="T43">
        <f t="shared" si="10"/>
        <v>1</v>
      </c>
      <c r="U43">
        <f t="shared" si="10"/>
        <v>0</v>
      </c>
      <c r="V43">
        <f t="shared" si="10"/>
        <v>0</v>
      </c>
      <c r="W43">
        <f t="shared" si="10"/>
        <v>0</v>
      </c>
      <c r="X43">
        <f t="shared" si="10"/>
        <v>0</v>
      </c>
      <c r="Y43">
        <f t="shared" si="10"/>
        <v>0</v>
      </c>
      <c r="Z43">
        <f t="shared" si="10"/>
        <v>0</v>
      </c>
      <c r="AA43">
        <f t="shared" si="10"/>
        <v>0</v>
      </c>
      <c r="AB43">
        <f t="shared" si="10"/>
        <v>0</v>
      </c>
    </row>
    <row r="44" spans="1:28">
      <c r="A44" s="2">
        <f>Dati!A44</f>
        <v>44085</v>
      </c>
      <c r="B44">
        <f>Positivi!B44+Deceduti!B44+Guariti!B44</f>
        <v>284796</v>
      </c>
      <c r="C44">
        <f t="shared" si="2"/>
        <v>1616</v>
      </c>
      <c r="D44">
        <f t="shared" si="2"/>
        <v>19</v>
      </c>
      <c r="E44" s="11">
        <f t="shared" si="4"/>
        <v>1450.2857142857142</v>
      </c>
      <c r="R44">
        <f t="shared" si="8"/>
        <v>1</v>
      </c>
      <c r="T44">
        <f t="shared" ref="T44:AB53" si="11">IF($R44=T$2,1,0)</f>
        <v>1</v>
      </c>
      <c r="U44">
        <f t="shared" si="11"/>
        <v>0</v>
      </c>
      <c r="V44">
        <f t="shared" si="11"/>
        <v>0</v>
      </c>
      <c r="W44">
        <f t="shared" si="11"/>
        <v>0</v>
      </c>
      <c r="X44">
        <f t="shared" si="11"/>
        <v>0</v>
      </c>
      <c r="Y44">
        <f t="shared" si="11"/>
        <v>0</v>
      </c>
      <c r="Z44">
        <f t="shared" si="11"/>
        <v>0</v>
      </c>
      <c r="AA44">
        <f t="shared" si="11"/>
        <v>0</v>
      </c>
      <c r="AB44">
        <f t="shared" si="11"/>
        <v>0</v>
      </c>
    </row>
    <row r="45" spans="1:28">
      <c r="A45" s="2">
        <f>Dati!A45</f>
        <v>44086</v>
      </c>
      <c r="B45">
        <f>Positivi!B45+Deceduti!B45+Guariti!B45</f>
        <v>286297</v>
      </c>
      <c r="C45">
        <f t="shared" si="2"/>
        <v>1501</v>
      </c>
      <c r="D45">
        <f t="shared" si="2"/>
        <v>-115</v>
      </c>
      <c r="E45" s="11">
        <f t="shared" si="4"/>
        <v>1422.8571428571429</v>
      </c>
      <c r="R45">
        <f t="shared" si="8"/>
        <v>1</v>
      </c>
      <c r="T45">
        <f t="shared" si="11"/>
        <v>1</v>
      </c>
      <c r="U45">
        <f t="shared" si="11"/>
        <v>0</v>
      </c>
      <c r="V45">
        <f t="shared" si="11"/>
        <v>0</v>
      </c>
      <c r="W45">
        <f t="shared" si="11"/>
        <v>0</v>
      </c>
      <c r="X45">
        <f t="shared" si="11"/>
        <v>0</v>
      </c>
      <c r="Y45">
        <f t="shared" si="11"/>
        <v>0</v>
      </c>
      <c r="Z45">
        <f t="shared" si="11"/>
        <v>0</v>
      </c>
      <c r="AA45">
        <f t="shared" si="11"/>
        <v>0</v>
      </c>
      <c r="AB45">
        <f t="shared" si="11"/>
        <v>0</v>
      </c>
    </row>
    <row r="46" spans="1:28">
      <c r="A46" s="2">
        <f>Dati!A46</f>
        <v>44087</v>
      </c>
      <c r="B46">
        <f>Positivi!B46+Deceduti!B46+Guariti!B46</f>
        <v>287753</v>
      </c>
      <c r="C46">
        <f t="shared" si="2"/>
        <v>1456</v>
      </c>
      <c r="D46">
        <f t="shared" si="2"/>
        <v>-45</v>
      </c>
      <c r="E46" s="11">
        <f t="shared" si="4"/>
        <v>1445.5714285714287</v>
      </c>
      <c r="R46">
        <f>INT(C46/1000)</f>
        <v>1</v>
      </c>
      <c r="T46">
        <f t="shared" si="11"/>
        <v>1</v>
      </c>
      <c r="U46">
        <f t="shared" si="11"/>
        <v>0</v>
      </c>
      <c r="V46">
        <f t="shared" si="11"/>
        <v>0</v>
      </c>
      <c r="W46">
        <f t="shared" si="11"/>
        <v>0</v>
      </c>
      <c r="X46">
        <f t="shared" si="11"/>
        <v>0</v>
      </c>
      <c r="Y46">
        <f t="shared" si="11"/>
        <v>0</v>
      </c>
      <c r="Z46">
        <f t="shared" si="11"/>
        <v>0</v>
      </c>
      <c r="AA46">
        <f t="shared" si="11"/>
        <v>0</v>
      </c>
      <c r="AB46">
        <f t="shared" si="11"/>
        <v>0</v>
      </c>
    </row>
    <row r="47" spans="1:28">
      <c r="A47" s="2">
        <f>Dati!A47</f>
        <v>44088</v>
      </c>
      <c r="B47">
        <f>Positivi!B47+Deceduti!B47+Guariti!B47</f>
        <v>288761</v>
      </c>
      <c r="C47">
        <f t="shared" si="2"/>
        <v>1008</v>
      </c>
      <c r="D47">
        <f t="shared" si="2"/>
        <v>-448</v>
      </c>
      <c r="E47" s="11">
        <f t="shared" si="4"/>
        <v>1425.2857142857142</v>
      </c>
      <c r="R47">
        <f t="shared" si="8"/>
        <v>1</v>
      </c>
      <c r="T47">
        <f t="shared" si="11"/>
        <v>1</v>
      </c>
      <c r="U47">
        <f t="shared" si="11"/>
        <v>0</v>
      </c>
      <c r="V47">
        <f t="shared" si="11"/>
        <v>0</v>
      </c>
      <c r="W47">
        <f t="shared" si="11"/>
        <v>0</v>
      </c>
      <c r="X47">
        <f t="shared" si="11"/>
        <v>0</v>
      </c>
      <c r="Y47">
        <f t="shared" si="11"/>
        <v>0</v>
      </c>
      <c r="Z47">
        <f t="shared" si="11"/>
        <v>0</v>
      </c>
      <c r="AA47">
        <f t="shared" si="11"/>
        <v>0</v>
      </c>
      <c r="AB47">
        <f t="shared" si="11"/>
        <v>0</v>
      </c>
    </row>
    <row r="48" spans="1:28">
      <c r="A48" s="2">
        <f>Dati!A48</f>
        <v>44089</v>
      </c>
      <c r="B48">
        <f>Positivi!B48+Deceduti!B48+Guariti!B48</f>
        <v>289990</v>
      </c>
      <c r="C48">
        <f t="shared" si="2"/>
        <v>1229</v>
      </c>
      <c r="D48">
        <f t="shared" si="2"/>
        <v>221</v>
      </c>
      <c r="E48" s="11">
        <f t="shared" si="4"/>
        <v>1405.2857142857142</v>
      </c>
      <c r="R48">
        <f t="shared" si="8"/>
        <v>1</v>
      </c>
      <c r="T48">
        <f t="shared" si="11"/>
        <v>1</v>
      </c>
      <c r="U48">
        <f t="shared" si="11"/>
        <v>0</v>
      </c>
      <c r="V48">
        <f t="shared" si="11"/>
        <v>0</v>
      </c>
      <c r="W48">
        <f t="shared" si="11"/>
        <v>0</v>
      </c>
      <c r="X48">
        <f t="shared" si="11"/>
        <v>0</v>
      </c>
      <c r="Y48">
        <f t="shared" si="11"/>
        <v>0</v>
      </c>
      <c r="Z48">
        <f t="shared" si="11"/>
        <v>0</v>
      </c>
      <c r="AA48">
        <f t="shared" si="11"/>
        <v>0</v>
      </c>
      <c r="AB48">
        <f t="shared" si="11"/>
        <v>0</v>
      </c>
    </row>
    <row r="49" spans="1:28">
      <c r="A49" s="2">
        <f>Dati!A49</f>
        <v>44090</v>
      </c>
      <c r="B49">
        <f>Positivi!B49+Deceduti!B49+Guariti!B49</f>
        <v>291442</v>
      </c>
      <c r="C49">
        <f t="shared" si="2"/>
        <v>1452</v>
      </c>
      <c r="D49">
        <f t="shared" si="2"/>
        <v>223</v>
      </c>
      <c r="E49" s="11">
        <f t="shared" si="4"/>
        <v>1408.4285714285713</v>
      </c>
      <c r="R49">
        <f t="shared" si="8"/>
        <v>1</v>
      </c>
      <c r="T49">
        <f t="shared" si="11"/>
        <v>1</v>
      </c>
      <c r="U49">
        <f t="shared" si="11"/>
        <v>0</v>
      </c>
      <c r="V49">
        <f t="shared" si="11"/>
        <v>0</v>
      </c>
      <c r="W49">
        <f t="shared" si="11"/>
        <v>0</v>
      </c>
      <c r="X49">
        <f t="shared" si="11"/>
        <v>0</v>
      </c>
      <c r="Y49">
        <f t="shared" si="11"/>
        <v>0</v>
      </c>
      <c r="Z49">
        <f t="shared" si="11"/>
        <v>0</v>
      </c>
      <c r="AA49">
        <f t="shared" si="11"/>
        <v>0</v>
      </c>
      <c r="AB49">
        <f t="shared" si="11"/>
        <v>0</v>
      </c>
    </row>
    <row r="50" spans="1:28">
      <c r="A50" s="2">
        <f>Dati!A50</f>
        <v>44091</v>
      </c>
      <c r="B50">
        <f>Positivi!B50+Deceduti!B50+Guariti!B50</f>
        <v>293025</v>
      </c>
      <c r="C50">
        <f t="shared" si="2"/>
        <v>1583</v>
      </c>
      <c r="D50">
        <f t="shared" si="2"/>
        <v>131</v>
      </c>
      <c r="E50" s="11">
        <f t="shared" si="4"/>
        <v>1406.4285714285713</v>
      </c>
      <c r="R50">
        <f t="shared" si="8"/>
        <v>1</v>
      </c>
      <c r="T50">
        <f t="shared" si="11"/>
        <v>1</v>
      </c>
      <c r="U50">
        <f t="shared" si="11"/>
        <v>0</v>
      </c>
      <c r="V50">
        <f t="shared" si="11"/>
        <v>0</v>
      </c>
      <c r="W50">
        <f t="shared" si="11"/>
        <v>0</v>
      </c>
      <c r="X50">
        <f t="shared" si="11"/>
        <v>0</v>
      </c>
      <c r="Y50">
        <f t="shared" si="11"/>
        <v>0</v>
      </c>
      <c r="Z50">
        <f t="shared" si="11"/>
        <v>0</v>
      </c>
      <c r="AA50">
        <f t="shared" si="11"/>
        <v>0</v>
      </c>
      <c r="AB50">
        <f t="shared" si="11"/>
        <v>0</v>
      </c>
    </row>
    <row r="51" spans="1:28">
      <c r="A51" s="2">
        <f>Dati!A51</f>
        <v>44092</v>
      </c>
      <c r="B51">
        <f>Positivi!B51+Deceduti!B51+Guariti!B51</f>
        <v>294932</v>
      </c>
      <c r="C51">
        <f t="shared" si="2"/>
        <v>1907</v>
      </c>
      <c r="D51">
        <f t="shared" si="2"/>
        <v>324</v>
      </c>
      <c r="E51" s="11">
        <f t="shared" si="4"/>
        <v>1448</v>
      </c>
      <c r="R51">
        <f t="shared" si="8"/>
        <v>1</v>
      </c>
      <c r="T51">
        <f t="shared" si="11"/>
        <v>1</v>
      </c>
      <c r="U51">
        <f t="shared" si="11"/>
        <v>0</v>
      </c>
      <c r="V51">
        <f t="shared" si="11"/>
        <v>0</v>
      </c>
      <c r="W51">
        <f t="shared" si="11"/>
        <v>0</v>
      </c>
      <c r="X51">
        <f t="shared" si="11"/>
        <v>0</v>
      </c>
      <c r="Y51">
        <f t="shared" si="11"/>
        <v>0</v>
      </c>
      <c r="Z51">
        <f t="shared" si="11"/>
        <v>0</v>
      </c>
      <c r="AA51">
        <f t="shared" si="11"/>
        <v>0</v>
      </c>
      <c r="AB51">
        <f t="shared" si="11"/>
        <v>0</v>
      </c>
    </row>
    <row r="52" spans="1:28">
      <c r="A52" s="2">
        <f>Dati!A52</f>
        <v>44093</v>
      </c>
      <c r="B52">
        <f>Positivi!B52+Deceduti!B52+Guariti!B52</f>
        <v>296569</v>
      </c>
      <c r="C52">
        <f t="shared" ref="C52" si="12">B52-B51</f>
        <v>1637</v>
      </c>
      <c r="D52">
        <f t="shared" ref="D52" si="13">C52-C51</f>
        <v>-270</v>
      </c>
      <c r="E52" s="11">
        <f t="shared" si="4"/>
        <v>1467.4285714285713</v>
      </c>
      <c r="R52">
        <f t="shared" si="8"/>
        <v>1</v>
      </c>
      <c r="T52">
        <f t="shared" si="11"/>
        <v>1</v>
      </c>
      <c r="U52">
        <f t="shared" si="11"/>
        <v>0</v>
      </c>
      <c r="V52">
        <f t="shared" si="11"/>
        <v>0</v>
      </c>
      <c r="W52">
        <f t="shared" si="11"/>
        <v>0</v>
      </c>
      <c r="X52">
        <f t="shared" si="11"/>
        <v>0</v>
      </c>
      <c r="Y52">
        <f t="shared" si="11"/>
        <v>0</v>
      </c>
      <c r="Z52">
        <f t="shared" si="11"/>
        <v>0</v>
      </c>
      <c r="AA52">
        <f t="shared" si="11"/>
        <v>0</v>
      </c>
      <c r="AB52">
        <f t="shared" si="11"/>
        <v>0</v>
      </c>
    </row>
    <row r="53" spans="1:28">
      <c r="A53" s="2">
        <f>Dati!A53</f>
        <v>44094</v>
      </c>
      <c r="B53">
        <f>Positivi!B53+Deceduti!B53+Guariti!B53</f>
        <v>298156</v>
      </c>
      <c r="C53">
        <f t="shared" ref="C53" si="14">B53-B52</f>
        <v>1587</v>
      </c>
      <c r="D53">
        <f t="shared" ref="D53" si="15">C53-C52</f>
        <v>-50</v>
      </c>
      <c r="E53" s="11">
        <f t="shared" si="4"/>
        <v>1486.1428571428571</v>
      </c>
      <c r="R53">
        <f>INT(C53/1000)</f>
        <v>1</v>
      </c>
      <c r="T53">
        <f t="shared" si="11"/>
        <v>1</v>
      </c>
      <c r="U53">
        <f t="shared" si="11"/>
        <v>0</v>
      </c>
      <c r="V53">
        <f t="shared" si="11"/>
        <v>0</v>
      </c>
      <c r="W53">
        <f t="shared" si="11"/>
        <v>0</v>
      </c>
      <c r="X53">
        <f t="shared" si="11"/>
        <v>0</v>
      </c>
      <c r="Y53">
        <f t="shared" si="11"/>
        <v>0</v>
      </c>
      <c r="Z53">
        <f t="shared" si="11"/>
        <v>0</v>
      </c>
      <c r="AA53">
        <f t="shared" si="11"/>
        <v>0</v>
      </c>
      <c r="AB53">
        <f t="shared" si="11"/>
        <v>0</v>
      </c>
    </row>
    <row r="54" spans="1:28">
      <c r="A54" s="2">
        <f>Dati!A54</f>
        <v>44095</v>
      </c>
      <c r="B54">
        <f>Positivi!B54+Deceduti!B54+Guariti!B54</f>
        <v>299506</v>
      </c>
      <c r="C54">
        <f t="shared" ref="C54" si="16">B54-B53</f>
        <v>1350</v>
      </c>
      <c r="D54">
        <f t="shared" ref="D54" si="17">C54-C53</f>
        <v>-237</v>
      </c>
      <c r="E54" s="11">
        <f t="shared" si="4"/>
        <v>1535</v>
      </c>
      <c r="R54">
        <f t="shared" si="8"/>
        <v>1</v>
      </c>
      <c r="T54">
        <f t="shared" ref="T54:AB75" si="18">IF($R54=T$2,1,0)</f>
        <v>1</v>
      </c>
      <c r="U54">
        <f t="shared" si="18"/>
        <v>0</v>
      </c>
      <c r="V54">
        <f t="shared" si="18"/>
        <v>0</v>
      </c>
      <c r="W54">
        <f t="shared" si="18"/>
        <v>0</v>
      </c>
      <c r="X54">
        <f t="shared" si="18"/>
        <v>0</v>
      </c>
      <c r="Y54">
        <f t="shared" si="18"/>
        <v>0</v>
      </c>
      <c r="Z54">
        <f t="shared" si="18"/>
        <v>0</v>
      </c>
      <c r="AA54">
        <f t="shared" si="18"/>
        <v>0</v>
      </c>
      <c r="AB54">
        <f t="shared" si="18"/>
        <v>0</v>
      </c>
    </row>
    <row r="55" spans="1:28">
      <c r="A55" s="2">
        <f>Dati!A55</f>
        <v>44096</v>
      </c>
      <c r="B55">
        <f>Positivi!B55+Deceduti!B55+Guariti!B55</f>
        <v>300897</v>
      </c>
      <c r="C55">
        <f t="shared" ref="C55" si="19">B55-B54</f>
        <v>1391</v>
      </c>
      <c r="D55">
        <f t="shared" ref="D55" si="20">C55-C54</f>
        <v>41</v>
      </c>
      <c r="E55" s="11">
        <f t="shared" si="4"/>
        <v>1558.1428571428571</v>
      </c>
      <c r="R55">
        <f t="shared" si="8"/>
        <v>1</v>
      </c>
      <c r="T55">
        <f t="shared" si="18"/>
        <v>1</v>
      </c>
      <c r="U55">
        <f t="shared" si="18"/>
        <v>0</v>
      </c>
      <c r="V55">
        <f t="shared" si="18"/>
        <v>0</v>
      </c>
      <c r="W55">
        <f t="shared" si="18"/>
        <v>0</v>
      </c>
      <c r="X55">
        <f t="shared" si="18"/>
        <v>0</v>
      </c>
      <c r="Y55">
        <f t="shared" si="18"/>
        <v>0</v>
      </c>
      <c r="Z55">
        <f t="shared" si="18"/>
        <v>0</v>
      </c>
      <c r="AA55">
        <f t="shared" si="18"/>
        <v>0</v>
      </c>
      <c r="AB55">
        <f t="shared" si="18"/>
        <v>0</v>
      </c>
    </row>
    <row r="56" spans="1:28">
      <c r="A56" s="2">
        <f>Dati!A56</f>
        <v>44097</v>
      </c>
      <c r="B56">
        <f>Positivi!B56+Deceduti!B56+Guariti!B56</f>
        <v>302537</v>
      </c>
      <c r="C56">
        <f t="shared" ref="C56" si="21">B56-B55</f>
        <v>1640</v>
      </c>
      <c r="D56">
        <f t="shared" ref="D56" si="22">C56-C55</f>
        <v>249</v>
      </c>
      <c r="E56" s="11">
        <f t="shared" si="4"/>
        <v>1585</v>
      </c>
      <c r="R56">
        <f>INT(C56/1000)</f>
        <v>1</v>
      </c>
      <c r="T56">
        <f t="shared" si="18"/>
        <v>1</v>
      </c>
      <c r="U56">
        <f t="shared" si="18"/>
        <v>0</v>
      </c>
      <c r="V56">
        <f t="shared" si="18"/>
        <v>0</v>
      </c>
      <c r="W56">
        <f t="shared" si="18"/>
        <v>0</v>
      </c>
      <c r="X56">
        <f t="shared" si="18"/>
        <v>0</v>
      </c>
      <c r="Y56">
        <f t="shared" si="18"/>
        <v>0</v>
      </c>
      <c r="Z56">
        <f t="shared" si="18"/>
        <v>0</v>
      </c>
      <c r="AA56">
        <f t="shared" si="18"/>
        <v>0</v>
      </c>
      <c r="AB56">
        <f t="shared" si="18"/>
        <v>0</v>
      </c>
    </row>
    <row r="57" spans="1:28">
      <c r="A57" s="2">
        <f>Dati!A57</f>
        <v>44098</v>
      </c>
      <c r="B57">
        <f>Positivi!B57+Deceduti!B57+Guariti!B57</f>
        <v>304323</v>
      </c>
      <c r="C57">
        <f t="shared" ref="C57" si="23">B57-B56</f>
        <v>1786</v>
      </c>
      <c r="D57">
        <f t="shared" ref="D57" si="24">C57-C56</f>
        <v>146</v>
      </c>
      <c r="E57" s="11">
        <f t="shared" si="4"/>
        <v>1614</v>
      </c>
      <c r="R57">
        <f t="shared" ref="R57:R58" si="25">INT(C57/1000)</f>
        <v>1</v>
      </c>
      <c r="T57">
        <f t="shared" si="18"/>
        <v>1</v>
      </c>
      <c r="U57">
        <f t="shared" si="18"/>
        <v>0</v>
      </c>
      <c r="V57">
        <f t="shared" si="18"/>
        <v>0</v>
      </c>
      <c r="W57">
        <f t="shared" si="18"/>
        <v>0</v>
      </c>
      <c r="X57">
        <f t="shared" si="18"/>
        <v>0</v>
      </c>
      <c r="Y57">
        <f t="shared" si="18"/>
        <v>0</v>
      </c>
      <c r="Z57">
        <f t="shared" si="18"/>
        <v>0</v>
      </c>
      <c r="AA57">
        <f t="shared" si="18"/>
        <v>0</v>
      </c>
      <c r="AB57">
        <f t="shared" si="18"/>
        <v>0</v>
      </c>
    </row>
    <row r="58" spans="1:28">
      <c r="A58" s="2">
        <f>Dati!A58</f>
        <v>44099</v>
      </c>
      <c r="B58">
        <f>Positivi!B58+Deceduti!B58+Guariti!B58</f>
        <v>306235</v>
      </c>
      <c r="C58">
        <f t="shared" ref="C58" si="26">B58-B57</f>
        <v>1912</v>
      </c>
      <c r="D58">
        <f t="shared" ref="D58" si="27">C58-C57</f>
        <v>126</v>
      </c>
      <c r="E58" s="11">
        <f t="shared" si="4"/>
        <v>1614.7142857142858</v>
      </c>
      <c r="R58">
        <f t="shared" si="25"/>
        <v>1</v>
      </c>
      <c r="T58">
        <f t="shared" si="18"/>
        <v>1</v>
      </c>
      <c r="U58">
        <f t="shared" si="18"/>
        <v>0</v>
      </c>
      <c r="V58">
        <f t="shared" si="18"/>
        <v>0</v>
      </c>
      <c r="W58">
        <f t="shared" si="18"/>
        <v>0</v>
      </c>
      <c r="X58">
        <f t="shared" si="18"/>
        <v>0</v>
      </c>
      <c r="Y58">
        <f t="shared" si="18"/>
        <v>0</v>
      </c>
      <c r="Z58">
        <f t="shared" si="18"/>
        <v>0</v>
      </c>
      <c r="AA58">
        <f t="shared" si="18"/>
        <v>0</v>
      </c>
      <c r="AB58">
        <f t="shared" si="18"/>
        <v>0</v>
      </c>
    </row>
    <row r="59" spans="1:28">
      <c r="A59" s="2">
        <f>Dati!A59</f>
        <v>44100</v>
      </c>
      <c r="B59">
        <f>Positivi!B59+Deceduti!B59+Guariti!B59</f>
        <v>308104</v>
      </c>
      <c r="C59">
        <f t="shared" ref="C59" si="28">B59-B58</f>
        <v>1869</v>
      </c>
      <c r="D59">
        <f t="shared" ref="D59" si="29">C59-C58</f>
        <v>-43</v>
      </c>
      <c r="E59" s="11">
        <f t="shared" si="4"/>
        <v>1647.8571428571429</v>
      </c>
      <c r="R59">
        <f t="shared" si="8"/>
        <v>1</v>
      </c>
      <c r="T59">
        <f t="shared" si="18"/>
        <v>1</v>
      </c>
      <c r="U59">
        <f t="shared" si="18"/>
        <v>0</v>
      </c>
      <c r="V59">
        <f t="shared" si="18"/>
        <v>0</v>
      </c>
      <c r="W59">
        <f t="shared" si="18"/>
        <v>0</v>
      </c>
      <c r="X59">
        <f t="shared" si="18"/>
        <v>0</v>
      </c>
      <c r="Y59">
        <f t="shared" si="18"/>
        <v>0</v>
      </c>
      <c r="Z59">
        <f t="shared" si="18"/>
        <v>0</v>
      </c>
      <c r="AA59">
        <f t="shared" si="18"/>
        <v>0</v>
      </c>
      <c r="AB59">
        <f t="shared" si="18"/>
        <v>0</v>
      </c>
    </row>
    <row r="60" spans="1:28">
      <c r="A60" s="2">
        <f>Dati!A60</f>
        <v>44101</v>
      </c>
      <c r="B60">
        <f>Positivi!B60+Deceduti!B60+Guariti!B60</f>
        <v>309870</v>
      </c>
      <c r="C60">
        <f t="shared" ref="C60" si="30">B60-B59</f>
        <v>1766</v>
      </c>
      <c r="D60">
        <f t="shared" ref="D60" si="31">C60-C59</f>
        <v>-103</v>
      </c>
      <c r="E60" s="11">
        <f t="shared" si="4"/>
        <v>1673.4285714285713</v>
      </c>
      <c r="R60">
        <f t="shared" si="8"/>
        <v>1</v>
      </c>
      <c r="T60">
        <f t="shared" si="18"/>
        <v>1</v>
      </c>
      <c r="U60">
        <f t="shared" si="18"/>
        <v>0</v>
      </c>
      <c r="V60">
        <f t="shared" si="18"/>
        <v>0</v>
      </c>
      <c r="W60">
        <f t="shared" si="18"/>
        <v>0</v>
      </c>
      <c r="X60">
        <f t="shared" si="18"/>
        <v>0</v>
      </c>
      <c r="Y60">
        <f t="shared" si="18"/>
        <v>0</v>
      </c>
      <c r="Z60">
        <f t="shared" si="18"/>
        <v>0</v>
      </c>
      <c r="AA60">
        <f t="shared" si="18"/>
        <v>0</v>
      </c>
      <c r="AB60">
        <f t="shared" si="18"/>
        <v>0</v>
      </c>
    </row>
    <row r="61" spans="1:28">
      <c r="A61" s="2">
        <f>Dati!A61</f>
        <v>44102</v>
      </c>
      <c r="B61">
        <f>Positivi!B61+Deceduti!B61+Guariti!B61</f>
        <v>311364</v>
      </c>
      <c r="C61">
        <f t="shared" ref="C61" si="32">B61-B60</f>
        <v>1494</v>
      </c>
      <c r="D61">
        <f t="shared" ref="D61" si="33">C61-C60</f>
        <v>-272</v>
      </c>
      <c r="E61" s="11">
        <f t="shared" si="4"/>
        <v>1694</v>
      </c>
      <c r="R61">
        <f t="shared" si="8"/>
        <v>1</v>
      </c>
      <c r="T61">
        <f t="shared" si="18"/>
        <v>1</v>
      </c>
      <c r="U61">
        <f t="shared" si="18"/>
        <v>0</v>
      </c>
      <c r="V61">
        <f t="shared" si="18"/>
        <v>0</v>
      </c>
      <c r="W61">
        <f t="shared" si="18"/>
        <v>0</v>
      </c>
      <c r="X61">
        <f t="shared" si="18"/>
        <v>0</v>
      </c>
      <c r="Y61">
        <f t="shared" si="18"/>
        <v>0</v>
      </c>
      <c r="Z61">
        <f t="shared" si="18"/>
        <v>0</v>
      </c>
      <c r="AA61">
        <f t="shared" si="18"/>
        <v>0</v>
      </c>
      <c r="AB61">
        <f t="shared" si="18"/>
        <v>0</v>
      </c>
    </row>
    <row r="62" spans="1:28">
      <c r="A62" s="2">
        <f>Dati!A62</f>
        <v>44103</v>
      </c>
      <c r="B62">
        <f>Positivi!B62+Deceduti!B62+Guariti!B62</f>
        <v>313011</v>
      </c>
      <c r="C62">
        <f t="shared" ref="C62" si="34">B62-B61</f>
        <v>1647</v>
      </c>
      <c r="D62">
        <f t="shared" ref="D62" si="35">C62-C61</f>
        <v>153</v>
      </c>
      <c r="E62" s="11">
        <f t="shared" si="4"/>
        <v>1730.5714285714287</v>
      </c>
      <c r="R62">
        <f t="shared" si="8"/>
        <v>1</v>
      </c>
      <c r="T62">
        <f t="shared" si="18"/>
        <v>1</v>
      </c>
      <c r="U62">
        <f t="shared" si="18"/>
        <v>0</v>
      </c>
      <c r="V62">
        <f t="shared" si="18"/>
        <v>0</v>
      </c>
      <c r="W62">
        <f t="shared" si="18"/>
        <v>0</v>
      </c>
      <c r="X62">
        <f t="shared" si="18"/>
        <v>0</v>
      </c>
      <c r="Y62">
        <f t="shared" si="18"/>
        <v>0</v>
      </c>
      <c r="Z62">
        <f t="shared" si="18"/>
        <v>0</v>
      </c>
      <c r="AA62">
        <f t="shared" si="18"/>
        <v>0</v>
      </c>
      <c r="AB62">
        <f t="shared" si="18"/>
        <v>0</v>
      </c>
    </row>
    <row r="63" spans="1:28">
      <c r="A63" s="2">
        <f>Dati!A63</f>
        <v>44104</v>
      </c>
      <c r="B63">
        <f>Positivi!B63+Deceduti!B63+Guariti!B63</f>
        <v>314861</v>
      </c>
      <c r="C63">
        <f t="shared" ref="C63" si="36">B63-B62</f>
        <v>1850</v>
      </c>
      <c r="D63">
        <f t="shared" ref="D63" si="37">C63-C62</f>
        <v>203</v>
      </c>
      <c r="E63" s="11">
        <f t="shared" si="4"/>
        <v>1760.5714285714287</v>
      </c>
      <c r="R63">
        <f t="shared" si="8"/>
        <v>1</v>
      </c>
      <c r="T63">
        <f t="shared" si="18"/>
        <v>1</v>
      </c>
      <c r="U63">
        <f t="shared" si="18"/>
        <v>0</v>
      </c>
      <c r="V63">
        <f t="shared" si="18"/>
        <v>0</v>
      </c>
      <c r="W63">
        <f t="shared" si="18"/>
        <v>0</v>
      </c>
      <c r="X63">
        <f t="shared" si="18"/>
        <v>0</v>
      </c>
      <c r="Y63">
        <f t="shared" si="18"/>
        <v>0</v>
      </c>
      <c r="Z63">
        <f t="shared" si="18"/>
        <v>0</v>
      </c>
      <c r="AA63">
        <f t="shared" si="18"/>
        <v>0</v>
      </c>
      <c r="AB63">
        <f t="shared" si="18"/>
        <v>0</v>
      </c>
    </row>
    <row r="64" spans="1:28">
      <c r="A64" s="2">
        <f>Dati!A64</f>
        <v>44105</v>
      </c>
      <c r="B64">
        <f>Positivi!B64+Deceduti!B64+Guariti!B64</f>
        <v>317409</v>
      </c>
      <c r="C64">
        <f t="shared" ref="C64" si="38">B64-B63</f>
        <v>2548</v>
      </c>
      <c r="D64">
        <f t="shared" ref="D64" si="39">C64-C63</f>
        <v>698</v>
      </c>
      <c r="E64" s="11">
        <f t="shared" si="4"/>
        <v>1869.4285714285713</v>
      </c>
      <c r="R64">
        <f t="shared" si="8"/>
        <v>2</v>
      </c>
      <c r="T64">
        <f t="shared" si="18"/>
        <v>0</v>
      </c>
      <c r="U64">
        <f t="shared" si="18"/>
        <v>1</v>
      </c>
      <c r="V64">
        <f t="shared" si="18"/>
        <v>0</v>
      </c>
      <c r="W64">
        <f t="shared" si="18"/>
        <v>0</v>
      </c>
      <c r="X64">
        <f t="shared" si="18"/>
        <v>0</v>
      </c>
      <c r="Y64">
        <f t="shared" si="18"/>
        <v>0</v>
      </c>
      <c r="Z64">
        <f t="shared" si="18"/>
        <v>0</v>
      </c>
      <c r="AA64">
        <f t="shared" si="18"/>
        <v>0</v>
      </c>
      <c r="AB64">
        <f t="shared" si="18"/>
        <v>0</v>
      </c>
    </row>
    <row r="65" spans="1:28">
      <c r="A65" s="2">
        <f>Dati!A65</f>
        <v>44106</v>
      </c>
      <c r="B65">
        <f>Positivi!B65+Deceduti!B65+Guariti!B65</f>
        <v>319908</v>
      </c>
      <c r="C65">
        <f t="shared" ref="C65" si="40">B65-B64</f>
        <v>2499</v>
      </c>
      <c r="D65">
        <f t="shared" ref="D65" si="41">C65-C64</f>
        <v>-49</v>
      </c>
      <c r="E65" s="11">
        <f t="shared" si="4"/>
        <v>1953.2857142857142</v>
      </c>
      <c r="R65">
        <f>INT(C65/1000)</f>
        <v>2</v>
      </c>
      <c r="T65">
        <f t="shared" si="18"/>
        <v>0</v>
      </c>
      <c r="U65">
        <f t="shared" si="18"/>
        <v>1</v>
      </c>
      <c r="V65">
        <f t="shared" si="18"/>
        <v>0</v>
      </c>
      <c r="W65">
        <f t="shared" si="18"/>
        <v>0</v>
      </c>
      <c r="X65">
        <f t="shared" si="18"/>
        <v>0</v>
      </c>
      <c r="Y65">
        <f t="shared" si="18"/>
        <v>0</v>
      </c>
      <c r="Z65">
        <f t="shared" si="18"/>
        <v>0</v>
      </c>
      <c r="AA65">
        <f t="shared" si="18"/>
        <v>0</v>
      </c>
      <c r="AB65">
        <f t="shared" si="18"/>
        <v>0</v>
      </c>
    </row>
    <row r="66" spans="1:28">
      <c r="A66" s="2">
        <f>Dati!A66</f>
        <v>44107</v>
      </c>
      <c r="B66">
        <f>Positivi!B66+Deceduti!B66+Guariti!B66</f>
        <v>322751</v>
      </c>
      <c r="C66">
        <f t="shared" ref="C66" si="42">B66-B65</f>
        <v>2843</v>
      </c>
      <c r="D66">
        <f t="shared" ref="D66" si="43">C66-C65</f>
        <v>344</v>
      </c>
      <c r="E66" s="11">
        <f t="shared" si="4"/>
        <v>2092.4285714285716</v>
      </c>
      <c r="R66">
        <f t="shared" si="8"/>
        <v>2</v>
      </c>
      <c r="T66">
        <f t="shared" si="18"/>
        <v>0</v>
      </c>
      <c r="U66">
        <f t="shared" si="18"/>
        <v>1</v>
      </c>
      <c r="V66">
        <f t="shared" si="18"/>
        <v>0</v>
      </c>
      <c r="W66">
        <f t="shared" si="18"/>
        <v>0</v>
      </c>
      <c r="X66">
        <f t="shared" si="18"/>
        <v>0</v>
      </c>
      <c r="Y66">
        <f t="shared" si="18"/>
        <v>0</v>
      </c>
      <c r="Z66">
        <f t="shared" si="18"/>
        <v>0</v>
      </c>
      <c r="AA66">
        <f t="shared" si="18"/>
        <v>0</v>
      </c>
      <c r="AB66">
        <f t="shared" si="18"/>
        <v>0</v>
      </c>
    </row>
    <row r="67" spans="1:28">
      <c r="A67" s="2">
        <f>Dati!A67</f>
        <v>44108</v>
      </c>
      <c r="B67">
        <f>Positivi!B67+Deceduti!B67+Guariti!B67</f>
        <v>325329</v>
      </c>
      <c r="C67">
        <f t="shared" ref="C67" si="44">B67-B66</f>
        <v>2578</v>
      </c>
      <c r="D67">
        <f t="shared" ref="D67" si="45">C67-C66</f>
        <v>-265</v>
      </c>
      <c r="E67" s="11">
        <f t="shared" si="4"/>
        <v>2208.4285714285716</v>
      </c>
      <c r="R67">
        <f t="shared" ref="R67" si="46">INT(C67/1000)</f>
        <v>2</v>
      </c>
      <c r="T67">
        <f t="shared" si="18"/>
        <v>0</v>
      </c>
      <c r="U67">
        <f t="shared" si="18"/>
        <v>1</v>
      </c>
      <c r="V67">
        <f t="shared" si="18"/>
        <v>0</v>
      </c>
      <c r="W67">
        <f t="shared" si="18"/>
        <v>0</v>
      </c>
      <c r="X67">
        <f t="shared" si="18"/>
        <v>0</v>
      </c>
      <c r="Y67">
        <f t="shared" si="18"/>
        <v>0</v>
      </c>
      <c r="Z67">
        <f t="shared" si="18"/>
        <v>0</v>
      </c>
      <c r="AA67">
        <f t="shared" si="18"/>
        <v>0</v>
      </c>
      <c r="AB67">
        <f t="shared" si="18"/>
        <v>0</v>
      </c>
    </row>
    <row r="68" spans="1:28">
      <c r="A68" s="2">
        <f>Dati!A68</f>
        <v>44109</v>
      </c>
      <c r="B68">
        <f>Positivi!B68+Deceduti!B68+Guariti!B68</f>
        <v>327586</v>
      </c>
      <c r="C68">
        <f t="shared" ref="C68" si="47">B68-B67</f>
        <v>2257</v>
      </c>
      <c r="D68">
        <f t="shared" ref="D68" si="48">C68-C67</f>
        <v>-321</v>
      </c>
      <c r="E68" s="11">
        <f t="shared" si="4"/>
        <v>2317.4285714285716</v>
      </c>
      <c r="R68">
        <f t="shared" ref="R68" si="49">INT(C68/1000)</f>
        <v>2</v>
      </c>
      <c r="T68">
        <f t="shared" si="18"/>
        <v>0</v>
      </c>
      <c r="U68">
        <f t="shared" si="18"/>
        <v>1</v>
      </c>
      <c r="V68">
        <f t="shared" si="18"/>
        <v>0</v>
      </c>
      <c r="W68">
        <f t="shared" si="18"/>
        <v>0</v>
      </c>
      <c r="X68">
        <f t="shared" si="18"/>
        <v>0</v>
      </c>
      <c r="Y68">
        <f t="shared" si="18"/>
        <v>0</v>
      </c>
      <c r="Z68">
        <f t="shared" si="18"/>
        <v>0</v>
      </c>
      <c r="AA68">
        <f t="shared" si="18"/>
        <v>0</v>
      </c>
      <c r="AB68">
        <f t="shared" si="18"/>
        <v>0</v>
      </c>
    </row>
    <row r="69" spans="1:28">
      <c r="A69" s="2">
        <f>Dati!A69</f>
        <v>44110</v>
      </c>
      <c r="B69">
        <f>Positivi!B69+Deceduti!B69+Guariti!B69</f>
        <v>330263</v>
      </c>
      <c r="C69">
        <f t="shared" ref="C69" si="50">B69-B68</f>
        <v>2677</v>
      </c>
      <c r="D69">
        <f t="shared" ref="D69" si="51">C69-C68</f>
        <v>420</v>
      </c>
      <c r="E69" s="11">
        <f t="shared" si="4"/>
        <v>2464.5714285714284</v>
      </c>
      <c r="R69">
        <f t="shared" ref="R69" si="52">INT(C69/1000)</f>
        <v>2</v>
      </c>
      <c r="T69">
        <f t="shared" si="18"/>
        <v>0</v>
      </c>
      <c r="U69">
        <f t="shared" si="18"/>
        <v>1</v>
      </c>
      <c r="V69">
        <f t="shared" si="18"/>
        <v>0</v>
      </c>
      <c r="W69">
        <f t="shared" si="18"/>
        <v>0</v>
      </c>
      <c r="X69">
        <f t="shared" si="18"/>
        <v>0</v>
      </c>
      <c r="Y69">
        <f t="shared" si="18"/>
        <v>0</v>
      </c>
      <c r="Z69">
        <f t="shared" si="18"/>
        <v>0</v>
      </c>
      <c r="AA69">
        <f t="shared" si="18"/>
        <v>0</v>
      </c>
      <c r="AB69">
        <f t="shared" si="18"/>
        <v>0</v>
      </c>
    </row>
    <row r="70" spans="1:28">
      <c r="A70" s="2">
        <f>Dati!A70</f>
        <v>44111</v>
      </c>
      <c r="B70">
        <f>Positivi!B70+Deceduti!B70+Guariti!B70</f>
        <v>333940</v>
      </c>
      <c r="C70">
        <f t="shared" ref="C70" si="53">B70-B69</f>
        <v>3677</v>
      </c>
      <c r="D70">
        <f t="shared" ref="D70" si="54">C70-C69</f>
        <v>1000</v>
      </c>
      <c r="E70" s="11">
        <f t="shared" si="4"/>
        <v>2725.5714285714284</v>
      </c>
      <c r="R70">
        <f t="shared" ref="R70" si="55">INT(C70/1000)</f>
        <v>3</v>
      </c>
      <c r="T70">
        <f t="shared" si="18"/>
        <v>0</v>
      </c>
      <c r="U70">
        <f t="shared" si="18"/>
        <v>0</v>
      </c>
      <c r="V70">
        <f t="shared" si="18"/>
        <v>1</v>
      </c>
      <c r="W70">
        <f t="shared" si="18"/>
        <v>0</v>
      </c>
      <c r="X70">
        <f t="shared" si="18"/>
        <v>0</v>
      </c>
      <c r="Y70">
        <f t="shared" si="18"/>
        <v>0</v>
      </c>
      <c r="Z70">
        <f t="shared" si="18"/>
        <v>0</v>
      </c>
      <c r="AA70">
        <f t="shared" si="18"/>
        <v>0</v>
      </c>
      <c r="AB70">
        <f t="shared" si="18"/>
        <v>0</v>
      </c>
    </row>
    <row r="71" spans="1:28">
      <c r="A71" s="2">
        <f>Dati!A71</f>
        <v>44112</v>
      </c>
      <c r="B71">
        <f>Positivi!B71+Deceduti!B71+Guariti!B71</f>
        <v>338398</v>
      </c>
      <c r="C71">
        <f t="shared" ref="C71" si="56">B71-B70</f>
        <v>4458</v>
      </c>
      <c r="D71">
        <f t="shared" ref="D71" si="57">C71-C70</f>
        <v>781</v>
      </c>
      <c r="E71" s="11">
        <f t="shared" si="4"/>
        <v>2998.4285714285716</v>
      </c>
      <c r="R71">
        <f t="shared" ref="R71" si="58">INT(C71/1000)</f>
        <v>4</v>
      </c>
      <c r="T71">
        <f t="shared" si="18"/>
        <v>0</v>
      </c>
      <c r="U71">
        <f t="shared" si="18"/>
        <v>0</v>
      </c>
      <c r="V71">
        <f t="shared" si="18"/>
        <v>0</v>
      </c>
      <c r="W71">
        <f t="shared" si="18"/>
        <v>1</v>
      </c>
      <c r="X71">
        <f t="shared" si="18"/>
        <v>0</v>
      </c>
      <c r="Y71">
        <f t="shared" si="18"/>
        <v>0</v>
      </c>
      <c r="Z71">
        <f t="shared" si="18"/>
        <v>0</v>
      </c>
      <c r="AA71">
        <f t="shared" si="18"/>
        <v>0</v>
      </c>
      <c r="AB71">
        <f t="shared" si="18"/>
        <v>0</v>
      </c>
    </row>
    <row r="72" spans="1:28">
      <c r="A72" s="2">
        <f>Dati!A72</f>
        <v>44113</v>
      </c>
      <c r="B72">
        <f>Positivi!B72+Deceduti!B72+Guariti!B72</f>
        <v>343770</v>
      </c>
      <c r="C72">
        <f t="shared" ref="C72" si="59">B72-B71</f>
        <v>5372</v>
      </c>
      <c r="D72">
        <f t="shared" ref="D72" si="60">C72-C71</f>
        <v>914</v>
      </c>
      <c r="E72" s="11">
        <f t="shared" si="4"/>
        <v>3408.8571428571427</v>
      </c>
      <c r="R72">
        <f t="shared" ref="R72" si="61">INT(C72/1000)</f>
        <v>5</v>
      </c>
      <c r="T72">
        <f t="shared" si="18"/>
        <v>0</v>
      </c>
      <c r="U72">
        <f t="shared" si="18"/>
        <v>0</v>
      </c>
      <c r="V72">
        <f t="shared" si="18"/>
        <v>0</v>
      </c>
      <c r="W72">
        <f t="shared" si="18"/>
        <v>0</v>
      </c>
      <c r="X72">
        <f t="shared" si="18"/>
        <v>1</v>
      </c>
      <c r="Y72">
        <f t="shared" si="18"/>
        <v>0</v>
      </c>
      <c r="Z72">
        <f t="shared" si="18"/>
        <v>0</v>
      </c>
      <c r="AA72">
        <f t="shared" si="18"/>
        <v>0</v>
      </c>
      <c r="AB72">
        <f t="shared" si="18"/>
        <v>0</v>
      </c>
    </row>
    <row r="73" spans="1:28">
      <c r="A73" s="2">
        <f>Dati!A73</f>
        <v>44114</v>
      </c>
      <c r="B73">
        <f>Positivi!B73+Deceduti!B73+Guariti!B73</f>
        <v>349494</v>
      </c>
      <c r="C73">
        <f t="shared" ref="C73" si="62">B73-B72</f>
        <v>5724</v>
      </c>
      <c r="D73">
        <f t="shared" ref="D73" si="63">C73-C72</f>
        <v>352</v>
      </c>
      <c r="E73" s="11">
        <f t="shared" si="4"/>
        <v>3820.4285714285716</v>
      </c>
      <c r="R73">
        <f t="shared" ref="R73" si="64">INT(C73/1000)</f>
        <v>5</v>
      </c>
      <c r="T73">
        <f t="shared" si="18"/>
        <v>0</v>
      </c>
      <c r="U73">
        <f t="shared" si="18"/>
        <v>0</v>
      </c>
      <c r="V73">
        <f t="shared" si="18"/>
        <v>0</v>
      </c>
      <c r="W73">
        <f t="shared" si="18"/>
        <v>0</v>
      </c>
      <c r="X73">
        <f t="shared" si="18"/>
        <v>1</v>
      </c>
      <c r="Y73">
        <f t="shared" si="18"/>
        <v>0</v>
      </c>
      <c r="Z73">
        <f t="shared" si="18"/>
        <v>0</v>
      </c>
      <c r="AA73">
        <f t="shared" si="18"/>
        <v>0</v>
      </c>
      <c r="AB73">
        <f t="shared" si="18"/>
        <v>0</v>
      </c>
    </row>
    <row r="74" spans="1:28">
      <c r="A74" s="2">
        <f>Dati!A74</f>
        <v>44115</v>
      </c>
      <c r="B74">
        <f>Positivi!B74+Deceduti!B74+Guariti!B74</f>
        <v>354950</v>
      </c>
      <c r="C74">
        <f t="shared" ref="C74" si="65">B74-B73</f>
        <v>5456</v>
      </c>
      <c r="D74">
        <f t="shared" ref="D74" si="66">C74-C73</f>
        <v>-268</v>
      </c>
      <c r="E74" s="11">
        <f t="shared" si="4"/>
        <v>4231.5714285714284</v>
      </c>
      <c r="R74">
        <f t="shared" ref="R74" si="67">INT(C74/1000)</f>
        <v>5</v>
      </c>
      <c r="T74">
        <f t="shared" si="18"/>
        <v>0</v>
      </c>
      <c r="U74">
        <f t="shared" si="18"/>
        <v>0</v>
      </c>
      <c r="V74">
        <f t="shared" si="18"/>
        <v>0</v>
      </c>
      <c r="W74">
        <f t="shared" si="18"/>
        <v>0</v>
      </c>
      <c r="X74">
        <f t="shared" si="18"/>
        <v>1</v>
      </c>
      <c r="Y74">
        <f t="shared" si="18"/>
        <v>0</v>
      </c>
      <c r="Z74">
        <f t="shared" si="18"/>
        <v>0</v>
      </c>
      <c r="AA74">
        <f t="shared" si="18"/>
        <v>0</v>
      </c>
      <c r="AB74">
        <f t="shared" si="18"/>
        <v>0</v>
      </c>
    </row>
    <row r="75" spans="1:28">
      <c r="A75" s="2">
        <f>Dati!A75</f>
        <v>44116</v>
      </c>
      <c r="B75">
        <f>Positivi!B75+Deceduti!B75+Guariti!B75</f>
        <v>359569</v>
      </c>
      <c r="C75">
        <f t="shared" ref="C75:C76" si="68">B75-B74</f>
        <v>4619</v>
      </c>
      <c r="D75">
        <f t="shared" ref="D75:D76" si="69">C75-C74</f>
        <v>-837</v>
      </c>
      <c r="E75" s="11">
        <f t="shared" si="4"/>
        <v>4569</v>
      </c>
      <c r="R75">
        <f t="shared" ref="R75:R76" si="70">INT(C75/1000)</f>
        <v>4</v>
      </c>
      <c r="T75">
        <f t="shared" si="18"/>
        <v>0</v>
      </c>
      <c r="U75">
        <f t="shared" si="18"/>
        <v>0</v>
      </c>
      <c r="V75">
        <f t="shared" si="18"/>
        <v>0</v>
      </c>
      <c r="W75">
        <f t="shared" si="18"/>
        <v>1</v>
      </c>
      <c r="X75">
        <f t="shared" si="18"/>
        <v>0</v>
      </c>
      <c r="Y75">
        <f t="shared" si="18"/>
        <v>0</v>
      </c>
      <c r="Z75">
        <f t="shared" si="18"/>
        <v>0</v>
      </c>
      <c r="AA75">
        <f t="shared" si="18"/>
        <v>0</v>
      </c>
      <c r="AB75">
        <f t="shared" si="18"/>
        <v>0</v>
      </c>
    </row>
    <row r="76" spans="1:28">
      <c r="A76" s="2">
        <f>Dati!A76</f>
        <v>44117</v>
      </c>
      <c r="B76">
        <f>Positivi!B76+Deceduti!B76+Guariti!B76</f>
        <v>365467</v>
      </c>
      <c r="C76">
        <f t="shared" si="68"/>
        <v>5898</v>
      </c>
      <c r="D76">
        <f t="shared" si="69"/>
        <v>1279</v>
      </c>
      <c r="E76" s="11">
        <f t="shared" si="4"/>
        <v>5029.1428571428569</v>
      </c>
      <c r="R76">
        <f t="shared" si="70"/>
        <v>5</v>
      </c>
      <c r="T76">
        <f t="shared" ref="T76:AB91" si="71">IF($R76=T$2,1,0)</f>
        <v>0</v>
      </c>
      <c r="U76">
        <f t="shared" si="71"/>
        <v>0</v>
      </c>
      <c r="V76">
        <f t="shared" si="71"/>
        <v>0</v>
      </c>
      <c r="W76">
        <f t="shared" si="71"/>
        <v>0</v>
      </c>
      <c r="X76">
        <f t="shared" si="71"/>
        <v>1</v>
      </c>
      <c r="Y76">
        <f t="shared" si="71"/>
        <v>0</v>
      </c>
      <c r="Z76">
        <f t="shared" si="71"/>
        <v>0</v>
      </c>
      <c r="AA76">
        <f t="shared" si="71"/>
        <v>0</v>
      </c>
      <c r="AB76">
        <f t="shared" si="71"/>
        <v>0</v>
      </c>
    </row>
    <row r="77" spans="1:28">
      <c r="A77" s="2">
        <f>Dati!A77</f>
        <v>44118</v>
      </c>
      <c r="B77">
        <f>Positivi!B77+Deceduti!B77+Guariti!B77</f>
        <v>372799</v>
      </c>
      <c r="C77">
        <f t="shared" ref="C77:C78" si="72">B77-B76</f>
        <v>7332</v>
      </c>
      <c r="D77">
        <f t="shared" ref="D77:D78" si="73">C77-C76</f>
        <v>1434</v>
      </c>
      <c r="E77" s="11">
        <f t="shared" ref="E77:E109" si="74">SUM(C71:C77)/7</f>
        <v>5551.2857142857147</v>
      </c>
      <c r="R77">
        <f t="shared" ref="R77:R78" si="75">INT(C77/1000)</f>
        <v>7</v>
      </c>
      <c r="T77">
        <f t="shared" si="71"/>
        <v>0</v>
      </c>
      <c r="U77">
        <f t="shared" si="71"/>
        <v>0</v>
      </c>
      <c r="V77">
        <f t="shared" si="71"/>
        <v>0</v>
      </c>
      <c r="W77">
        <f t="shared" si="71"/>
        <v>0</v>
      </c>
      <c r="X77">
        <f t="shared" si="71"/>
        <v>0</v>
      </c>
      <c r="Y77">
        <f t="shared" si="71"/>
        <v>0</v>
      </c>
      <c r="Z77">
        <f t="shared" si="71"/>
        <v>1</v>
      </c>
      <c r="AA77">
        <f t="shared" si="71"/>
        <v>0</v>
      </c>
      <c r="AB77">
        <f t="shared" si="71"/>
        <v>0</v>
      </c>
    </row>
    <row r="78" spans="1:28">
      <c r="A78" s="2">
        <f>Dati!A78</f>
        <v>44119</v>
      </c>
      <c r="B78">
        <f>Positivi!B78+Deceduti!B78+Guariti!B78</f>
        <v>381602</v>
      </c>
      <c r="C78">
        <f t="shared" si="72"/>
        <v>8803</v>
      </c>
      <c r="D78">
        <f t="shared" si="73"/>
        <v>1471</v>
      </c>
      <c r="E78" s="11">
        <f t="shared" si="74"/>
        <v>6172</v>
      </c>
      <c r="R78">
        <f t="shared" si="75"/>
        <v>8</v>
      </c>
      <c r="T78">
        <f t="shared" si="71"/>
        <v>0</v>
      </c>
      <c r="U78">
        <f t="shared" si="71"/>
        <v>0</v>
      </c>
      <c r="V78">
        <f t="shared" si="71"/>
        <v>0</v>
      </c>
      <c r="W78">
        <f t="shared" si="71"/>
        <v>0</v>
      </c>
      <c r="X78">
        <f t="shared" si="71"/>
        <v>0</v>
      </c>
      <c r="Y78">
        <f t="shared" si="71"/>
        <v>0</v>
      </c>
      <c r="Z78">
        <f t="shared" si="71"/>
        <v>0</v>
      </c>
      <c r="AA78">
        <f t="shared" si="71"/>
        <v>1</v>
      </c>
      <c r="AB78">
        <f t="shared" si="71"/>
        <v>0</v>
      </c>
    </row>
    <row r="79" spans="1:28">
      <c r="A79" s="2">
        <f>Dati!A79</f>
        <v>44120</v>
      </c>
      <c r="B79">
        <f>Positivi!B79+Deceduti!B79+Guariti!B79</f>
        <v>391611</v>
      </c>
      <c r="C79">
        <f t="shared" ref="C79" si="76">B79-B78</f>
        <v>10009</v>
      </c>
      <c r="D79">
        <f t="shared" ref="D79" si="77">C79-C78</f>
        <v>1206</v>
      </c>
      <c r="E79" s="11">
        <f t="shared" si="74"/>
        <v>6834.4285714285716</v>
      </c>
      <c r="R79">
        <f>INT(C79/10000)</f>
        <v>1</v>
      </c>
      <c r="T79">
        <f t="shared" si="71"/>
        <v>1</v>
      </c>
      <c r="U79">
        <f t="shared" si="71"/>
        <v>0</v>
      </c>
      <c r="V79">
        <f t="shared" si="71"/>
        <v>0</v>
      </c>
      <c r="W79">
        <f t="shared" si="71"/>
        <v>0</v>
      </c>
      <c r="X79">
        <f t="shared" si="71"/>
        <v>0</v>
      </c>
      <c r="Y79">
        <f t="shared" si="71"/>
        <v>0</v>
      </c>
      <c r="Z79">
        <f t="shared" si="71"/>
        <v>0</v>
      </c>
      <c r="AA79">
        <f t="shared" si="71"/>
        <v>0</v>
      </c>
      <c r="AB79">
        <f t="shared" si="71"/>
        <v>0</v>
      </c>
    </row>
    <row r="80" spans="1:28">
      <c r="A80" s="2">
        <f>Dati!A80</f>
        <v>44121</v>
      </c>
      <c r="B80">
        <f>Positivi!B80+Deceduti!B80+Guariti!B80</f>
        <v>402536</v>
      </c>
      <c r="C80">
        <f t="shared" ref="C80" si="78">B80-B79</f>
        <v>10925</v>
      </c>
      <c r="D80">
        <f t="shared" ref="D80" si="79">C80-C79</f>
        <v>916</v>
      </c>
      <c r="E80" s="11">
        <f t="shared" si="74"/>
        <v>7577.4285714285716</v>
      </c>
      <c r="R80">
        <f>INT(C80/10000)</f>
        <v>1</v>
      </c>
      <c r="T80">
        <f t="shared" si="71"/>
        <v>1</v>
      </c>
      <c r="U80">
        <f t="shared" si="71"/>
        <v>0</v>
      </c>
      <c r="V80">
        <f t="shared" si="71"/>
        <v>0</v>
      </c>
      <c r="W80">
        <f t="shared" si="71"/>
        <v>0</v>
      </c>
      <c r="X80">
        <f t="shared" si="71"/>
        <v>0</v>
      </c>
      <c r="Y80">
        <f t="shared" si="71"/>
        <v>0</v>
      </c>
      <c r="Z80">
        <f t="shared" si="71"/>
        <v>0</v>
      </c>
      <c r="AA80">
        <f t="shared" si="71"/>
        <v>0</v>
      </c>
      <c r="AB80">
        <f t="shared" si="71"/>
        <v>0</v>
      </c>
    </row>
    <row r="81" spans="1:28">
      <c r="A81" s="2">
        <f>Dati!A81</f>
        <v>44122</v>
      </c>
      <c r="B81">
        <f>Positivi!B81+Deceduti!B81+Guariti!B81</f>
        <v>414241</v>
      </c>
      <c r="C81">
        <f t="shared" ref="C81" si="80">B81-B80</f>
        <v>11705</v>
      </c>
      <c r="D81">
        <f t="shared" ref="D81" si="81">C81-C80</f>
        <v>780</v>
      </c>
      <c r="E81" s="11">
        <f t="shared" si="74"/>
        <v>8470.1428571428569</v>
      </c>
      <c r="R81">
        <f>INT(C81/10000)</f>
        <v>1</v>
      </c>
      <c r="T81">
        <f t="shared" si="71"/>
        <v>1</v>
      </c>
      <c r="U81">
        <f t="shared" si="71"/>
        <v>0</v>
      </c>
      <c r="V81">
        <f t="shared" si="71"/>
        <v>0</v>
      </c>
      <c r="W81">
        <f t="shared" si="71"/>
        <v>0</v>
      </c>
      <c r="X81">
        <f t="shared" si="71"/>
        <v>0</v>
      </c>
      <c r="Y81">
        <f t="shared" si="71"/>
        <v>0</v>
      </c>
      <c r="Z81">
        <f t="shared" si="71"/>
        <v>0</v>
      </c>
      <c r="AA81">
        <f t="shared" si="71"/>
        <v>0</v>
      </c>
      <c r="AB81">
        <f t="shared" si="71"/>
        <v>0</v>
      </c>
    </row>
    <row r="82" spans="1:28">
      <c r="A82" s="2">
        <f>Dati!A82</f>
        <v>44123</v>
      </c>
      <c r="B82">
        <f>Positivi!B82+Deceduti!B82+Guariti!B82</f>
        <v>423578</v>
      </c>
      <c r="C82">
        <f t="shared" ref="C82" si="82">B82-B81</f>
        <v>9337</v>
      </c>
      <c r="D82">
        <f t="shared" ref="D82" si="83">C82-C81</f>
        <v>-2368</v>
      </c>
      <c r="E82" s="11">
        <f t="shared" si="74"/>
        <v>9144.1428571428569</v>
      </c>
      <c r="R82">
        <f>INT(C82/1000)</f>
        <v>9</v>
      </c>
      <c r="T82">
        <f t="shared" si="71"/>
        <v>0</v>
      </c>
      <c r="U82">
        <f t="shared" si="71"/>
        <v>0</v>
      </c>
      <c r="V82">
        <f t="shared" si="71"/>
        <v>0</v>
      </c>
      <c r="W82">
        <f t="shared" si="71"/>
        <v>0</v>
      </c>
      <c r="X82">
        <f t="shared" si="71"/>
        <v>0</v>
      </c>
      <c r="Y82">
        <f t="shared" si="71"/>
        <v>0</v>
      </c>
      <c r="Z82">
        <f t="shared" si="71"/>
        <v>0</v>
      </c>
      <c r="AA82">
        <f t="shared" si="71"/>
        <v>0</v>
      </c>
      <c r="AB82">
        <f t="shared" si="71"/>
        <v>1</v>
      </c>
    </row>
    <row r="83" spans="1:28">
      <c r="A83" s="2">
        <f>Dati!A83</f>
        <v>44124</v>
      </c>
      <c r="B83">
        <f>Positivi!B83+Deceduti!B83+Guariti!B83</f>
        <v>434449</v>
      </c>
      <c r="C83">
        <f t="shared" ref="C83:C84" si="84">B83-B82</f>
        <v>10871</v>
      </c>
      <c r="D83">
        <f t="shared" ref="D83:D84" si="85">C83-C82</f>
        <v>1534</v>
      </c>
      <c r="E83" s="11">
        <f t="shared" si="74"/>
        <v>9854.5714285714294</v>
      </c>
      <c r="R83">
        <f>INT(C83/10000)</f>
        <v>1</v>
      </c>
      <c r="T83">
        <f t="shared" si="71"/>
        <v>1</v>
      </c>
      <c r="U83">
        <f t="shared" si="71"/>
        <v>0</v>
      </c>
      <c r="V83">
        <f t="shared" si="71"/>
        <v>0</v>
      </c>
      <c r="W83">
        <f t="shared" si="71"/>
        <v>0</v>
      </c>
      <c r="X83">
        <f t="shared" si="71"/>
        <v>0</v>
      </c>
      <c r="Y83">
        <f t="shared" si="71"/>
        <v>0</v>
      </c>
      <c r="Z83">
        <f t="shared" si="71"/>
        <v>0</v>
      </c>
      <c r="AA83">
        <f t="shared" si="71"/>
        <v>0</v>
      </c>
      <c r="AB83">
        <f t="shared" si="71"/>
        <v>0</v>
      </c>
    </row>
    <row r="84" spans="1:28">
      <c r="A84" s="2">
        <f>Dati!A84</f>
        <v>44125</v>
      </c>
      <c r="B84">
        <f>Positivi!B84+Deceduti!B84+Guariti!B84</f>
        <v>449648</v>
      </c>
      <c r="C84">
        <f t="shared" si="84"/>
        <v>15199</v>
      </c>
      <c r="D84">
        <f t="shared" si="85"/>
        <v>4328</v>
      </c>
      <c r="E84" s="11">
        <f t="shared" si="74"/>
        <v>10978.428571428571</v>
      </c>
      <c r="R84">
        <f t="shared" ref="R84:R100" si="86">INT(C84/10000)</f>
        <v>1</v>
      </c>
      <c r="T84">
        <f t="shared" si="71"/>
        <v>1</v>
      </c>
      <c r="U84">
        <f t="shared" si="71"/>
        <v>0</v>
      </c>
      <c r="V84">
        <f t="shared" si="71"/>
        <v>0</v>
      </c>
      <c r="W84">
        <f t="shared" si="71"/>
        <v>0</v>
      </c>
      <c r="X84">
        <f t="shared" si="71"/>
        <v>0</v>
      </c>
      <c r="Y84">
        <f t="shared" si="71"/>
        <v>0</v>
      </c>
      <c r="Z84">
        <f t="shared" si="71"/>
        <v>0</v>
      </c>
      <c r="AA84">
        <f t="shared" si="71"/>
        <v>0</v>
      </c>
      <c r="AB84">
        <f t="shared" si="71"/>
        <v>0</v>
      </c>
    </row>
    <row r="85" spans="1:28">
      <c r="A85" s="2">
        <f>Dati!A85</f>
        <v>44126</v>
      </c>
      <c r="B85">
        <f>Positivi!B85+Deceduti!B85+Guariti!B85</f>
        <v>465726</v>
      </c>
      <c r="C85">
        <f t="shared" ref="C85" si="87">B85-B84</f>
        <v>16078</v>
      </c>
      <c r="D85">
        <f t="shared" ref="D85" si="88">C85-C84</f>
        <v>879</v>
      </c>
      <c r="E85" s="11">
        <f t="shared" si="74"/>
        <v>12017.714285714286</v>
      </c>
      <c r="R85">
        <f t="shared" si="86"/>
        <v>1</v>
      </c>
      <c r="T85">
        <f t="shared" si="71"/>
        <v>1</v>
      </c>
      <c r="U85">
        <f t="shared" si="71"/>
        <v>0</v>
      </c>
      <c r="V85">
        <f t="shared" si="71"/>
        <v>0</v>
      </c>
      <c r="W85">
        <f t="shared" si="71"/>
        <v>0</v>
      </c>
      <c r="X85">
        <f t="shared" si="71"/>
        <v>0</v>
      </c>
      <c r="Y85">
        <f t="shared" si="71"/>
        <v>0</v>
      </c>
      <c r="Z85">
        <f t="shared" si="71"/>
        <v>0</v>
      </c>
      <c r="AA85">
        <f t="shared" si="71"/>
        <v>0</v>
      </c>
      <c r="AB85">
        <f t="shared" si="71"/>
        <v>0</v>
      </c>
    </row>
    <row r="86" spans="1:28">
      <c r="A86" s="2">
        <f>Dati!A86</f>
        <v>44127</v>
      </c>
      <c r="B86">
        <f>Positivi!B86+Deceduti!B86+Guariti!B86</f>
        <v>484869</v>
      </c>
      <c r="C86">
        <f t="shared" ref="C86:C87" si="89">B86-B85</f>
        <v>19143</v>
      </c>
      <c r="D86">
        <f t="shared" ref="D86:D87" si="90">C86-C85</f>
        <v>3065</v>
      </c>
      <c r="E86" s="11">
        <f t="shared" si="74"/>
        <v>13322.571428571429</v>
      </c>
      <c r="R86">
        <f t="shared" si="86"/>
        <v>1</v>
      </c>
      <c r="T86">
        <f t="shared" si="71"/>
        <v>1</v>
      </c>
      <c r="U86">
        <f t="shared" si="71"/>
        <v>0</v>
      </c>
      <c r="V86">
        <f t="shared" si="71"/>
        <v>0</v>
      </c>
      <c r="W86">
        <f t="shared" si="71"/>
        <v>0</v>
      </c>
      <c r="X86">
        <f t="shared" si="71"/>
        <v>0</v>
      </c>
      <c r="Y86">
        <f t="shared" si="71"/>
        <v>0</v>
      </c>
      <c r="Z86">
        <f t="shared" si="71"/>
        <v>0</v>
      </c>
      <c r="AA86">
        <f t="shared" si="71"/>
        <v>0</v>
      </c>
      <c r="AB86">
        <f t="shared" si="71"/>
        <v>0</v>
      </c>
    </row>
    <row r="87" spans="1:28">
      <c r="A87" s="2">
        <f>Dati!A87</f>
        <v>44128</v>
      </c>
      <c r="B87">
        <f>Positivi!B87+Deceduti!B87+Guariti!B87</f>
        <v>504509</v>
      </c>
      <c r="C87">
        <f t="shared" si="89"/>
        <v>19640</v>
      </c>
      <c r="D87">
        <f t="shared" si="90"/>
        <v>497</v>
      </c>
      <c r="E87" s="11">
        <f t="shared" si="74"/>
        <v>14567.571428571429</v>
      </c>
      <c r="R87">
        <f t="shared" si="86"/>
        <v>1</v>
      </c>
      <c r="T87">
        <f t="shared" si="71"/>
        <v>1</v>
      </c>
      <c r="U87">
        <f t="shared" si="71"/>
        <v>0</v>
      </c>
      <c r="V87">
        <f t="shared" si="71"/>
        <v>0</v>
      </c>
      <c r="W87">
        <f t="shared" si="71"/>
        <v>0</v>
      </c>
      <c r="X87">
        <f t="shared" si="71"/>
        <v>0</v>
      </c>
      <c r="Y87">
        <f t="shared" si="71"/>
        <v>0</v>
      </c>
      <c r="Z87">
        <f t="shared" si="71"/>
        <v>0</v>
      </c>
      <c r="AA87">
        <f t="shared" si="71"/>
        <v>0</v>
      </c>
      <c r="AB87">
        <f t="shared" si="71"/>
        <v>0</v>
      </c>
    </row>
    <row r="88" spans="1:28">
      <c r="A88" s="2">
        <f>Dati!A88</f>
        <v>44129</v>
      </c>
      <c r="B88">
        <f>Positivi!B88+Deceduti!B88+Guariti!B88</f>
        <v>525782</v>
      </c>
      <c r="C88">
        <f t="shared" ref="C88:C89" si="91">B88-B87</f>
        <v>21273</v>
      </c>
      <c r="D88">
        <f t="shared" ref="D88:D89" si="92">C88-C87</f>
        <v>1633</v>
      </c>
      <c r="E88" s="11">
        <f t="shared" si="74"/>
        <v>15934.428571428571</v>
      </c>
      <c r="R88">
        <f t="shared" si="86"/>
        <v>2</v>
      </c>
      <c r="T88">
        <f t="shared" si="71"/>
        <v>0</v>
      </c>
      <c r="U88">
        <f t="shared" si="71"/>
        <v>1</v>
      </c>
      <c r="V88">
        <f t="shared" si="71"/>
        <v>0</v>
      </c>
      <c r="W88">
        <f t="shared" si="71"/>
        <v>0</v>
      </c>
      <c r="X88">
        <f t="shared" si="71"/>
        <v>0</v>
      </c>
      <c r="Y88">
        <f t="shared" si="71"/>
        <v>0</v>
      </c>
      <c r="Z88">
        <f t="shared" si="71"/>
        <v>0</v>
      </c>
      <c r="AA88">
        <f t="shared" si="71"/>
        <v>0</v>
      </c>
      <c r="AB88">
        <f t="shared" si="71"/>
        <v>0</v>
      </c>
    </row>
    <row r="89" spans="1:28">
      <c r="A89" s="2">
        <f>Dati!A89</f>
        <v>44130</v>
      </c>
      <c r="B89">
        <f>Positivi!B89+Deceduti!B89+Guariti!B89</f>
        <v>542789</v>
      </c>
      <c r="C89">
        <f t="shared" si="91"/>
        <v>17007</v>
      </c>
      <c r="D89">
        <f t="shared" si="92"/>
        <v>-4266</v>
      </c>
      <c r="E89" s="11">
        <f t="shared" si="74"/>
        <v>17030.142857142859</v>
      </c>
      <c r="R89">
        <f t="shared" si="86"/>
        <v>1</v>
      </c>
      <c r="T89">
        <f t="shared" si="71"/>
        <v>1</v>
      </c>
      <c r="U89">
        <f t="shared" si="71"/>
        <v>0</v>
      </c>
      <c r="V89">
        <f t="shared" si="71"/>
        <v>0</v>
      </c>
      <c r="W89">
        <f t="shared" si="71"/>
        <v>0</v>
      </c>
      <c r="X89">
        <f t="shared" si="71"/>
        <v>0</v>
      </c>
      <c r="Y89">
        <f t="shared" si="71"/>
        <v>0</v>
      </c>
      <c r="Z89">
        <f t="shared" si="71"/>
        <v>0</v>
      </c>
      <c r="AA89">
        <f t="shared" si="71"/>
        <v>0</v>
      </c>
      <c r="AB89">
        <f t="shared" si="71"/>
        <v>0</v>
      </c>
    </row>
    <row r="90" spans="1:28">
      <c r="A90" s="2">
        <f>Dati!A90</f>
        <v>44131</v>
      </c>
      <c r="B90">
        <f>Positivi!B90+Deceduti!B90+Guariti!B90</f>
        <v>564778</v>
      </c>
      <c r="C90">
        <f t="shared" ref="C90" si="93">B90-B89</f>
        <v>21989</v>
      </c>
      <c r="D90">
        <f t="shared" ref="D90" si="94">C90-C89</f>
        <v>4982</v>
      </c>
      <c r="E90" s="11">
        <f t="shared" si="74"/>
        <v>18618.428571428572</v>
      </c>
      <c r="R90">
        <f t="shared" si="86"/>
        <v>2</v>
      </c>
      <c r="T90">
        <f t="shared" si="71"/>
        <v>0</v>
      </c>
      <c r="U90">
        <f t="shared" si="71"/>
        <v>1</v>
      </c>
      <c r="V90">
        <f t="shared" si="71"/>
        <v>0</v>
      </c>
      <c r="W90">
        <f t="shared" si="71"/>
        <v>0</v>
      </c>
      <c r="X90">
        <f t="shared" si="71"/>
        <v>0</v>
      </c>
      <c r="Y90">
        <f t="shared" si="71"/>
        <v>0</v>
      </c>
      <c r="Z90">
        <f t="shared" si="71"/>
        <v>0</v>
      </c>
      <c r="AA90">
        <f t="shared" si="71"/>
        <v>0</v>
      </c>
      <c r="AB90">
        <f t="shared" si="71"/>
        <v>0</v>
      </c>
    </row>
    <row r="91" spans="1:28">
      <c r="A91" s="2">
        <f>Dati!A91</f>
        <v>44132</v>
      </c>
      <c r="B91">
        <f>Positivi!B91+Deceduti!B91+Guariti!B91</f>
        <v>589766</v>
      </c>
      <c r="C91">
        <f t="shared" ref="C91:C92" si="95">B91-B90</f>
        <v>24988</v>
      </c>
      <c r="D91">
        <f t="shared" ref="D91:D92" si="96">C91-C90</f>
        <v>2999</v>
      </c>
      <c r="E91" s="11">
        <f t="shared" si="74"/>
        <v>20016.857142857141</v>
      </c>
      <c r="R91">
        <f t="shared" si="86"/>
        <v>2</v>
      </c>
      <c r="T91">
        <f t="shared" si="71"/>
        <v>0</v>
      </c>
      <c r="U91">
        <f t="shared" si="71"/>
        <v>1</v>
      </c>
      <c r="V91">
        <f t="shared" si="71"/>
        <v>0</v>
      </c>
      <c r="W91">
        <f t="shared" si="71"/>
        <v>0</v>
      </c>
      <c r="X91">
        <f t="shared" si="71"/>
        <v>0</v>
      </c>
      <c r="Y91">
        <f t="shared" si="71"/>
        <v>0</v>
      </c>
      <c r="Z91">
        <f t="shared" si="71"/>
        <v>0</v>
      </c>
      <c r="AA91">
        <f t="shared" si="71"/>
        <v>0</v>
      </c>
      <c r="AB91">
        <f t="shared" si="71"/>
        <v>0</v>
      </c>
    </row>
    <row r="92" spans="1:28">
      <c r="A92" s="2">
        <f>Dati!A92</f>
        <v>44133</v>
      </c>
      <c r="B92">
        <f>Positivi!B92+Deceduti!B92+Guariti!B92</f>
        <v>616595</v>
      </c>
      <c r="C92">
        <f t="shared" si="95"/>
        <v>26829</v>
      </c>
      <c r="D92">
        <f t="shared" si="96"/>
        <v>1841</v>
      </c>
      <c r="E92" s="11">
        <f t="shared" si="74"/>
        <v>21552.714285714286</v>
      </c>
      <c r="R92">
        <f t="shared" si="86"/>
        <v>2</v>
      </c>
      <c r="T92">
        <f t="shared" ref="T92:AB107" si="97">IF($R92=T$2,1,0)</f>
        <v>0</v>
      </c>
      <c r="U92">
        <f t="shared" si="97"/>
        <v>1</v>
      </c>
      <c r="V92">
        <f t="shared" si="97"/>
        <v>0</v>
      </c>
      <c r="W92">
        <f t="shared" si="97"/>
        <v>0</v>
      </c>
      <c r="X92">
        <f t="shared" si="97"/>
        <v>0</v>
      </c>
      <c r="Y92">
        <f t="shared" si="97"/>
        <v>0</v>
      </c>
      <c r="Z92">
        <f t="shared" si="97"/>
        <v>0</v>
      </c>
      <c r="AA92">
        <f t="shared" si="97"/>
        <v>0</v>
      </c>
      <c r="AB92">
        <f t="shared" si="97"/>
        <v>0</v>
      </c>
    </row>
    <row r="93" spans="1:28">
      <c r="A93" s="2">
        <f>Dati!A93</f>
        <v>44134</v>
      </c>
      <c r="B93">
        <f>Positivi!B93+Deceduti!B93+Guariti!B93</f>
        <v>647674</v>
      </c>
      <c r="C93">
        <f t="shared" ref="C93:C94" si="98">B93-B92</f>
        <v>31079</v>
      </c>
      <c r="D93">
        <f t="shared" ref="D93:D94" si="99">C93-C92</f>
        <v>4250</v>
      </c>
      <c r="E93" s="11">
        <f t="shared" si="74"/>
        <v>23257.857142857141</v>
      </c>
      <c r="R93">
        <f t="shared" si="86"/>
        <v>3</v>
      </c>
      <c r="T93">
        <f t="shared" si="97"/>
        <v>0</v>
      </c>
      <c r="U93">
        <f t="shared" si="97"/>
        <v>0</v>
      </c>
      <c r="V93">
        <f t="shared" si="97"/>
        <v>1</v>
      </c>
      <c r="W93">
        <f t="shared" si="97"/>
        <v>0</v>
      </c>
      <c r="X93">
        <f t="shared" si="97"/>
        <v>0</v>
      </c>
      <c r="Y93">
        <f t="shared" si="97"/>
        <v>0</v>
      </c>
      <c r="Z93">
        <f t="shared" si="97"/>
        <v>0</v>
      </c>
      <c r="AA93">
        <f t="shared" si="97"/>
        <v>0</v>
      </c>
      <c r="AB93">
        <f t="shared" si="97"/>
        <v>0</v>
      </c>
    </row>
    <row r="94" spans="1:28">
      <c r="A94" s="2">
        <f>Dati!A94</f>
        <v>44135</v>
      </c>
      <c r="B94">
        <f>Positivi!B94+Deceduti!B94+Guariti!B94</f>
        <v>679430</v>
      </c>
      <c r="C94">
        <f t="shared" si="98"/>
        <v>31756</v>
      </c>
      <c r="D94">
        <f t="shared" si="99"/>
        <v>677</v>
      </c>
      <c r="E94" s="11">
        <f t="shared" si="74"/>
        <v>24988.714285714286</v>
      </c>
      <c r="R94">
        <f t="shared" si="86"/>
        <v>3</v>
      </c>
      <c r="T94">
        <f t="shared" si="97"/>
        <v>0</v>
      </c>
      <c r="U94">
        <f t="shared" si="97"/>
        <v>0</v>
      </c>
      <c r="V94">
        <f t="shared" si="97"/>
        <v>1</v>
      </c>
      <c r="W94">
        <f t="shared" si="97"/>
        <v>0</v>
      </c>
      <c r="X94">
        <f t="shared" si="97"/>
        <v>0</v>
      </c>
      <c r="Y94">
        <f t="shared" si="97"/>
        <v>0</v>
      </c>
      <c r="Z94">
        <f t="shared" si="97"/>
        <v>0</v>
      </c>
      <c r="AA94">
        <f t="shared" si="97"/>
        <v>0</v>
      </c>
      <c r="AB94">
        <f t="shared" si="97"/>
        <v>0</v>
      </c>
    </row>
    <row r="95" spans="1:28">
      <c r="A95" s="2">
        <f>Dati!A95</f>
        <v>44136</v>
      </c>
      <c r="B95">
        <f>Positivi!B95+Deceduti!B95+Guariti!B95</f>
        <v>709335</v>
      </c>
      <c r="C95">
        <f t="shared" ref="C95" si="100">B95-B94</f>
        <v>29905</v>
      </c>
      <c r="D95">
        <f t="shared" ref="D95" si="101">C95-C94</f>
        <v>-1851</v>
      </c>
      <c r="E95" s="11">
        <f t="shared" si="74"/>
        <v>26221.857142857141</v>
      </c>
      <c r="R95">
        <f t="shared" si="86"/>
        <v>2</v>
      </c>
      <c r="T95">
        <f t="shared" si="97"/>
        <v>0</v>
      </c>
      <c r="U95">
        <f t="shared" si="97"/>
        <v>1</v>
      </c>
      <c r="V95">
        <f t="shared" si="97"/>
        <v>0</v>
      </c>
      <c r="W95">
        <f t="shared" si="97"/>
        <v>0</v>
      </c>
      <c r="X95">
        <f t="shared" si="97"/>
        <v>0</v>
      </c>
      <c r="Y95">
        <f t="shared" si="97"/>
        <v>0</v>
      </c>
      <c r="Z95">
        <f t="shared" si="97"/>
        <v>0</v>
      </c>
      <c r="AA95">
        <f t="shared" si="97"/>
        <v>0</v>
      </c>
      <c r="AB95">
        <f t="shared" si="97"/>
        <v>0</v>
      </c>
    </row>
    <row r="96" spans="1:28">
      <c r="A96" s="2">
        <f>Dati!A96</f>
        <v>44137</v>
      </c>
      <c r="B96">
        <f>Positivi!B96+Deceduti!B96+Guariti!B96</f>
        <v>731588</v>
      </c>
      <c r="C96">
        <f t="shared" ref="C96:C99" si="102">B96-B95</f>
        <v>22253</v>
      </c>
      <c r="D96">
        <f t="shared" ref="D96:D99" si="103">C96-C95</f>
        <v>-7652</v>
      </c>
      <c r="E96" s="11">
        <f t="shared" si="74"/>
        <v>26971.285714285714</v>
      </c>
      <c r="R96">
        <f t="shared" si="86"/>
        <v>2</v>
      </c>
      <c r="T96">
        <f t="shared" si="97"/>
        <v>0</v>
      </c>
      <c r="U96">
        <f t="shared" si="97"/>
        <v>1</v>
      </c>
      <c r="V96">
        <f t="shared" si="97"/>
        <v>0</v>
      </c>
      <c r="W96">
        <f t="shared" si="97"/>
        <v>0</v>
      </c>
      <c r="X96">
        <f t="shared" si="97"/>
        <v>0</v>
      </c>
      <c r="Y96">
        <f t="shared" si="97"/>
        <v>0</v>
      </c>
      <c r="Z96">
        <f t="shared" si="97"/>
        <v>0</v>
      </c>
      <c r="AA96">
        <f t="shared" si="97"/>
        <v>0</v>
      </c>
      <c r="AB96">
        <f t="shared" si="97"/>
        <v>0</v>
      </c>
    </row>
    <row r="97" spans="1:28">
      <c r="A97" s="2">
        <f>Dati!A97</f>
        <v>44138</v>
      </c>
      <c r="B97">
        <f>Positivi!B97+Deceduti!B97+Guariti!B97</f>
        <v>759829</v>
      </c>
      <c r="C97">
        <f t="shared" si="102"/>
        <v>28241</v>
      </c>
      <c r="D97">
        <f t="shared" si="103"/>
        <v>5988</v>
      </c>
      <c r="E97" s="11">
        <f t="shared" si="74"/>
        <v>27864.428571428572</v>
      </c>
      <c r="R97">
        <f t="shared" si="86"/>
        <v>2</v>
      </c>
      <c r="T97">
        <f t="shared" si="97"/>
        <v>0</v>
      </c>
      <c r="U97">
        <f t="shared" si="97"/>
        <v>1</v>
      </c>
      <c r="V97">
        <f t="shared" si="97"/>
        <v>0</v>
      </c>
      <c r="W97">
        <f t="shared" si="97"/>
        <v>0</v>
      </c>
      <c r="X97">
        <f t="shared" si="97"/>
        <v>0</v>
      </c>
      <c r="Y97">
        <f t="shared" si="97"/>
        <v>0</v>
      </c>
      <c r="Z97">
        <f t="shared" si="97"/>
        <v>0</v>
      </c>
      <c r="AA97">
        <f t="shared" si="97"/>
        <v>0</v>
      </c>
      <c r="AB97">
        <f t="shared" si="97"/>
        <v>0</v>
      </c>
    </row>
    <row r="98" spans="1:28">
      <c r="A98" s="2">
        <f>Dati!A98</f>
        <v>44139</v>
      </c>
      <c r="B98">
        <f>Positivi!B98+Deceduti!B98+Guariti!B98</f>
        <v>790360</v>
      </c>
      <c r="C98">
        <f t="shared" si="102"/>
        <v>30531</v>
      </c>
      <c r="D98">
        <f t="shared" si="103"/>
        <v>2290</v>
      </c>
      <c r="E98" s="11">
        <f t="shared" si="74"/>
        <v>28656.285714285714</v>
      </c>
      <c r="R98">
        <f t="shared" si="86"/>
        <v>3</v>
      </c>
      <c r="T98">
        <f t="shared" si="97"/>
        <v>0</v>
      </c>
      <c r="U98">
        <f t="shared" si="97"/>
        <v>0</v>
      </c>
      <c r="V98">
        <f t="shared" si="97"/>
        <v>1</v>
      </c>
      <c r="W98">
        <f t="shared" si="97"/>
        <v>0</v>
      </c>
      <c r="X98">
        <f t="shared" si="97"/>
        <v>0</v>
      </c>
      <c r="Y98">
        <f t="shared" si="97"/>
        <v>0</v>
      </c>
      <c r="Z98">
        <f t="shared" si="97"/>
        <v>0</v>
      </c>
      <c r="AA98">
        <f t="shared" si="97"/>
        <v>0</v>
      </c>
      <c r="AB98">
        <f t="shared" si="97"/>
        <v>0</v>
      </c>
    </row>
    <row r="99" spans="1:28">
      <c r="A99" s="2">
        <f>Dati!A99</f>
        <v>44140</v>
      </c>
      <c r="B99">
        <f>Positivi!B99+Deceduti!B99+Guariti!B99</f>
        <v>824879</v>
      </c>
      <c r="C99">
        <f t="shared" si="102"/>
        <v>34519</v>
      </c>
      <c r="D99">
        <f t="shared" si="103"/>
        <v>3988</v>
      </c>
      <c r="E99" s="11">
        <f t="shared" si="74"/>
        <v>29754.857142857141</v>
      </c>
      <c r="R99">
        <f t="shared" si="86"/>
        <v>3</v>
      </c>
      <c r="T99">
        <f t="shared" si="97"/>
        <v>0</v>
      </c>
      <c r="U99">
        <f t="shared" si="97"/>
        <v>0</v>
      </c>
      <c r="V99">
        <f t="shared" si="97"/>
        <v>1</v>
      </c>
      <c r="W99">
        <f t="shared" si="97"/>
        <v>0</v>
      </c>
      <c r="X99">
        <f t="shared" si="97"/>
        <v>0</v>
      </c>
      <c r="Y99">
        <f t="shared" si="97"/>
        <v>0</v>
      </c>
      <c r="Z99">
        <f t="shared" si="97"/>
        <v>0</v>
      </c>
      <c r="AA99">
        <f t="shared" si="97"/>
        <v>0</v>
      </c>
      <c r="AB99">
        <f t="shared" si="97"/>
        <v>0</v>
      </c>
    </row>
    <row r="100" spans="1:28">
      <c r="A100" s="2">
        <f>Dati!A100</f>
        <v>44141</v>
      </c>
      <c r="B100">
        <f>Positivi!B100+Deceduti!B100+Guariti!B100</f>
        <v>862681</v>
      </c>
      <c r="C100">
        <f t="shared" ref="C100" si="104">B100-B99</f>
        <v>37802</v>
      </c>
      <c r="D100">
        <f t="shared" ref="D100" si="105">C100-C99</f>
        <v>3283</v>
      </c>
      <c r="E100" s="11">
        <f t="shared" si="74"/>
        <v>30715.285714285714</v>
      </c>
      <c r="R100">
        <f t="shared" si="86"/>
        <v>3</v>
      </c>
      <c r="T100">
        <f t="shared" si="97"/>
        <v>0</v>
      </c>
      <c r="U100">
        <f t="shared" si="97"/>
        <v>0</v>
      </c>
      <c r="V100">
        <f t="shared" si="97"/>
        <v>1</v>
      </c>
      <c r="W100">
        <f t="shared" si="97"/>
        <v>0</v>
      </c>
      <c r="X100">
        <f t="shared" si="97"/>
        <v>0</v>
      </c>
      <c r="Y100">
        <f t="shared" si="97"/>
        <v>0</v>
      </c>
      <c r="Z100">
        <f t="shared" si="97"/>
        <v>0</v>
      </c>
      <c r="AA100">
        <f t="shared" si="97"/>
        <v>0</v>
      </c>
      <c r="AB100">
        <f t="shared" si="97"/>
        <v>0</v>
      </c>
    </row>
    <row r="101" spans="1:28">
      <c r="A101" s="2">
        <f>Dati!A101</f>
        <v>44142</v>
      </c>
      <c r="B101">
        <f>Positivi!B101+Deceduti!B101+Guariti!B101</f>
        <v>902490</v>
      </c>
      <c r="C101">
        <f t="shared" ref="C101:C105" si="106">B101-B100</f>
        <v>39809</v>
      </c>
      <c r="D101">
        <f t="shared" ref="D101:D105" si="107">C101-C100</f>
        <v>2007</v>
      </c>
      <c r="E101" s="11">
        <f t="shared" si="74"/>
        <v>31865.714285714286</v>
      </c>
      <c r="R101">
        <f t="shared" ref="R101:R105" si="108">INT(C101/10000)</f>
        <v>3</v>
      </c>
      <c r="T101">
        <f t="shared" si="97"/>
        <v>0</v>
      </c>
      <c r="U101">
        <f t="shared" si="97"/>
        <v>0</v>
      </c>
      <c r="V101">
        <f t="shared" si="97"/>
        <v>1</v>
      </c>
      <c r="W101">
        <f t="shared" si="97"/>
        <v>0</v>
      </c>
      <c r="X101">
        <f t="shared" si="97"/>
        <v>0</v>
      </c>
      <c r="Y101">
        <f t="shared" si="97"/>
        <v>0</v>
      </c>
      <c r="Z101">
        <f t="shared" si="97"/>
        <v>0</v>
      </c>
      <c r="AA101">
        <f t="shared" si="97"/>
        <v>0</v>
      </c>
      <c r="AB101">
        <f t="shared" si="97"/>
        <v>0</v>
      </c>
    </row>
    <row r="102" spans="1:28">
      <c r="A102" s="2">
        <f>Dati!A102</f>
        <v>44143</v>
      </c>
      <c r="B102">
        <f>Positivi!B102+Deceduti!B102+Guariti!B102</f>
        <v>935104</v>
      </c>
      <c r="C102">
        <f t="shared" si="106"/>
        <v>32614</v>
      </c>
      <c r="D102">
        <f t="shared" si="107"/>
        <v>-7195</v>
      </c>
      <c r="E102" s="11">
        <f t="shared" si="74"/>
        <v>32252.714285714286</v>
      </c>
      <c r="R102">
        <f t="shared" si="108"/>
        <v>3</v>
      </c>
      <c r="T102">
        <f t="shared" si="97"/>
        <v>0</v>
      </c>
      <c r="U102">
        <f t="shared" si="97"/>
        <v>0</v>
      </c>
      <c r="V102">
        <f t="shared" si="97"/>
        <v>1</v>
      </c>
      <c r="W102">
        <f t="shared" si="97"/>
        <v>0</v>
      </c>
      <c r="X102">
        <f t="shared" si="97"/>
        <v>0</v>
      </c>
      <c r="Y102">
        <f t="shared" si="97"/>
        <v>0</v>
      </c>
      <c r="Z102">
        <f t="shared" si="97"/>
        <v>0</v>
      </c>
      <c r="AA102">
        <f t="shared" si="97"/>
        <v>0</v>
      </c>
      <c r="AB102">
        <f t="shared" si="97"/>
        <v>0</v>
      </c>
    </row>
    <row r="103" spans="1:28">
      <c r="A103" s="2">
        <f>Dati!A103</f>
        <v>44144</v>
      </c>
      <c r="B103">
        <f>Positivi!B103+Deceduti!B103+Guariti!B103</f>
        <v>960373</v>
      </c>
      <c r="C103">
        <f t="shared" si="106"/>
        <v>25269</v>
      </c>
      <c r="D103">
        <f t="shared" si="107"/>
        <v>-7345</v>
      </c>
      <c r="E103" s="11">
        <f t="shared" si="74"/>
        <v>32683.571428571428</v>
      </c>
      <c r="R103">
        <f t="shared" si="108"/>
        <v>2</v>
      </c>
      <c r="T103">
        <f t="shared" si="97"/>
        <v>0</v>
      </c>
      <c r="U103">
        <f t="shared" si="97"/>
        <v>1</v>
      </c>
      <c r="V103">
        <f t="shared" si="97"/>
        <v>0</v>
      </c>
      <c r="W103">
        <f t="shared" si="97"/>
        <v>0</v>
      </c>
      <c r="X103">
        <f t="shared" si="97"/>
        <v>0</v>
      </c>
      <c r="Y103">
        <f t="shared" si="97"/>
        <v>0</v>
      </c>
      <c r="Z103">
        <f t="shared" si="97"/>
        <v>0</v>
      </c>
      <c r="AA103">
        <f t="shared" si="97"/>
        <v>0</v>
      </c>
      <c r="AB103">
        <f t="shared" si="97"/>
        <v>0</v>
      </c>
    </row>
    <row r="104" spans="1:28">
      <c r="A104" s="2">
        <f>Dati!A104</f>
        <v>44145</v>
      </c>
      <c r="B104">
        <f>Positivi!B104+Deceduti!B104+Guariti!B104</f>
        <v>995463</v>
      </c>
      <c r="C104">
        <f t="shared" si="106"/>
        <v>35090</v>
      </c>
      <c r="D104">
        <f t="shared" si="107"/>
        <v>9821</v>
      </c>
      <c r="E104" s="11">
        <f t="shared" si="74"/>
        <v>33662</v>
      </c>
      <c r="R104">
        <f t="shared" si="108"/>
        <v>3</v>
      </c>
      <c r="T104">
        <f t="shared" si="97"/>
        <v>0</v>
      </c>
      <c r="U104">
        <f t="shared" si="97"/>
        <v>0</v>
      </c>
      <c r="V104">
        <f t="shared" si="97"/>
        <v>1</v>
      </c>
      <c r="W104">
        <f t="shared" si="97"/>
        <v>0</v>
      </c>
      <c r="X104">
        <f t="shared" si="97"/>
        <v>0</v>
      </c>
      <c r="Y104">
        <f t="shared" si="97"/>
        <v>0</v>
      </c>
      <c r="Z104">
        <f t="shared" si="97"/>
        <v>0</v>
      </c>
      <c r="AA104">
        <f t="shared" si="97"/>
        <v>0</v>
      </c>
      <c r="AB104">
        <f t="shared" si="97"/>
        <v>0</v>
      </c>
    </row>
    <row r="105" spans="1:28">
      <c r="A105" s="2">
        <f>Dati!A105</f>
        <v>44146</v>
      </c>
      <c r="B105">
        <f>Positivi!B105+Deceduti!B105+Guariti!B105</f>
        <v>1028424</v>
      </c>
      <c r="C105">
        <f t="shared" si="106"/>
        <v>32961</v>
      </c>
      <c r="D105">
        <f t="shared" si="107"/>
        <v>-2129</v>
      </c>
      <c r="E105" s="11">
        <f t="shared" si="74"/>
        <v>34009.142857142855</v>
      </c>
      <c r="R105">
        <f t="shared" si="108"/>
        <v>3</v>
      </c>
      <c r="T105">
        <f t="shared" si="97"/>
        <v>0</v>
      </c>
      <c r="U105">
        <f t="shared" si="97"/>
        <v>0</v>
      </c>
      <c r="V105">
        <f t="shared" si="97"/>
        <v>1</v>
      </c>
      <c r="W105">
        <f t="shared" si="97"/>
        <v>0</v>
      </c>
      <c r="X105">
        <f t="shared" si="97"/>
        <v>0</v>
      </c>
      <c r="Y105">
        <f t="shared" si="97"/>
        <v>0</v>
      </c>
      <c r="Z105">
        <f t="shared" si="97"/>
        <v>0</v>
      </c>
      <c r="AA105">
        <f t="shared" si="97"/>
        <v>0</v>
      </c>
      <c r="AB105">
        <f t="shared" si="97"/>
        <v>0</v>
      </c>
    </row>
    <row r="106" spans="1:28">
      <c r="A106" s="2">
        <f>Dati!A106</f>
        <v>44147</v>
      </c>
      <c r="B106">
        <f>Positivi!B106+Deceduti!B106+Guariti!B106</f>
        <v>1066401</v>
      </c>
      <c r="C106">
        <f t="shared" ref="C106" si="109">B106-B105</f>
        <v>37977</v>
      </c>
      <c r="D106">
        <f t="shared" ref="D106" si="110">C106-C105</f>
        <v>5016</v>
      </c>
      <c r="E106" s="11">
        <f t="shared" si="74"/>
        <v>34503.142857142855</v>
      </c>
      <c r="R106">
        <f t="shared" ref="R106" si="111">INT(C106/10000)</f>
        <v>3</v>
      </c>
      <c r="T106">
        <f t="shared" si="97"/>
        <v>0</v>
      </c>
      <c r="U106">
        <f t="shared" si="97"/>
        <v>0</v>
      </c>
      <c r="V106">
        <f t="shared" si="97"/>
        <v>1</v>
      </c>
      <c r="W106">
        <f t="shared" si="97"/>
        <v>0</v>
      </c>
      <c r="X106">
        <f t="shared" si="97"/>
        <v>0</v>
      </c>
      <c r="Y106">
        <f t="shared" si="97"/>
        <v>0</v>
      </c>
      <c r="Z106">
        <f t="shared" si="97"/>
        <v>0</v>
      </c>
      <c r="AA106">
        <f t="shared" si="97"/>
        <v>0</v>
      </c>
      <c r="AB106">
        <f t="shared" si="97"/>
        <v>0</v>
      </c>
    </row>
    <row r="107" spans="1:28">
      <c r="A107" s="2">
        <f>Dati!A107</f>
        <v>44148</v>
      </c>
      <c r="B107">
        <f>Positivi!B107+Deceduti!B107+Guariti!B107</f>
        <v>1107303</v>
      </c>
      <c r="C107">
        <f t="shared" ref="C107:C109" si="112">B107-B106</f>
        <v>40902</v>
      </c>
      <c r="D107">
        <f t="shared" ref="D107:D109" si="113">C107-C106</f>
        <v>2925</v>
      </c>
      <c r="E107" s="11">
        <f t="shared" si="74"/>
        <v>34946</v>
      </c>
      <c r="R107">
        <f t="shared" ref="R107:R109" si="114">INT(C107/10000)</f>
        <v>4</v>
      </c>
      <c r="T107">
        <f t="shared" si="97"/>
        <v>0</v>
      </c>
      <c r="U107">
        <f t="shared" si="97"/>
        <v>0</v>
      </c>
      <c r="V107">
        <f t="shared" si="97"/>
        <v>0</v>
      </c>
      <c r="W107">
        <f t="shared" si="97"/>
        <v>1</v>
      </c>
      <c r="X107">
        <f t="shared" si="97"/>
        <v>0</v>
      </c>
      <c r="Y107">
        <f t="shared" si="97"/>
        <v>0</v>
      </c>
      <c r="Z107">
        <f t="shared" si="97"/>
        <v>0</v>
      </c>
      <c r="AA107">
        <f t="shared" si="97"/>
        <v>0</v>
      </c>
      <c r="AB107">
        <f t="shared" si="97"/>
        <v>0</v>
      </c>
    </row>
    <row r="108" spans="1:28">
      <c r="A108" s="2">
        <f>Dati!A108</f>
        <v>44149</v>
      </c>
      <c r="B108">
        <f>Positivi!B108+Deceduti!B108+Guariti!B108</f>
        <v>1144552</v>
      </c>
      <c r="C108">
        <f t="shared" si="112"/>
        <v>37249</v>
      </c>
      <c r="D108">
        <f t="shared" si="113"/>
        <v>-3653</v>
      </c>
      <c r="E108" s="11">
        <f t="shared" si="74"/>
        <v>34580.285714285717</v>
      </c>
      <c r="R108">
        <f t="shared" si="114"/>
        <v>3</v>
      </c>
      <c r="T108">
        <f t="shared" ref="T108:AB110" si="115">IF($R108=T$2,1,0)</f>
        <v>0</v>
      </c>
      <c r="U108">
        <f t="shared" si="115"/>
        <v>0</v>
      </c>
      <c r="V108">
        <f t="shared" si="115"/>
        <v>1</v>
      </c>
      <c r="W108">
        <f t="shared" si="115"/>
        <v>0</v>
      </c>
      <c r="X108">
        <f t="shared" si="115"/>
        <v>0</v>
      </c>
      <c r="Y108">
        <f t="shared" si="115"/>
        <v>0</v>
      </c>
      <c r="Z108">
        <f t="shared" si="115"/>
        <v>0</v>
      </c>
      <c r="AA108">
        <f t="shared" si="115"/>
        <v>0</v>
      </c>
      <c r="AB108">
        <f t="shared" si="115"/>
        <v>0</v>
      </c>
    </row>
    <row r="109" spans="1:28">
      <c r="A109" s="2">
        <f>Dati!A109</f>
        <v>44150</v>
      </c>
      <c r="B109">
        <f>Positivi!B109+Deceduti!B109+Guariti!B109</f>
        <v>1178529</v>
      </c>
      <c r="C109">
        <f t="shared" si="112"/>
        <v>33977</v>
      </c>
      <c r="D109">
        <f t="shared" si="113"/>
        <v>-3272</v>
      </c>
      <c r="E109" s="11">
        <f t="shared" si="74"/>
        <v>34775</v>
      </c>
      <c r="R109">
        <f t="shared" si="114"/>
        <v>3</v>
      </c>
      <c r="T109">
        <f t="shared" si="115"/>
        <v>0</v>
      </c>
      <c r="U109">
        <f t="shared" si="115"/>
        <v>0</v>
      </c>
      <c r="V109">
        <f t="shared" si="115"/>
        <v>1</v>
      </c>
      <c r="W109">
        <f t="shared" si="115"/>
        <v>0</v>
      </c>
      <c r="X109">
        <f t="shared" si="115"/>
        <v>0</v>
      </c>
      <c r="Y109">
        <f t="shared" si="115"/>
        <v>0</v>
      </c>
      <c r="Z109">
        <f t="shared" si="115"/>
        <v>0</v>
      </c>
      <c r="AA109">
        <f t="shared" si="115"/>
        <v>0</v>
      </c>
      <c r="AB109">
        <f t="shared" si="115"/>
        <v>0</v>
      </c>
    </row>
    <row r="110" spans="1:28">
      <c r="A110" s="2">
        <f>Dati!A110</f>
        <v>44151</v>
      </c>
      <c r="B110">
        <f>Positivi!B110+Deceduti!B110+Guariti!B110</f>
        <v>1205881</v>
      </c>
      <c r="C110">
        <f t="shared" ref="C110" si="116">B110-B109</f>
        <v>27352</v>
      </c>
      <c r="D110">
        <f t="shared" ref="D110" si="117">C110-C109</f>
        <v>-6625</v>
      </c>
      <c r="E110" s="11">
        <f t="shared" ref="E110" si="118">SUM(C104:C110)/7</f>
        <v>35072.571428571428</v>
      </c>
      <c r="R110">
        <f t="shared" ref="R110" si="119">INT(C110/10000)</f>
        <v>2</v>
      </c>
      <c r="T110">
        <f t="shared" si="115"/>
        <v>0</v>
      </c>
      <c r="U110">
        <f t="shared" si="115"/>
        <v>1</v>
      </c>
      <c r="V110">
        <f t="shared" si="115"/>
        <v>0</v>
      </c>
      <c r="W110">
        <f t="shared" si="115"/>
        <v>0</v>
      </c>
      <c r="X110">
        <f t="shared" si="115"/>
        <v>0</v>
      </c>
      <c r="Y110">
        <f t="shared" si="115"/>
        <v>0</v>
      </c>
      <c r="Z110">
        <f t="shared" si="115"/>
        <v>0</v>
      </c>
      <c r="AA110">
        <f t="shared" si="115"/>
        <v>0</v>
      </c>
      <c r="AB110">
        <f t="shared" si="115"/>
        <v>0</v>
      </c>
    </row>
    <row r="116" spans="20:28">
      <c r="T116">
        <f>SUM(T4:T114)</f>
        <v>47</v>
      </c>
      <c r="U116">
        <f>SUM(U4:U114)</f>
        <v>17</v>
      </c>
      <c r="V116">
        <f>SUM(V4:V114)</f>
        <v>16</v>
      </c>
      <c r="W116">
        <f>SUM(W4:W114)</f>
        <v>9</v>
      </c>
      <c r="X116">
        <f>SUM(X4:X115)</f>
        <v>7</v>
      </c>
      <c r="Y116">
        <f>SUM(Y4:Y114)</f>
        <v>2</v>
      </c>
      <c r="Z116">
        <f>SUM(Z4:Z114)</f>
        <v>1</v>
      </c>
      <c r="AA116">
        <f>SUM(AA4:AA114)</f>
        <v>3</v>
      </c>
      <c r="AB116">
        <f>SUM(AB4:AB114)</f>
        <v>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0"/>
  <sheetViews>
    <sheetView zoomScaleNormal="100" workbookViewId="0">
      <pane ySplit="1" topLeftCell="A92" activePane="bottomLeft" state="frozen"/>
      <selection pane="bottomLeft" activeCell="A110" sqref="A110"/>
    </sheetView>
  </sheetViews>
  <sheetFormatPr defaultRowHeight="14.25"/>
  <cols>
    <col min="1" max="1" width="11" bestFit="1" customWidth="1"/>
    <col min="2" max="2" width="4.25" style="11" customWidth="1"/>
    <col min="3" max="3" width="12" customWidth="1"/>
    <col min="4" max="5" width="8.75" customWidth="1"/>
    <col min="6" max="6" width="5.625" customWidth="1"/>
    <col min="7" max="7" width="12.125" bestFit="1" customWidth="1"/>
    <col min="8" max="8" width="12.25" bestFit="1" customWidth="1"/>
    <col min="9" max="9" width="14.375" bestFit="1" customWidth="1"/>
    <col min="10" max="10" width="15" bestFit="1" customWidth="1"/>
    <col min="11" max="11" width="13.625" bestFit="1" customWidth="1"/>
    <col min="12" max="12" width="4.125" customWidth="1"/>
  </cols>
  <sheetData>
    <row r="1" spans="1:14" ht="15">
      <c r="A1" s="1" t="s">
        <v>0</v>
      </c>
      <c r="B1" s="15"/>
      <c r="C1" s="1" t="s">
        <v>11</v>
      </c>
      <c r="D1" s="4" t="s">
        <v>13</v>
      </c>
      <c r="E1" s="4" t="s">
        <v>14</v>
      </c>
      <c r="F1" s="4"/>
      <c r="G1" s="4" t="s">
        <v>16</v>
      </c>
      <c r="H1" s="4" t="s">
        <v>17</v>
      </c>
      <c r="I1" s="4" t="s">
        <v>18</v>
      </c>
      <c r="J1" s="4" t="s">
        <v>19</v>
      </c>
      <c r="K1" s="4" t="s">
        <v>46</v>
      </c>
      <c r="L1" s="4"/>
    </row>
    <row r="3" spans="1:14">
      <c r="A3" s="2">
        <f>Dati!A3</f>
        <v>44044</v>
      </c>
      <c r="B3" s="10">
        <v>1</v>
      </c>
      <c r="C3" s="3">
        <f>Dati!O3</f>
        <v>6873496</v>
      </c>
      <c r="G3" s="5">
        <f>C3/Casi_totali!B3</f>
        <v>27.734497562865165</v>
      </c>
      <c r="H3" s="5">
        <f>C3/Positivi!B3</f>
        <v>551.77779561692216</v>
      </c>
      <c r="I3" s="6">
        <f t="shared" ref="I3:I36" si="0">100/G3</f>
        <v>3.6056178689854481</v>
      </c>
      <c r="J3" s="6">
        <f t="shared" ref="J3:J36" si="1">100/H3</f>
        <v>0.18123237432596165</v>
      </c>
    </row>
    <row r="4" spans="1:14">
      <c r="A4" s="2">
        <f>Dati!A4</f>
        <v>44045</v>
      </c>
      <c r="B4" s="10">
        <v>2</v>
      </c>
      <c r="C4" s="3">
        <f>Dati!O4</f>
        <v>6916765</v>
      </c>
      <c r="D4">
        <f t="shared" ref="D4:D36" si="2">C4-C3</f>
        <v>43269</v>
      </c>
      <c r="G4" s="5">
        <f>C4/Casi_totali!B4</f>
        <v>27.882311444350385</v>
      </c>
      <c r="H4" s="5">
        <f>C4/Positivi!B4</f>
        <v>555.29584136159281</v>
      </c>
      <c r="I4" s="6">
        <f t="shared" si="0"/>
        <v>3.5865032280263969</v>
      </c>
      <c r="J4" s="6">
        <f t="shared" si="1"/>
        <v>0.18008418675493529</v>
      </c>
      <c r="K4" s="5">
        <f>'Nuovi positivi'!C4/D4*100</f>
        <v>0.55004737803046067</v>
      </c>
    </row>
    <row r="5" spans="1:14">
      <c r="A5" s="2">
        <f>Dati!A5</f>
        <v>44046</v>
      </c>
      <c r="B5" s="10">
        <v>3</v>
      </c>
      <c r="C5" s="3">
        <f>Dati!O5</f>
        <v>6940801</v>
      </c>
      <c r="D5">
        <f t="shared" si="2"/>
        <v>24036</v>
      </c>
      <c r="E5">
        <f t="shared" ref="E5:E36" si="3">D5-D4</f>
        <v>-19233</v>
      </c>
      <c r="G5" s="5">
        <f>C5/Casi_totali!B5</f>
        <v>27.96128171970237</v>
      </c>
      <c r="H5" s="5">
        <f>C5/Positivi!B5</f>
        <v>556.42143658810323</v>
      </c>
      <c r="I5" s="6">
        <f t="shared" si="0"/>
        <v>3.5763739660595371</v>
      </c>
      <c r="J5" s="6">
        <f t="shared" si="1"/>
        <v>0.17971989111919504</v>
      </c>
      <c r="K5" s="5">
        <f>'Nuovi positivi'!C5/D5*100</f>
        <v>0.66150773839241139</v>
      </c>
    </row>
    <row r="6" spans="1:14">
      <c r="A6" s="2">
        <f>Dati!A6</f>
        <v>44047</v>
      </c>
      <c r="B6" s="10">
        <v>4</v>
      </c>
      <c r="C6" s="3">
        <f>Dati!O6</f>
        <v>6984589</v>
      </c>
      <c r="D6">
        <f t="shared" si="2"/>
        <v>43788</v>
      </c>
      <c r="E6">
        <f t="shared" si="3"/>
        <v>19752</v>
      </c>
      <c r="G6" s="5">
        <f>C6/Casi_totali!B6</f>
        <v>28.116162612360569</v>
      </c>
      <c r="H6" s="5">
        <f>C6/Positivi!B6</f>
        <v>559.57290498317582</v>
      </c>
      <c r="I6" s="6">
        <f t="shared" si="0"/>
        <v>3.5566731270802046</v>
      </c>
      <c r="J6" s="6">
        <f t="shared" si="1"/>
        <v>0.17870772353247985</v>
      </c>
      <c r="K6" s="5">
        <f>'Nuovi positivi'!C6/D6*100</f>
        <v>0.43390883347035719</v>
      </c>
    </row>
    <row r="7" spans="1:14">
      <c r="A7" s="2">
        <f>Dati!A7</f>
        <v>44048</v>
      </c>
      <c r="B7" s="10">
        <v>5</v>
      </c>
      <c r="C7" s="3">
        <f>Dati!O7</f>
        <v>7041040</v>
      </c>
      <c r="D7">
        <f t="shared" si="2"/>
        <v>56451</v>
      </c>
      <c r="E7">
        <f t="shared" si="3"/>
        <v>12663</v>
      </c>
      <c r="G7" s="5">
        <f>C7/Casi_totali!B7</f>
        <v>28.299658766172435</v>
      </c>
      <c r="H7" s="5">
        <f>C7/Positivi!B7</f>
        <v>556.78000948916656</v>
      </c>
      <c r="I7" s="6">
        <f t="shared" si="0"/>
        <v>3.5336115119357365</v>
      </c>
      <c r="J7" s="6">
        <f t="shared" si="1"/>
        <v>0.17960414938702238</v>
      </c>
      <c r="K7" s="5">
        <f>'Nuovi positivi'!C7/D7*100</f>
        <v>0.68023595684753146</v>
      </c>
    </row>
    <row r="8" spans="1:14">
      <c r="A8" s="2">
        <f>Dati!A8</f>
        <v>44049</v>
      </c>
      <c r="B8" s="10">
        <v>6</v>
      </c>
      <c r="C8" s="3">
        <f>Dati!O8</f>
        <v>7099713</v>
      </c>
      <c r="D8">
        <f t="shared" si="2"/>
        <v>58673</v>
      </c>
      <c r="E8">
        <f t="shared" si="3"/>
        <v>2222</v>
      </c>
      <c r="G8" s="5">
        <f>C8/Casi_totali!B8</f>
        <v>28.489562767852842</v>
      </c>
      <c r="H8" s="5">
        <f>C8/Positivi!B8</f>
        <v>559.29675437214428</v>
      </c>
      <c r="I8" s="6">
        <f t="shared" si="0"/>
        <v>3.5100573783757176</v>
      </c>
      <c r="J8" s="6">
        <f t="shared" si="1"/>
        <v>0.17879595978034607</v>
      </c>
      <c r="K8" s="5">
        <f>'Nuovi positivi'!C8/D8*100</f>
        <v>0.68344894585243632</v>
      </c>
    </row>
    <row r="9" spans="1:14">
      <c r="A9" s="2">
        <f>Dati!A9</f>
        <v>44050</v>
      </c>
      <c r="B9" s="10">
        <v>7</v>
      </c>
      <c r="C9" s="3">
        <f>Dati!O9</f>
        <v>7158909</v>
      </c>
      <c r="D9">
        <f t="shared" si="2"/>
        <v>59196</v>
      </c>
      <c r="E9">
        <f t="shared" si="3"/>
        <v>523</v>
      </c>
      <c r="G9" s="5">
        <f>C9/Casi_totali!B9</f>
        <v>28.663611685004565</v>
      </c>
      <c r="H9" s="5">
        <f>C9/Positivi!B9</f>
        <v>553.92363045496745</v>
      </c>
      <c r="I9" s="6">
        <f t="shared" si="0"/>
        <v>3.48874388541606</v>
      </c>
      <c r="J9" s="6">
        <f t="shared" si="1"/>
        <v>0.18053030147470797</v>
      </c>
      <c r="K9" s="5">
        <f>'Nuovi positivi'!C9/D9*100</f>
        <v>0.9324954388810055</v>
      </c>
    </row>
    <row r="10" spans="1:14">
      <c r="A10" s="2">
        <f>Dati!A10</f>
        <v>44051</v>
      </c>
      <c r="B10" s="10">
        <v>8</v>
      </c>
      <c r="C10" s="3">
        <f>Dati!O10</f>
        <v>7212207</v>
      </c>
      <c r="D10">
        <f t="shared" si="2"/>
        <v>53298</v>
      </c>
      <c r="E10">
        <f t="shared" si="3"/>
        <v>-5898</v>
      </c>
      <c r="G10" s="5">
        <f>C10/Casi_totali!B10</f>
        <v>28.836947177762763</v>
      </c>
      <c r="H10" s="5">
        <f>C10/Positivi!B10</f>
        <v>556.79819346869454</v>
      </c>
      <c r="I10" s="6">
        <f t="shared" si="0"/>
        <v>3.4677734568627883</v>
      </c>
      <c r="J10" s="6">
        <f t="shared" si="1"/>
        <v>0.17959828385402693</v>
      </c>
      <c r="K10" s="5">
        <f>'Nuovi positivi'!C10/D10*100</f>
        <v>0.65105632481519005</v>
      </c>
    </row>
    <row r="11" spans="1:14" ht="15">
      <c r="A11" s="2">
        <f>Dati!A11</f>
        <v>44052</v>
      </c>
      <c r="B11" s="10">
        <v>9</v>
      </c>
      <c r="C11" s="3">
        <f>Dati!O11</f>
        <v>7249844</v>
      </c>
      <c r="D11">
        <f t="shared" si="2"/>
        <v>37637</v>
      </c>
      <c r="E11">
        <f t="shared" si="3"/>
        <v>-15661</v>
      </c>
      <c r="G11" s="5">
        <f>C11/Casi_totali!B11</f>
        <v>28.933869718956284</v>
      </c>
      <c r="H11" s="5">
        <f>C11/Positivi!B11</f>
        <v>546.62172962376542</v>
      </c>
      <c r="I11" s="6">
        <f t="shared" si="0"/>
        <v>3.4561571255878056</v>
      </c>
      <c r="J11" s="6">
        <f t="shared" si="1"/>
        <v>0.18294186743880281</v>
      </c>
      <c r="K11" s="5">
        <f>'Nuovi positivi'!C11/D11*100</f>
        <v>1.2301724366979303</v>
      </c>
      <c r="M11" t="s">
        <v>31</v>
      </c>
      <c r="N11" s="14">
        <f>MATCH(MAX(J3:J67),J3:J67,0)</f>
        <v>65</v>
      </c>
    </row>
    <row r="12" spans="1:14">
      <c r="A12" s="2">
        <f>Dati!A12</f>
        <v>44053</v>
      </c>
      <c r="B12" s="10">
        <v>10</v>
      </c>
      <c r="C12" s="3">
        <f>Dati!O12</f>
        <v>7276276</v>
      </c>
      <c r="D12">
        <f t="shared" si="2"/>
        <v>26432</v>
      </c>
      <c r="E12">
        <f t="shared" si="3"/>
        <v>-11205</v>
      </c>
      <c r="G12" s="5">
        <f>C12/Casi_totali!B12</f>
        <v>29.009373068872719</v>
      </c>
      <c r="H12" s="5">
        <f>C12/Positivi!B12</f>
        <v>544.30550568521846</v>
      </c>
      <c r="I12" s="6">
        <f t="shared" si="0"/>
        <v>3.4471617074448524</v>
      </c>
      <c r="J12" s="6">
        <f t="shared" si="1"/>
        <v>0.18372035365343481</v>
      </c>
      <c r="K12" s="5">
        <f>'Nuovi positivi'!C12/D12*100</f>
        <v>0.9798728813559322</v>
      </c>
    </row>
    <row r="13" spans="1:14">
      <c r="A13" s="2">
        <f>Dati!A13</f>
        <v>44054</v>
      </c>
      <c r="B13" s="10">
        <v>11</v>
      </c>
      <c r="C13" s="3">
        <f>Dati!O13</f>
        <v>7316918</v>
      </c>
      <c r="D13">
        <f t="shared" si="2"/>
        <v>40642</v>
      </c>
      <c r="E13">
        <f t="shared" si="3"/>
        <v>14210</v>
      </c>
      <c r="G13" s="5">
        <f>C13/Casi_totali!B13</f>
        <v>29.123568582653032</v>
      </c>
      <c r="H13" s="5">
        <f>C13/Positivi!B13</f>
        <v>539.55593245335888</v>
      </c>
      <c r="I13" s="6">
        <f t="shared" si="0"/>
        <v>3.4336451495014706</v>
      </c>
      <c r="J13" s="6">
        <f t="shared" si="1"/>
        <v>0.1853375970593083</v>
      </c>
      <c r="K13" s="5">
        <f>'Nuovi positivi'!C13/D13*100</f>
        <v>1.0137296392894051</v>
      </c>
    </row>
    <row r="14" spans="1:14">
      <c r="A14" s="2">
        <f>Dati!A14</f>
        <v>44055</v>
      </c>
      <c r="B14" s="10">
        <v>12</v>
      </c>
      <c r="C14" s="3">
        <f>Dati!O14</f>
        <v>7369576</v>
      </c>
      <c r="D14">
        <f t="shared" si="2"/>
        <v>52658</v>
      </c>
      <c r="E14">
        <f t="shared" si="3"/>
        <v>12016</v>
      </c>
      <c r="G14" s="5">
        <f>C14/Casi_totali!B14</f>
        <v>29.277693245879234</v>
      </c>
      <c r="H14" s="5">
        <f>C14/Positivi!B14</f>
        <v>534.37575230222603</v>
      </c>
      <c r="I14" s="6">
        <f t="shared" si="0"/>
        <v>3.4155696338568191</v>
      </c>
      <c r="J14" s="6">
        <f t="shared" si="1"/>
        <v>0.18713423947320718</v>
      </c>
      <c r="K14" s="5">
        <f>'Nuovi positivi'!C14/D14*100</f>
        <v>0.90394621899806304</v>
      </c>
    </row>
    <row r="15" spans="1:14">
      <c r="A15" s="2">
        <f>Dati!A15</f>
        <v>44056</v>
      </c>
      <c r="B15" s="10">
        <v>13</v>
      </c>
      <c r="C15" s="3">
        <f>Dati!O15</f>
        <v>7420764</v>
      </c>
      <c r="D15">
        <f t="shared" si="2"/>
        <v>51188</v>
      </c>
      <c r="E15">
        <f t="shared" si="3"/>
        <v>-1470</v>
      </c>
      <c r="G15" s="5">
        <f>C15/Casi_totali!B15</f>
        <v>29.420040834935676</v>
      </c>
      <c r="H15" s="5">
        <f>C15/Positivi!B15</f>
        <v>527.00546836162209</v>
      </c>
      <c r="I15" s="6">
        <f t="shared" si="0"/>
        <v>3.3990435486157486</v>
      </c>
      <c r="J15" s="6">
        <f t="shared" si="1"/>
        <v>0.18975135174760979</v>
      </c>
      <c r="K15" s="5">
        <f>'Nuovi positivi'!C15/D15*100</f>
        <v>1.0197702586543722</v>
      </c>
    </row>
    <row r="16" spans="1:14">
      <c r="A16" s="2">
        <f>Dati!A16</f>
        <v>44057</v>
      </c>
      <c r="B16" s="10">
        <v>14</v>
      </c>
      <c r="C16" s="3">
        <f>Dati!O16</f>
        <v>7467487</v>
      </c>
      <c r="D16">
        <f t="shared" si="2"/>
        <v>46723</v>
      </c>
      <c r="E16">
        <f t="shared" si="3"/>
        <v>-4465</v>
      </c>
      <c r="G16" s="5">
        <f>C16/Casi_totali!B16</f>
        <v>29.538058376086294</v>
      </c>
      <c r="H16" s="5">
        <f>C16/Positivi!B16</f>
        <v>524.07095234753319</v>
      </c>
      <c r="I16" s="6">
        <f t="shared" si="0"/>
        <v>3.3854628739226462</v>
      </c>
      <c r="J16" s="6">
        <f t="shared" si="1"/>
        <v>0.19081385745967819</v>
      </c>
      <c r="K16" s="5">
        <f>'Nuovi positivi'!C16/D16*100</f>
        <v>1.2285170044731717</v>
      </c>
    </row>
    <row r="17" spans="1:11">
      <c r="A17" s="2">
        <f>Dati!A17</f>
        <v>44058</v>
      </c>
      <c r="B17" s="10">
        <v>15</v>
      </c>
      <c r="C17" s="3">
        <f>Dati!O17</f>
        <v>7520610</v>
      </c>
      <c r="D17">
        <f t="shared" si="2"/>
        <v>53123</v>
      </c>
      <c r="E17">
        <f t="shared" si="3"/>
        <v>6400</v>
      </c>
      <c r="G17" s="5">
        <f>C17/Casi_totali!B17</f>
        <v>29.674358225680443</v>
      </c>
      <c r="H17" s="5">
        <f>C17/Positivi!B17</f>
        <v>522.04706372344856</v>
      </c>
      <c r="I17" s="6">
        <f t="shared" si="0"/>
        <v>3.3699128129234199</v>
      </c>
      <c r="J17" s="6">
        <f t="shared" si="1"/>
        <v>0.19155361067785726</v>
      </c>
      <c r="K17" s="5">
        <f>'Nuovi positivi'!C17/D17*100</f>
        <v>1.1840445757957947</v>
      </c>
    </row>
    <row r="18" spans="1:11">
      <c r="A18" s="2">
        <f>Dati!A18</f>
        <v>44059</v>
      </c>
      <c r="B18" s="10">
        <v>16</v>
      </c>
      <c r="C18" s="3">
        <f>Dati!O18</f>
        <v>7557417</v>
      </c>
      <c r="D18">
        <f t="shared" si="2"/>
        <v>36807</v>
      </c>
      <c r="E18">
        <f t="shared" si="3"/>
        <v>-16316</v>
      </c>
      <c r="G18" s="5">
        <f>C18/Casi_totali!B18</f>
        <v>29.763570486186321</v>
      </c>
      <c r="H18" s="5">
        <f>C18/Positivi!B18</f>
        <v>512.95846059865607</v>
      </c>
      <c r="I18" s="6">
        <f t="shared" si="0"/>
        <v>3.3598119569159675</v>
      </c>
      <c r="J18" s="6">
        <f t="shared" si="1"/>
        <v>0.19494755946376918</v>
      </c>
      <c r="K18" s="5">
        <f>'Nuovi positivi'!C18/D18*100</f>
        <v>1.2959491401092185</v>
      </c>
    </row>
    <row r="19" spans="1:11">
      <c r="A19" s="2">
        <f>Dati!A19</f>
        <v>44060</v>
      </c>
      <c r="B19" s="10">
        <v>17</v>
      </c>
      <c r="C19" s="3">
        <f>Dati!O19</f>
        <v>7588083</v>
      </c>
      <c r="D19">
        <f t="shared" si="2"/>
        <v>30666</v>
      </c>
      <c r="E19">
        <f t="shared" si="3"/>
        <v>-6141</v>
      </c>
      <c r="G19" s="5">
        <f>C19/Casi_totali!B19</f>
        <v>29.846728420555785</v>
      </c>
      <c r="H19" s="5">
        <f>C19/Positivi!B19</f>
        <v>510.39772650837426</v>
      </c>
      <c r="I19" s="6">
        <f t="shared" si="0"/>
        <v>3.3504509637018995</v>
      </c>
      <c r="J19" s="6">
        <f t="shared" si="1"/>
        <v>0.19592563760833928</v>
      </c>
      <c r="K19" s="5">
        <f>'Nuovi positivi'!C19/D19*100</f>
        <v>1.043500945672732</v>
      </c>
    </row>
    <row r="20" spans="1:11">
      <c r="A20" s="2">
        <f>Dati!A20</f>
        <v>44061</v>
      </c>
      <c r="B20" s="10">
        <v>18</v>
      </c>
      <c r="C20" s="3">
        <f>Dati!O20</f>
        <v>7642059</v>
      </c>
      <c r="D20">
        <f t="shared" si="2"/>
        <v>53976</v>
      </c>
      <c r="E20">
        <f t="shared" si="3"/>
        <v>23310</v>
      </c>
      <c r="G20" s="5">
        <f>C20/Casi_totali!B20</f>
        <v>30.011699052765515</v>
      </c>
      <c r="H20" s="5">
        <f>C20/Positivi!B20</f>
        <v>506.46557094572205</v>
      </c>
      <c r="I20" s="6">
        <f t="shared" si="0"/>
        <v>3.3320339453019141</v>
      </c>
      <c r="J20" s="6">
        <f t="shared" si="1"/>
        <v>0.19744678757387243</v>
      </c>
      <c r="K20" s="5">
        <f>'Nuovi positivi'!C20/D20*100</f>
        <v>0.74292278049503491</v>
      </c>
    </row>
    <row r="21" spans="1:11">
      <c r="A21" s="2">
        <f>Dati!A21</f>
        <v>44062</v>
      </c>
      <c r="B21" s="10">
        <v>19</v>
      </c>
      <c r="C21" s="3">
        <f>Dati!O21</f>
        <v>7713154</v>
      </c>
      <c r="D21">
        <f t="shared" si="2"/>
        <v>71095</v>
      </c>
      <c r="E21">
        <f t="shared" si="3"/>
        <v>17119</v>
      </c>
      <c r="G21" s="5">
        <f>C21/Casi_totali!B21</f>
        <v>30.21472277282022</v>
      </c>
      <c r="H21" s="5">
        <f>C21/Positivi!B21</f>
        <v>502.15846354166666</v>
      </c>
      <c r="I21" s="6">
        <f t="shared" si="0"/>
        <v>3.3096447964088362</v>
      </c>
      <c r="J21" s="6">
        <f t="shared" si="1"/>
        <v>0.19914032573445312</v>
      </c>
      <c r="K21" s="5">
        <f>'Nuovi positivi'!C21/D21*100</f>
        <v>0.90301708980940998</v>
      </c>
    </row>
    <row r="22" spans="1:11">
      <c r="A22" s="2">
        <f>Dati!A22</f>
        <v>44063</v>
      </c>
      <c r="B22" s="10">
        <v>20</v>
      </c>
      <c r="C22" s="3">
        <f>Dati!O22</f>
        <v>7790596</v>
      </c>
      <c r="D22">
        <f t="shared" si="2"/>
        <v>77442</v>
      </c>
      <c r="E22">
        <f t="shared" si="3"/>
        <v>6347</v>
      </c>
      <c r="G22" s="5">
        <f>C22/Casi_totali!B22</f>
        <v>30.417994830507812</v>
      </c>
      <c r="H22" s="5">
        <f>C22/Positivi!B22</f>
        <v>486.48657424753338</v>
      </c>
      <c r="I22" s="6">
        <f t="shared" si="0"/>
        <v>3.2875276808090166</v>
      </c>
      <c r="J22" s="6">
        <f t="shared" si="1"/>
        <v>0.20555551847381126</v>
      </c>
      <c r="K22" s="5">
        <f>'Nuovi positivi'!C22/D22*100</f>
        <v>1.0846827303013868</v>
      </c>
    </row>
    <row r="23" spans="1:11">
      <c r="A23" s="2">
        <f>Dati!A23</f>
        <v>44064</v>
      </c>
      <c r="B23" s="10">
        <v>21</v>
      </c>
      <c r="C23" s="3">
        <f>Dati!O23</f>
        <v>7862592</v>
      </c>
      <c r="D23">
        <f t="shared" si="2"/>
        <v>71996</v>
      </c>
      <c r="E23">
        <f t="shared" si="3"/>
        <v>-5446</v>
      </c>
      <c r="G23" s="5">
        <f>C23/Casi_totali!B23</f>
        <v>30.586007430027426</v>
      </c>
      <c r="H23" s="5">
        <f>C23/Positivi!B23</f>
        <v>471.43494423791822</v>
      </c>
      <c r="I23" s="6">
        <f t="shared" si="0"/>
        <v>3.2694688977884137</v>
      </c>
      <c r="J23" s="6">
        <f t="shared" si="1"/>
        <v>0.21211834468836741</v>
      </c>
      <c r="K23" s="5">
        <f>'Nuovi positivi'!C23/D23*100</f>
        <v>1.315350852825157</v>
      </c>
    </row>
    <row r="24" spans="1:11">
      <c r="A24" s="2">
        <f>Dati!A24</f>
        <v>44065</v>
      </c>
      <c r="B24" s="10">
        <v>22</v>
      </c>
      <c r="C24" s="3">
        <f>Dati!O24</f>
        <v>7940266</v>
      </c>
      <c r="D24">
        <f t="shared" si="2"/>
        <v>77674</v>
      </c>
      <c r="E24">
        <f t="shared" si="3"/>
        <v>5678</v>
      </c>
      <c r="G24" s="5">
        <f>C24/Casi_totali!B24</f>
        <v>30.760010227167076</v>
      </c>
      <c r="H24" s="5">
        <f>C24/Positivi!B24</f>
        <v>453.65171684854027</v>
      </c>
      <c r="I24" s="6">
        <f t="shared" si="0"/>
        <v>3.250974211695175</v>
      </c>
      <c r="J24" s="6">
        <f t="shared" si="1"/>
        <v>0.22043342124810428</v>
      </c>
      <c r="K24" s="5">
        <f>'Nuovi positivi'!C24/D24*100</f>
        <v>1.3788397662023328</v>
      </c>
    </row>
    <row r="25" spans="1:11">
      <c r="A25" s="2">
        <f>Dati!A25</f>
        <v>44066</v>
      </c>
      <c r="B25" s="10">
        <v>23</v>
      </c>
      <c r="C25" s="3">
        <f>Dati!O25</f>
        <v>8007637</v>
      </c>
      <c r="D25">
        <f t="shared" si="2"/>
        <v>67371</v>
      </c>
      <c r="E25">
        <f t="shared" si="3"/>
        <v>-10303</v>
      </c>
      <c r="G25" s="5">
        <f>C25/Casi_totali!B25</f>
        <v>30.876388594343442</v>
      </c>
      <c r="H25" s="5">
        <f>C25/Positivi!B25</f>
        <v>434.30073760711576</v>
      </c>
      <c r="I25" s="6">
        <f t="shared" si="0"/>
        <v>3.2387207362171888</v>
      </c>
      <c r="J25" s="6">
        <f t="shared" si="1"/>
        <v>0.23025519263672914</v>
      </c>
      <c r="K25" s="5">
        <f>'Nuovi positivi'!C25/D25*100</f>
        <v>1.7945406777396804</v>
      </c>
    </row>
    <row r="26" spans="1:11">
      <c r="A26" s="2">
        <f>Dati!A26</f>
        <v>44067</v>
      </c>
      <c r="B26" s="10">
        <v>24</v>
      </c>
      <c r="C26" s="3">
        <f>Dati!O26</f>
        <v>8053551</v>
      </c>
      <c r="D26">
        <f t="shared" si="2"/>
        <v>45914</v>
      </c>
      <c r="E26">
        <f t="shared" si="3"/>
        <v>-21457</v>
      </c>
      <c r="G26" s="5">
        <f>C26/Casi_totali!B26</f>
        <v>30.939734458197911</v>
      </c>
      <c r="H26" s="5">
        <f>C26/Positivi!B26</f>
        <v>419.56504297994269</v>
      </c>
      <c r="I26" s="6">
        <f t="shared" si="0"/>
        <v>3.2320897949240033</v>
      </c>
      <c r="J26" s="6">
        <f t="shared" si="1"/>
        <v>0.23834206798963589</v>
      </c>
      <c r="K26" s="5">
        <f>'Nuovi positivi'!C26/D26*100</f>
        <v>2.0756196367121138</v>
      </c>
    </row>
    <row r="27" spans="1:11">
      <c r="A27" s="2">
        <f>Dati!A27</f>
        <v>44068</v>
      </c>
      <c r="B27" s="10">
        <v>25</v>
      </c>
      <c r="C27" s="3">
        <f>Dati!O27</f>
        <v>8125892</v>
      </c>
      <c r="D27">
        <f t="shared" si="2"/>
        <v>72341</v>
      </c>
      <c r="E27">
        <f t="shared" si="3"/>
        <v>26427</v>
      </c>
      <c r="G27" s="5">
        <f>C27/Casi_totali!B27</f>
        <v>31.112943861180668</v>
      </c>
      <c r="H27" s="5">
        <f>C27/Positivi!B27</f>
        <v>412.18890128842446</v>
      </c>
      <c r="I27" s="6">
        <f t="shared" si="0"/>
        <v>3.2140963724351739</v>
      </c>
      <c r="J27" s="6">
        <f t="shared" si="1"/>
        <v>0.24260721161442952</v>
      </c>
      <c r="K27" s="5">
        <f>'Nuovi positivi'!C27/D27*100</f>
        <v>1.2109315602493744</v>
      </c>
    </row>
    <row r="28" spans="1:11">
      <c r="A28" s="2">
        <f>Dati!A28</f>
        <v>44069</v>
      </c>
      <c r="B28" s="10">
        <v>26</v>
      </c>
      <c r="C28" s="3">
        <f>Dati!O28</f>
        <v>8219421</v>
      </c>
      <c r="D28">
        <f t="shared" si="2"/>
        <v>93529</v>
      </c>
      <c r="E28">
        <f t="shared" si="3"/>
        <v>21188</v>
      </c>
      <c r="G28" s="5">
        <f>C28/Casi_totali!B28</f>
        <v>31.307309362382874</v>
      </c>
      <c r="H28" s="5">
        <f>C28/Positivi!B28</f>
        <v>396.05941309690166</v>
      </c>
      <c r="I28" s="6">
        <f t="shared" si="0"/>
        <v>3.1941422637920605</v>
      </c>
      <c r="J28" s="6">
        <f t="shared" si="1"/>
        <v>0.25248737106908137</v>
      </c>
      <c r="K28" s="5">
        <f>'Nuovi positivi'!C28/D28*100</f>
        <v>1.4605095745704539</v>
      </c>
    </row>
    <row r="29" spans="1:11">
      <c r="A29" s="2">
        <f>Dati!A29</f>
        <v>44070</v>
      </c>
      <c r="B29" s="10">
        <v>27</v>
      </c>
      <c r="C29" s="3">
        <f>Dati!O29</f>
        <v>8313445</v>
      </c>
      <c r="D29">
        <f t="shared" si="2"/>
        <v>94024</v>
      </c>
      <c r="E29">
        <f t="shared" si="3"/>
        <v>495</v>
      </c>
      <c r="G29" s="5">
        <f>C29/Casi_totali!B29</f>
        <v>31.496406502771368</v>
      </c>
      <c r="H29" s="5">
        <f>C29/Positivi!B29</f>
        <v>379.05548969542224</v>
      </c>
      <c r="I29" s="6">
        <f t="shared" si="0"/>
        <v>3.174965372357669</v>
      </c>
      <c r="J29" s="6">
        <f t="shared" si="1"/>
        <v>0.26381361757971572</v>
      </c>
      <c r="K29" s="5">
        <f>'Nuovi positivi'!C29/D29*100</f>
        <v>1.498553560792989</v>
      </c>
    </row>
    <row r="30" spans="1:11">
      <c r="A30" s="2">
        <f>Dati!A30</f>
        <v>44071</v>
      </c>
      <c r="B30" s="10">
        <v>28</v>
      </c>
      <c r="C30" s="3">
        <f>Dati!O30</f>
        <v>8410510</v>
      </c>
      <c r="D30">
        <f t="shared" si="2"/>
        <v>97065</v>
      </c>
      <c r="E30">
        <f t="shared" si="3"/>
        <v>3041</v>
      </c>
      <c r="G30" s="5">
        <f>C30/Casi_totali!B30</f>
        <v>31.688865110075394</v>
      </c>
      <c r="H30" s="5">
        <f>C30/Positivi!B30</f>
        <v>365.11873236379421</v>
      </c>
      <c r="I30" s="6">
        <f t="shared" si="0"/>
        <v>3.1556825923754919</v>
      </c>
      <c r="J30" s="6">
        <f t="shared" si="1"/>
        <v>0.27388351003684674</v>
      </c>
      <c r="K30" s="5">
        <f>'Nuovi positivi'!C30/D30*100</f>
        <v>1.5041467058156905</v>
      </c>
    </row>
    <row r="31" spans="1:11">
      <c r="A31" s="2">
        <f>Dati!A31</f>
        <v>44072</v>
      </c>
      <c r="B31" s="10">
        <v>29</v>
      </c>
      <c r="C31" s="3">
        <f>Dati!O31</f>
        <v>8509618</v>
      </c>
      <c r="D31">
        <f t="shared" si="2"/>
        <v>99108</v>
      </c>
      <c r="E31">
        <f t="shared" si="3"/>
        <v>2043</v>
      </c>
      <c r="G31" s="5">
        <f>C31/Casi_totali!B31</f>
        <v>31.88878521133358</v>
      </c>
      <c r="H31" s="5">
        <f>C31/Positivi!B31</f>
        <v>352.27761218744826</v>
      </c>
      <c r="I31" s="6">
        <f t="shared" si="0"/>
        <v>3.1358986972153158</v>
      </c>
      <c r="J31" s="6">
        <f t="shared" si="1"/>
        <v>0.28386703139905928</v>
      </c>
      <c r="K31" s="5">
        <f>'Nuovi positivi'!C31/D31*100</f>
        <v>1.4569964079589941</v>
      </c>
    </row>
    <row r="32" spans="1:11">
      <c r="A32" s="2">
        <f>Dati!A32</f>
        <v>44073</v>
      </c>
      <c r="B32" s="10">
        <v>30</v>
      </c>
      <c r="C32" s="3">
        <f>Dati!O32</f>
        <v>8586341</v>
      </c>
      <c r="D32">
        <f t="shared" si="2"/>
        <v>76723</v>
      </c>
      <c r="E32">
        <f t="shared" si="3"/>
        <v>-22385</v>
      </c>
      <c r="G32" s="5">
        <f>C32/Casi_totali!B32</f>
        <v>32.012545765012042</v>
      </c>
      <c r="H32" s="5">
        <f>C32/Positivi!B32</f>
        <v>340.66022614560603</v>
      </c>
      <c r="I32" s="6">
        <f t="shared" si="0"/>
        <v>3.1237753077824419</v>
      </c>
      <c r="J32" s="6">
        <f t="shared" si="1"/>
        <v>0.29354762406943774</v>
      </c>
      <c r="K32" s="5">
        <f>'Nuovi positivi'!C32/D32*100</f>
        <v>1.779127510655214</v>
      </c>
    </row>
    <row r="33" spans="1:11">
      <c r="A33" s="2">
        <f>Dati!A33</f>
        <v>44074</v>
      </c>
      <c r="B33" s="10">
        <v>31</v>
      </c>
      <c r="C33" s="3">
        <f>Dati!O33</f>
        <v>8644859</v>
      </c>
      <c r="D33">
        <f t="shared" si="2"/>
        <v>58518</v>
      </c>
      <c r="E33">
        <f t="shared" si="3"/>
        <v>-18205</v>
      </c>
      <c r="G33" s="5">
        <f>C33/Casi_totali!B33</f>
        <v>32.111476371956883</v>
      </c>
      <c r="H33" s="5">
        <f>C33/Positivi!B33</f>
        <v>331.50007669299794</v>
      </c>
      <c r="I33" s="6">
        <f t="shared" si="0"/>
        <v>3.1141514280337019</v>
      </c>
      <c r="J33" s="6">
        <f t="shared" si="1"/>
        <v>0.30165905539928412</v>
      </c>
      <c r="K33" s="5">
        <f>'Nuovi positivi'!C33/D33*100</f>
        <v>1.7020403978263099</v>
      </c>
    </row>
    <row r="34" spans="1:11">
      <c r="A34" s="2">
        <f>Dati!A34</f>
        <v>44075</v>
      </c>
      <c r="B34" s="10">
        <v>32</v>
      </c>
      <c r="C34" s="3">
        <f>Dati!O34</f>
        <v>8725909</v>
      </c>
      <c r="D34">
        <f t="shared" si="2"/>
        <v>81050</v>
      </c>
      <c r="E34">
        <f t="shared" si="3"/>
        <v>22532</v>
      </c>
      <c r="G34" s="5">
        <f>C34/Casi_totali!B34</f>
        <v>32.295574579275986</v>
      </c>
      <c r="H34" s="5">
        <f>C34/Positivi!B34</f>
        <v>326.1534350003738</v>
      </c>
      <c r="I34" s="6">
        <f t="shared" si="0"/>
        <v>3.0963994696712978</v>
      </c>
      <c r="J34" s="6">
        <f t="shared" si="1"/>
        <v>0.30660416009380798</v>
      </c>
      <c r="K34" s="5">
        <f>'Nuovi positivi'!C34/D34*100</f>
        <v>1.202961135101789</v>
      </c>
    </row>
    <row r="35" spans="1:11">
      <c r="A35" s="2">
        <f>Dati!A35</f>
        <v>44076</v>
      </c>
      <c r="B35" s="10">
        <v>33</v>
      </c>
      <c r="C35" s="3">
        <f>Dati!O35</f>
        <v>8828868</v>
      </c>
      <c r="D35">
        <f t="shared" si="2"/>
        <v>102959</v>
      </c>
      <c r="E35">
        <f t="shared" si="3"/>
        <v>21909</v>
      </c>
      <c r="G35" s="5">
        <f>C35/Casi_totali!B35</f>
        <v>32.517054306391913</v>
      </c>
      <c r="H35" s="5">
        <f>C35/Positivi!B35</f>
        <v>317.39109177840891</v>
      </c>
      <c r="I35" s="6">
        <f t="shared" si="0"/>
        <v>3.075309314852142</v>
      </c>
      <c r="J35" s="6">
        <f t="shared" si="1"/>
        <v>0.31506870416456556</v>
      </c>
      <c r="K35" s="5">
        <f>'Nuovi positivi'!C35/D35*100</f>
        <v>1.287891296535514</v>
      </c>
    </row>
    <row r="36" spans="1:11">
      <c r="A36" s="2">
        <f>Dati!A36</f>
        <v>44077</v>
      </c>
      <c r="B36" s="10">
        <v>34</v>
      </c>
      <c r="C36" s="3">
        <f>Dati!O36</f>
        <v>8921658</v>
      </c>
      <c r="D36">
        <f t="shared" si="2"/>
        <v>92790</v>
      </c>
      <c r="E36">
        <f t="shared" si="3"/>
        <v>-10169</v>
      </c>
      <c r="G36" s="5">
        <f>C36/Casi_totali!B36</f>
        <v>32.690603564518966</v>
      </c>
      <c r="H36" s="5">
        <f>C36/Positivi!B36</f>
        <v>308.54774338578591</v>
      </c>
      <c r="I36" s="6">
        <f t="shared" si="0"/>
        <v>3.0589829827594825</v>
      </c>
      <c r="J36" s="6">
        <f t="shared" si="1"/>
        <v>0.32409895111424358</v>
      </c>
      <c r="K36" s="5">
        <f>'Nuovi positivi'!C36/D36*100</f>
        <v>1.5055501670438625</v>
      </c>
    </row>
    <row r="37" spans="1:11">
      <c r="A37" s="2">
        <f>Dati!A37</f>
        <v>44078</v>
      </c>
      <c r="B37" s="10">
        <v>35</v>
      </c>
      <c r="C37" s="3">
        <f>Dati!O37</f>
        <v>9034743</v>
      </c>
      <c r="D37">
        <f t="shared" ref="D37" si="4">C37-C36</f>
        <v>113085</v>
      </c>
      <c r="E37">
        <f t="shared" ref="E37" si="5">D37-D36</f>
        <v>20295</v>
      </c>
      <c r="G37" s="5">
        <f>C37/Casi_totali!B37</f>
        <v>32.896196530781666</v>
      </c>
      <c r="H37" s="5">
        <f>C37/Positivi!B37</f>
        <v>300.16754709458786</v>
      </c>
      <c r="I37" s="6">
        <f t="shared" ref="I37" si="6">100/G37</f>
        <v>3.0398651073970782</v>
      </c>
      <c r="J37" s="6">
        <f t="shared" ref="J37" si="7">100/H37</f>
        <v>0.33314727380734571</v>
      </c>
      <c r="K37" s="5">
        <f>'Nuovi positivi'!C37/D37*100</f>
        <v>1.5315912808949019</v>
      </c>
    </row>
    <row r="38" spans="1:11">
      <c r="A38" s="2">
        <f>Dati!A38</f>
        <v>44079</v>
      </c>
      <c r="B38" s="10">
        <v>36</v>
      </c>
      <c r="C38" s="3">
        <f>Dati!O38</f>
        <v>9142401</v>
      </c>
      <c r="D38">
        <f t="shared" ref="D38" si="8">C38-C37</f>
        <v>107658</v>
      </c>
      <c r="E38">
        <f t="shared" ref="E38" si="9">D38-D37</f>
        <v>-5427</v>
      </c>
      <c r="G38" s="5">
        <f>C38/Casi_totali!B38</f>
        <v>33.084244961767695</v>
      </c>
      <c r="H38" s="5">
        <f>C38/Positivi!B38</f>
        <v>293.08203500673204</v>
      </c>
      <c r="I38" s="6">
        <f t="shared" ref="I38" si="10">100/G38</f>
        <v>3.0225867362413879</v>
      </c>
      <c r="J38" s="6">
        <f t="shared" ref="J38" si="11">100/H38</f>
        <v>0.34120139775098468</v>
      </c>
      <c r="K38" s="5">
        <f>'Nuovi positivi'!C38/D38*100</f>
        <v>1.5725724052090879</v>
      </c>
    </row>
    <row r="39" spans="1:11">
      <c r="A39" s="2">
        <f>Dati!A39</f>
        <v>44080</v>
      </c>
      <c r="B39" s="10">
        <v>37</v>
      </c>
      <c r="C39" s="3">
        <f>Dati!O39</f>
        <v>9219257</v>
      </c>
      <c r="D39">
        <f t="shared" ref="D39" si="12">C39-C38</f>
        <v>76856</v>
      </c>
      <c r="E39">
        <f t="shared" ref="E39" si="13">D39-D38</f>
        <v>-30802</v>
      </c>
      <c r="G39" s="5">
        <f>C39/Casi_totali!B39</f>
        <v>33.206512891072421</v>
      </c>
      <c r="H39" s="5">
        <f>C39/Positivi!B39</f>
        <v>287.40124072573104</v>
      </c>
      <c r="I39" s="6">
        <f t="shared" ref="I39" si="14">100/G39</f>
        <v>3.0114574308970883</v>
      </c>
      <c r="J39" s="6">
        <f t="shared" ref="J39" si="15">100/H39</f>
        <v>0.34794560993364215</v>
      </c>
      <c r="K39" s="5">
        <f>'Nuovi positivi'!C39/D39*100</f>
        <v>1.6875715624024148</v>
      </c>
    </row>
    <row r="40" spans="1:11">
      <c r="A40" s="2">
        <f>Dati!A40</f>
        <v>44081</v>
      </c>
      <c r="B40" s="10">
        <v>38</v>
      </c>
      <c r="C40" s="3">
        <f>Dati!O40</f>
        <v>9271810</v>
      </c>
      <c r="D40">
        <f t="shared" ref="D40" si="16">C40-C39</f>
        <v>52553</v>
      </c>
      <c r="E40">
        <f t="shared" ref="E40" si="17">D40-D39</f>
        <v>-24303</v>
      </c>
      <c r="G40" s="5">
        <f>C40/Casi_totali!B40</f>
        <v>33.258042068411385</v>
      </c>
      <c r="H40" s="5">
        <f>C40/Positivi!B40</f>
        <v>281.02355045009546</v>
      </c>
      <c r="I40" s="6">
        <f t="shared" ref="I40" si="18">100/G40</f>
        <v>3.0067915541841348</v>
      </c>
      <c r="J40" s="6">
        <f t="shared" ref="J40" si="19">100/H40</f>
        <v>0.35584206320017348</v>
      </c>
      <c r="K40" s="5">
        <f>'Nuovi positivi'!C40/D40*100</f>
        <v>2.1882670827545523</v>
      </c>
    </row>
    <row r="41" spans="1:11">
      <c r="A41" s="2">
        <f>Dati!A41</f>
        <v>44082</v>
      </c>
      <c r="B41" s="10">
        <v>39</v>
      </c>
      <c r="C41" s="3">
        <f>Dati!O41</f>
        <v>9364213</v>
      </c>
      <c r="D41">
        <f t="shared" ref="D41" si="20">C41-C40</f>
        <v>92403</v>
      </c>
      <c r="E41">
        <f t="shared" ref="E41" si="21">D41-D40</f>
        <v>39850</v>
      </c>
      <c r="G41" s="5">
        <f>C41/Casi_totali!B41</f>
        <v>33.425353289095604</v>
      </c>
      <c r="H41" s="5">
        <f>C41/Positivi!B41</f>
        <v>277.13791470596942</v>
      </c>
      <c r="I41" s="6">
        <f t="shared" ref="I41" si="22">100/G41</f>
        <v>2.9917410037554677</v>
      </c>
      <c r="J41" s="6">
        <f t="shared" ref="J41" si="23">100/H41</f>
        <v>0.3608311771635267</v>
      </c>
      <c r="K41" s="5">
        <f>'Nuovi positivi'!C41/D41*100</f>
        <v>1.4815536292111728</v>
      </c>
    </row>
    <row r="42" spans="1:11">
      <c r="A42" s="2">
        <f>Dati!A42</f>
        <v>44083</v>
      </c>
      <c r="B42" s="10">
        <v>40</v>
      </c>
      <c r="C42" s="3">
        <f>Dati!O42</f>
        <v>9460203</v>
      </c>
      <c r="D42">
        <f t="shared" ref="D42" si="24">C42-C41</f>
        <v>95990</v>
      </c>
      <c r="E42">
        <f t="shared" ref="E42" si="25">D42-D41</f>
        <v>3587</v>
      </c>
      <c r="G42" s="5">
        <f>C42/Casi_totali!B42</f>
        <v>33.596499078424479</v>
      </c>
      <c r="H42" s="5">
        <f>C42/Positivi!B42</f>
        <v>272.36146139229572</v>
      </c>
      <c r="I42" s="6">
        <f t="shared" ref="I42" si="26">100/G42</f>
        <v>2.9765006099763398</v>
      </c>
      <c r="J42" s="6">
        <f t="shared" ref="J42" si="27">100/H42</f>
        <v>0.36715914024255081</v>
      </c>
      <c r="K42" s="5">
        <f>'Nuovi positivi'!C42/D42*100</f>
        <v>1.4897385144285864</v>
      </c>
    </row>
    <row r="43" spans="1:11">
      <c r="A43" s="2">
        <f>Dati!A43</f>
        <v>44084</v>
      </c>
      <c r="B43" s="10">
        <v>41</v>
      </c>
      <c r="C43" s="3">
        <f>Dati!O43</f>
        <v>9554389</v>
      </c>
      <c r="D43">
        <f t="shared" ref="D43" si="28">C43-C42</f>
        <v>94186</v>
      </c>
      <c r="E43">
        <f t="shared" ref="E43" si="29">D43-D42</f>
        <v>-1804</v>
      </c>
      <c r="G43" s="5">
        <f>C43/Casi_totali!B43</f>
        <v>33.739632036160749</v>
      </c>
      <c r="H43" s="5">
        <f>C43/Positivi!B43</f>
        <v>267.56998431723986</v>
      </c>
      <c r="I43" s="6">
        <f t="shared" ref="I43" si="30">100/G43</f>
        <v>2.9638734617148201</v>
      </c>
      <c r="J43" s="6">
        <f t="shared" ref="J43" si="31">100/H43</f>
        <v>0.37373399806099583</v>
      </c>
      <c r="K43" s="5">
        <f>'Nuovi positivi'!C43/D43*100</f>
        <v>1.6955810842375723</v>
      </c>
    </row>
    <row r="44" spans="1:11">
      <c r="A44" s="2">
        <f>Dati!A44</f>
        <v>44085</v>
      </c>
      <c r="B44" s="10">
        <v>42</v>
      </c>
      <c r="C44" s="3">
        <f>Dati!O44</f>
        <v>9653269</v>
      </c>
      <c r="D44">
        <f t="shared" ref="D44" si="32">C44-C43</f>
        <v>98880</v>
      </c>
      <c r="E44">
        <f t="shared" ref="E44" si="33">D44-D43</f>
        <v>4694</v>
      </c>
      <c r="G44" s="5">
        <f>C44/Casi_totali!B44</f>
        <v>33.895381255354707</v>
      </c>
      <c r="H44" s="5">
        <f>C44/Positivi!B44</f>
        <v>262.55253352190823</v>
      </c>
      <c r="I44" s="6">
        <f t="shared" ref="I44" si="34">100/G44</f>
        <v>2.9502544682013943</v>
      </c>
      <c r="J44" s="6">
        <f t="shared" ref="J44" si="35">100/H44</f>
        <v>0.38087615708212419</v>
      </c>
      <c r="K44" s="5">
        <f>'Nuovi positivi'!C44/D44*100</f>
        <v>1.6343042071197411</v>
      </c>
    </row>
    <row r="45" spans="1:11">
      <c r="A45" s="2">
        <f>Dati!A45</f>
        <v>44086</v>
      </c>
      <c r="B45" s="10">
        <v>43</v>
      </c>
      <c r="C45" s="3">
        <f>Dati!O45</f>
        <v>9745975</v>
      </c>
      <c r="D45">
        <f t="shared" ref="D45" si="36">C45-C44</f>
        <v>92706</v>
      </c>
      <c r="E45">
        <f t="shared" ref="E45" si="37">D45-D44</f>
        <v>-6174</v>
      </c>
      <c r="G45" s="5">
        <f>C45/Casi_totali!B45</f>
        <v>34.041484891563655</v>
      </c>
      <c r="H45" s="5">
        <f>C45/Positivi!B45</f>
        <v>259.87187691651337</v>
      </c>
      <c r="I45" s="6">
        <f t="shared" ref="I45" si="38">100/G45</f>
        <v>2.9375921854919596</v>
      </c>
      <c r="J45" s="6">
        <f t="shared" ref="J45" si="39">100/H45</f>
        <v>0.38480500924740724</v>
      </c>
      <c r="K45" s="5">
        <f>'Nuovi positivi'!C45/D45*100</f>
        <v>1.619096930080038</v>
      </c>
    </row>
    <row r="46" spans="1:11">
      <c r="A46" s="2">
        <f>Dati!A46</f>
        <v>44087</v>
      </c>
      <c r="B46" s="10">
        <v>44</v>
      </c>
      <c r="C46" s="3">
        <f>Dati!O46</f>
        <v>9818118</v>
      </c>
      <c r="D46">
        <f t="shared" ref="D46" si="40">C46-C45</f>
        <v>72143</v>
      </c>
      <c r="E46">
        <f t="shared" ref="E46" si="41">D46-D45</f>
        <v>-20563</v>
      </c>
      <c r="G46" s="5">
        <f>C46/Casi_totali!B46</f>
        <v>34.119950096089354</v>
      </c>
      <c r="H46" s="5">
        <f>C46/Positivi!B46</f>
        <v>254.95645173855462</v>
      </c>
      <c r="I46" s="6">
        <f t="shared" ref="I46" si="42">100/G46</f>
        <v>2.9308366430307724</v>
      </c>
      <c r="J46" s="6">
        <f t="shared" ref="J46" si="43">100/H46</f>
        <v>0.39222384575129371</v>
      </c>
      <c r="K46" s="5">
        <f>'Nuovi positivi'!C46/D46*100</f>
        <v>2.0182138253191577</v>
      </c>
    </row>
    <row r="47" spans="1:11">
      <c r="A47" s="2">
        <f>Dati!A47</f>
        <v>44088</v>
      </c>
      <c r="B47" s="10">
        <v>45</v>
      </c>
      <c r="C47" s="3">
        <f>Dati!O47</f>
        <v>9863427</v>
      </c>
      <c r="D47">
        <f t="shared" ref="D47" si="44">C47-C46</f>
        <v>45309</v>
      </c>
      <c r="E47">
        <f t="shared" ref="E47" si="45">D47-D46</f>
        <v>-26834</v>
      </c>
      <c r="G47" s="5">
        <f>C47/Casi_totali!B47</f>
        <v>34.157753297709874</v>
      </c>
      <c r="H47" s="5">
        <f>C47/Positivi!B47</f>
        <v>251.70150815321406</v>
      </c>
      <c r="I47" s="6">
        <f t="shared" ref="I47" si="46">100/G47</f>
        <v>2.9275930160987653</v>
      </c>
      <c r="J47" s="6">
        <f t="shared" ref="J47" si="47">100/H47</f>
        <v>0.39729599053148568</v>
      </c>
      <c r="K47" s="5">
        <f>'Nuovi positivi'!C47/D47*100</f>
        <v>2.2247235648546648</v>
      </c>
    </row>
    <row r="48" spans="1:11">
      <c r="A48" s="2">
        <f>Dati!A48</f>
        <v>44089</v>
      </c>
      <c r="B48" s="10">
        <v>46</v>
      </c>
      <c r="C48" s="3">
        <f>Dati!O48</f>
        <v>9943944</v>
      </c>
      <c r="D48">
        <f t="shared" ref="D48" si="48">C48-C47</f>
        <v>80517</v>
      </c>
      <c r="E48">
        <f t="shared" ref="E48" si="49">D48-D47</f>
        <v>35208</v>
      </c>
      <c r="G48" s="5">
        <f>C48/Casi_totali!B48</f>
        <v>34.290644504982929</v>
      </c>
      <c r="H48" s="5">
        <f>C48/Positivi!B48</f>
        <v>250.40149073327962</v>
      </c>
      <c r="I48" s="6">
        <f t="shared" ref="I48" si="50">100/G48</f>
        <v>2.9162473159543136</v>
      </c>
      <c r="J48" s="6">
        <f t="shared" ref="J48" si="51">100/H48</f>
        <v>0.39935864481939964</v>
      </c>
      <c r="K48" s="5">
        <f>'Nuovi positivi'!C48/D48*100</f>
        <v>1.5263857322056211</v>
      </c>
    </row>
    <row r="49" spans="1:11">
      <c r="A49" s="2">
        <f>Dati!A49</f>
        <v>44090</v>
      </c>
      <c r="B49" s="10">
        <v>47</v>
      </c>
      <c r="C49" s="3">
        <f>Dati!O49</f>
        <v>10044551</v>
      </c>
      <c r="D49">
        <f t="shared" ref="D49" si="52">C49-C48</f>
        <v>100607</v>
      </c>
      <c r="E49">
        <f t="shared" ref="E49" si="53">D49-D48</f>
        <v>20090</v>
      </c>
      <c r="G49" s="5">
        <f>C49/Casi_totali!B49</f>
        <v>34.46500847509968</v>
      </c>
      <c r="H49" s="5">
        <f>C49/Positivi!B49</f>
        <v>247.81779828283825</v>
      </c>
      <c r="I49" s="6">
        <f t="shared" ref="I49" si="54">100/G49</f>
        <v>2.9014935560584041</v>
      </c>
      <c r="J49" s="6">
        <f t="shared" ref="J49" si="55">100/H49</f>
        <v>0.4035222679440823</v>
      </c>
      <c r="K49" s="5">
        <f>'Nuovi positivi'!C49/D49*100</f>
        <v>1.4432395360163806</v>
      </c>
    </row>
    <row r="50" spans="1:11">
      <c r="A50" s="2">
        <f>Dati!A50</f>
        <v>44091</v>
      </c>
      <c r="B50" s="10">
        <v>48</v>
      </c>
      <c r="C50" s="3">
        <f>Dati!O50</f>
        <v>10146324</v>
      </c>
      <c r="D50">
        <f t="shared" ref="D50" si="56">C50-C49</f>
        <v>101773</v>
      </c>
      <c r="E50">
        <f t="shared" ref="E50" si="57">D50-D49</f>
        <v>1166</v>
      </c>
      <c r="G50" s="5">
        <f>C50/Casi_totali!B50</f>
        <v>34.626137701561298</v>
      </c>
      <c r="H50" s="5">
        <f>C50/Positivi!B50</f>
        <v>245.00335643397</v>
      </c>
      <c r="I50" s="6">
        <f t="shared" ref="I50" si="58">100/G50</f>
        <v>2.8879917495242613</v>
      </c>
      <c r="J50" s="6">
        <f t="shared" ref="J50" si="59">100/H50</f>
        <v>0.40815767365599603</v>
      </c>
      <c r="K50" s="5">
        <f>'Nuovi positivi'!C50/D50*100</f>
        <v>1.555422361530072</v>
      </c>
    </row>
    <row r="51" spans="1:11">
      <c r="A51" s="2">
        <f>Dati!A51</f>
        <v>44092</v>
      </c>
      <c r="B51" s="10">
        <v>49</v>
      </c>
      <c r="C51" s="3">
        <f>Dati!O51</f>
        <v>10246163</v>
      </c>
      <c r="D51">
        <f t="shared" ref="D51" si="60">C51-C50</f>
        <v>99839</v>
      </c>
      <c r="E51">
        <f t="shared" ref="E51" si="61">D51-D50</f>
        <v>-1934</v>
      </c>
      <c r="G51" s="5">
        <f>C51/Casi_totali!B51</f>
        <v>34.740763972712351</v>
      </c>
      <c r="H51" s="5">
        <f>C51/Positivi!B51</f>
        <v>241.33035777374755</v>
      </c>
      <c r="I51" s="6">
        <f t="shared" ref="I51" si="62">100/G51</f>
        <v>2.8784628938657333</v>
      </c>
      <c r="J51" s="6">
        <f t="shared" ref="J51" si="63">100/H51</f>
        <v>0.41436974992492315</v>
      </c>
      <c r="K51" s="5">
        <f>'Nuovi positivi'!C51/D51*100</f>
        <v>1.9100752211059806</v>
      </c>
    </row>
    <row r="52" spans="1:11">
      <c r="A52" s="2">
        <f>Dati!A52</f>
        <v>44093</v>
      </c>
      <c r="B52" s="10">
        <v>50</v>
      </c>
      <c r="C52" s="3">
        <f>Dati!O52</f>
        <v>10349386</v>
      </c>
      <c r="D52">
        <f t="shared" ref="D52" si="64">C52-C51</f>
        <v>103223</v>
      </c>
      <c r="E52">
        <f t="shared" ref="E52" si="65">D52-D51</f>
        <v>3384</v>
      </c>
      <c r="G52" s="5">
        <f>C52/Casi_totali!B52</f>
        <v>34.897059368983271</v>
      </c>
      <c r="H52" s="5">
        <f>C52/Positivi!B52</f>
        <v>239.78559347559138</v>
      </c>
      <c r="I52" s="6">
        <f t="shared" ref="I52" si="66">100/G52</f>
        <v>2.865570962374</v>
      </c>
      <c r="J52" s="6">
        <f t="shared" ref="J52" si="67">100/H52</f>
        <v>0.4170392330520864</v>
      </c>
      <c r="K52" s="5">
        <f>'Nuovi positivi'!C52/D52*100</f>
        <v>1.5858868662991774</v>
      </c>
    </row>
    <row r="53" spans="1:11">
      <c r="A53" s="2">
        <f>Dati!A53</f>
        <v>44094</v>
      </c>
      <c r="B53" s="10">
        <v>51</v>
      </c>
      <c r="C53" s="3">
        <f>Dati!O53</f>
        <v>10432814</v>
      </c>
      <c r="D53">
        <f t="shared" ref="D53" si="68">C53-C52</f>
        <v>83428</v>
      </c>
      <c r="E53">
        <f t="shared" ref="E53" si="69">D53-D52</f>
        <v>-19795</v>
      </c>
      <c r="G53" s="5">
        <f>C53/Casi_totali!B53</f>
        <v>34.991125451106136</v>
      </c>
      <c r="H53" s="5">
        <f>C53/Positivi!B53</f>
        <v>236.58247539570957</v>
      </c>
      <c r="I53" s="6">
        <f t="shared" ref="I53" si="70">100/G53</f>
        <v>2.8578674938516104</v>
      </c>
      <c r="J53" s="6">
        <f t="shared" ref="J53" si="71">100/H53</f>
        <v>0.42268557648971788</v>
      </c>
      <c r="K53" s="5">
        <f>'Nuovi positivi'!C53/D53*100</f>
        <v>1.9022390564318932</v>
      </c>
    </row>
    <row r="54" spans="1:11">
      <c r="A54" s="2">
        <f>Dati!A54</f>
        <v>44095</v>
      </c>
      <c r="B54" s="10">
        <v>52</v>
      </c>
      <c r="C54" s="3">
        <f>Dati!O54</f>
        <v>10488676</v>
      </c>
      <c r="D54">
        <f t="shared" ref="D54" si="72">C54-C53</f>
        <v>55862</v>
      </c>
      <c r="E54">
        <f t="shared" ref="E54" si="73">D54-D53</f>
        <v>-27566</v>
      </c>
      <c r="G54" s="5">
        <f>C54/Casi_totali!B54</f>
        <v>35.019919467389634</v>
      </c>
      <c r="H54" s="5">
        <f>C54/Positivi!B54</f>
        <v>232.67321812817499</v>
      </c>
      <c r="I54" s="6">
        <f t="shared" ref="I54" si="74">100/G54</f>
        <v>2.8555177030923637</v>
      </c>
      <c r="J54" s="6">
        <f t="shared" ref="J54" si="75">100/H54</f>
        <v>0.42978732492070493</v>
      </c>
      <c r="K54" s="5">
        <f>'Nuovi positivi'!C54/D54*100</f>
        <v>2.4166696502094447</v>
      </c>
    </row>
    <row r="55" spans="1:11">
      <c r="A55" s="2">
        <f>Dati!A55</f>
        <v>44096</v>
      </c>
      <c r="B55" s="10">
        <v>53</v>
      </c>
      <c r="C55" s="3">
        <f>Dati!O55</f>
        <v>10575979</v>
      </c>
      <c r="D55">
        <f t="shared" ref="D55" si="76">C55-C54</f>
        <v>87303</v>
      </c>
      <c r="E55">
        <f t="shared" ref="E55" si="77">D55-D54</f>
        <v>31441</v>
      </c>
      <c r="G55" s="5">
        <f>C55/Casi_totali!B55</f>
        <v>35.148170304124001</v>
      </c>
      <c r="H55" s="5">
        <f>C55/Positivi!B55</f>
        <v>232.49530655762931</v>
      </c>
      <c r="I55" s="6">
        <f t="shared" ref="I55" si="78">100/G55</f>
        <v>2.8450983119387816</v>
      </c>
      <c r="J55" s="6">
        <f t="shared" ref="J55" si="79">100/H55</f>
        <v>0.43011620957265517</v>
      </c>
      <c r="K55" s="5">
        <f>'Nuovi positivi'!C55/D55*100</f>
        <v>1.5933014902122493</v>
      </c>
    </row>
    <row r="56" spans="1:11">
      <c r="A56" s="2">
        <f>Dati!A56</f>
        <v>44097</v>
      </c>
      <c r="B56" s="10">
        <v>54</v>
      </c>
      <c r="C56" s="3">
        <f>Dati!O56</f>
        <v>10679675</v>
      </c>
      <c r="D56">
        <f t="shared" ref="D56" si="80">C56-C55</f>
        <v>103696</v>
      </c>
      <c r="E56">
        <f t="shared" ref="E56" si="81">D56-D55</f>
        <v>16393</v>
      </c>
      <c r="G56" s="5">
        <f>C56/Casi_totali!B56</f>
        <v>35.30039300978062</v>
      </c>
      <c r="H56" s="5">
        <f>C56/Positivi!B56</f>
        <v>231.59290020384265</v>
      </c>
      <c r="I56" s="6">
        <f t="shared" ref="I56" si="82">100/G56</f>
        <v>2.8328296507150266</v>
      </c>
      <c r="J56" s="6">
        <f t="shared" ref="J56" si="83">100/H56</f>
        <v>0.4317921659601065</v>
      </c>
      <c r="K56" s="5">
        <f>'Nuovi positivi'!C56/D56*100</f>
        <v>1.5815460577071438</v>
      </c>
    </row>
    <row r="57" spans="1:11">
      <c r="A57" s="2">
        <f>Dati!A57</f>
        <v>44098</v>
      </c>
      <c r="B57" s="10">
        <v>55</v>
      </c>
      <c r="C57" s="3">
        <f>Dati!O57</f>
        <v>10787694</v>
      </c>
      <c r="D57">
        <f t="shared" ref="D57" si="84">C57-C56</f>
        <v>108019</v>
      </c>
      <c r="E57">
        <f t="shared" ref="E57" si="85">D57-D56</f>
        <v>4323</v>
      </c>
      <c r="G57" s="5">
        <f>C57/Casi_totali!B57</f>
        <v>35.448171843731828</v>
      </c>
      <c r="H57" s="5">
        <f>C57/Positivi!B57</f>
        <v>230.60483112441213</v>
      </c>
      <c r="I57" s="6">
        <f t="shared" ref="I57" si="86">100/G57</f>
        <v>2.8210199510664649</v>
      </c>
      <c r="J57" s="6">
        <f t="shared" ref="J57" si="87">100/H57</f>
        <v>0.43364225941151097</v>
      </c>
      <c r="K57" s="5">
        <f>'Nuovi positivi'!C57/D57*100</f>
        <v>1.6534128255214362</v>
      </c>
    </row>
    <row r="58" spans="1:11">
      <c r="A58" s="2">
        <f>Dati!A58</f>
        <v>44099</v>
      </c>
      <c r="B58" s="10">
        <v>56</v>
      </c>
      <c r="C58" s="3">
        <f>Dati!O58</f>
        <v>10894963</v>
      </c>
      <c r="D58">
        <f t="shared" ref="D58" si="88">C58-C57</f>
        <v>107269</v>
      </c>
      <c r="E58">
        <f t="shared" ref="E58" si="89">D58-D57</f>
        <v>-750</v>
      </c>
      <c r="G58" s="5">
        <f>C58/Casi_totali!B58</f>
        <v>35.577131941156303</v>
      </c>
      <c r="H58" s="5">
        <f>C58/Positivi!B58</f>
        <v>228.31977450857119</v>
      </c>
      <c r="I58" s="6">
        <f t="shared" ref="I58" si="90">100/G58</f>
        <v>2.8107943092601597</v>
      </c>
      <c r="J58" s="6">
        <f t="shared" ref="J58" si="91">100/H58</f>
        <v>0.43798221251416825</v>
      </c>
      <c r="K58" s="5">
        <f>'Nuovi positivi'!C58/D58*100</f>
        <v>1.7824348134130086</v>
      </c>
    </row>
    <row r="59" spans="1:11">
      <c r="A59" s="2">
        <f>Dati!A59</f>
        <v>44100</v>
      </c>
      <c r="B59" s="10">
        <v>57</v>
      </c>
      <c r="C59" s="3">
        <f>Dati!O59</f>
        <v>10999350</v>
      </c>
      <c r="D59">
        <f t="shared" ref="D59" si="92">C59-C58</f>
        <v>104387</v>
      </c>
      <c r="E59">
        <f t="shared" ref="E59" si="93">D59-D58</f>
        <v>-2882</v>
      </c>
      <c r="G59" s="5">
        <f>C59/Casi_totali!B59</f>
        <v>35.70012073845195</v>
      </c>
      <c r="H59" s="5">
        <f>C59/Positivi!B59</f>
        <v>226.35667688761757</v>
      </c>
      <c r="I59" s="6">
        <f t="shared" ref="I59" si="94">100/G59</f>
        <v>2.8011109747394163</v>
      </c>
      <c r="J59" s="6">
        <f t="shared" ref="J59" si="95">100/H59</f>
        <v>0.44178065067481259</v>
      </c>
      <c r="K59" s="5">
        <f>'Nuovi positivi'!C59/D59*100</f>
        <v>1.7904528341651738</v>
      </c>
    </row>
    <row r="60" spans="1:11">
      <c r="A60" s="2">
        <f>Dati!A60</f>
        <v>44101</v>
      </c>
      <c r="B60" s="10">
        <v>58</v>
      </c>
      <c r="C60" s="3">
        <f>Dati!O60</f>
        <v>11087064</v>
      </c>
      <c r="D60">
        <f t="shared" ref="D60" si="96">C60-C59</f>
        <v>87714</v>
      </c>
      <c r="E60">
        <f t="shared" ref="E60" si="97">D60-D59</f>
        <v>-16673</v>
      </c>
      <c r="G60" s="5">
        <f>C60/Casi_totali!B60</f>
        <v>35.779726982282895</v>
      </c>
      <c r="H60" s="5">
        <f>C60/Positivi!B60</f>
        <v>223.44842597444475</v>
      </c>
      <c r="I60" s="6">
        <f t="shared" ref="I60" si="98">100/G60</f>
        <v>2.7948787884691564</v>
      </c>
      <c r="J60" s="6">
        <f t="shared" ref="J60" si="99">100/H60</f>
        <v>0.44753056354685067</v>
      </c>
      <c r="K60" s="5">
        <f>'Nuovi positivi'!C60/D60*100</f>
        <v>2.0133616070410651</v>
      </c>
    </row>
    <row r="61" spans="1:11">
      <c r="A61" s="2">
        <f>Dati!A61</f>
        <v>44102</v>
      </c>
      <c r="B61" s="10">
        <v>59</v>
      </c>
      <c r="C61" s="3">
        <f>Dati!O61</f>
        <v>11138173</v>
      </c>
      <c r="D61">
        <f t="shared" ref="D61" si="100">C61-C60</f>
        <v>51109</v>
      </c>
      <c r="E61">
        <f t="shared" ref="E61" si="101">D61-D60</f>
        <v>-36605</v>
      </c>
      <c r="G61" s="5">
        <f>C61/Casi_totali!B61</f>
        <v>35.772192674811471</v>
      </c>
      <c r="H61" s="5">
        <f>C61/Positivi!B61</f>
        <v>221.33364465552532</v>
      </c>
      <c r="I61" s="6">
        <f t="shared" ref="I61" si="102">100/G61</f>
        <v>2.7954674433589783</v>
      </c>
      <c r="J61" s="6">
        <f t="shared" ref="J61" si="103">100/H61</f>
        <v>0.45180659341527551</v>
      </c>
      <c r="K61" s="5">
        <f>'Nuovi positivi'!C61/D61*100</f>
        <v>2.9231642176524684</v>
      </c>
    </row>
    <row r="62" spans="1:11">
      <c r="A62" s="2">
        <f>Dati!A62</f>
        <v>44103</v>
      </c>
      <c r="B62" s="10">
        <v>60</v>
      </c>
      <c r="C62" s="3">
        <f>Dati!O62</f>
        <v>11228358</v>
      </c>
      <c r="D62">
        <f t="shared" ref="D62" si="104">C62-C61</f>
        <v>90185</v>
      </c>
      <c r="E62">
        <f t="shared" ref="E62" si="105">D62-D61</f>
        <v>39076</v>
      </c>
      <c r="G62" s="5">
        <f>C62/Casi_totali!B62</f>
        <v>35.872087562417931</v>
      </c>
      <c r="H62" s="5">
        <f>C62/Positivi!B62</f>
        <v>221.77282243729013</v>
      </c>
      <c r="I62" s="6">
        <f t="shared" ref="I62" si="106">100/G62</f>
        <v>2.7876827582447943</v>
      </c>
      <c r="J62" s="6">
        <f t="shared" ref="J62" si="107">100/H62</f>
        <v>0.45091187865581062</v>
      </c>
      <c r="K62" s="5">
        <f>'Nuovi positivi'!C62/D62*100</f>
        <v>1.82624604978655</v>
      </c>
    </row>
    <row r="63" spans="1:11">
      <c r="A63" s="2">
        <f>Dati!A63</f>
        <v>44104</v>
      </c>
      <c r="B63" s="10">
        <v>61</v>
      </c>
      <c r="C63" s="3">
        <f>Dati!O63</f>
        <v>11333922</v>
      </c>
      <c r="D63">
        <f t="shared" ref="D63" si="108">C63-C62</f>
        <v>105564</v>
      </c>
      <c r="E63">
        <f t="shared" ref="E63" si="109">D63-D62</f>
        <v>15379</v>
      </c>
      <c r="G63" s="5">
        <f>C63/Casi_totali!B63</f>
        <v>35.996588971006254</v>
      </c>
      <c r="H63" s="5">
        <f>C63/Positivi!B63</f>
        <v>221.09361527807582</v>
      </c>
      <c r="I63" s="6">
        <f t="shared" ref="I63" si="110">100/G63</f>
        <v>2.7780409993998547</v>
      </c>
      <c r="J63" s="6">
        <f t="shared" ref="J63" si="111">100/H63</f>
        <v>0.45229709539204521</v>
      </c>
      <c r="K63" s="5">
        <f>'Nuovi positivi'!C63/D63*100</f>
        <v>1.7524913796369974</v>
      </c>
    </row>
    <row r="64" spans="1:11">
      <c r="A64" s="2">
        <f>Dati!A64</f>
        <v>44105</v>
      </c>
      <c r="B64" s="10">
        <v>62</v>
      </c>
      <c r="C64" s="3">
        <f>Dati!O64</f>
        <v>11452158</v>
      </c>
      <c r="D64">
        <f t="shared" ref="D64" si="112">C64-C63</f>
        <v>118236</v>
      </c>
      <c r="E64">
        <f t="shared" ref="E64" si="113">D64-D63</f>
        <v>12672</v>
      </c>
      <c r="G64" s="5">
        <f>C64/Casi_totali!B64</f>
        <v>36.080130053023069</v>
      </c>
      <c r="H64" s="5">
        <f>C64/Positivi!B64</f>
        <v>217.52726651091231</v>
      </c>
      <c r="I64" s="6">
        <f t="shared" ref="I64" si="114">100/G64</f>
        <v>2.7716086348092648</v>
      </c>
      <c r="J64" s="6">
        <f t="shared" ref="J64" si="115">100/H64</f>
        <v>0.45971248388295027</v>
      </c>
      <c r="K64" s="5">
        <f>'Nuovi positivi'!C64/D64*100</f>
        <v>2.1550120098785479</v>
      </c>
    </row>
    <row r="65" spans="1:11">
      <c r="A65" s="2">
        <f>Dati!A65</f>
        <v>44106</v>
      </c>
      <c r="B65" s="10">
        <v>63</v>
      </c>
      <c r="C65" s="3">
        <f>Dati!O65</f>
        <v>11572459</v>
      </c>
      <c r="D65">
        <f t="shared" ref="D65" si="116">C65-C64</f>
        <v>120301</v>
      </c>
      <c r="E65">
        <f t="shared" ref="E65" si="117">D65-D64</f>
        <v>2065</v>
      </c>
      <c r="G65" s="5">
        <f>C65/Casi_totali!B65</f>
        <v>36.174334496167646</v>
      </c>
      <c r="H65" s="5">
        <f>C65/Positivi!B65</f>
        <v>214.31670277978407</v>
      </c>
      <c r="I65" s="6">
        <f t="shared" ref="I65" si="118">100/G65</f>
        <v>2.7643908697365012</v>
      </c>
      <c r="J65" s="6">
        <f t="shared" ref="J65" si="119">100/H65</f>
        <v>0.46659919037086239</v>
      </c>
      <c r="K65" s="5">
        <f>'Nuovi positivi'!C65/D65*100</f>
        <v>2.0772894655904772</v>
      </c>
    </row>
    <row r="66" spans="1:11">
      <c r="A66" s="2">
        <f>Dati!A66</f>
        <v>44107</v>
      </c>
      <c r="B66" s="10">
        <v>64</v>
      </c>
      <c r="C66" s="3">
        <f>Dati!O66</f>
        <v>11691391</v>
      </c>
      <c r="D66">
        <f t="shared" ref="D66" si="120">C66-C65</f>
        <v>118932</v>
      </c>
      <c r="E66">
        <f t="shared" ref="E66" si="121">D66-D65</f>
        <v>-1369</v>
      </c>
      <c r="G66" s="5">
        <f>C66/Casi_totali!B66</f>
        <v>36.224182109428014</v>
      </c>
      <c r="H66" s="5">
        <f>C66/Positivi!B66</f>
        <v>210.40548176942735</v>
      </c>
      <c r="I66" s="6">
        <f t="shared" ref="I66" si="122">100/G66</f>
        <v>2.7605868283765376</v>
      </c>
      <c r="J66" s="6">
        <f t="shared" ref="J66" si="123">100/H66</f>
        <v>0.47527278832775327</v>
      </c>
      <c r="K66" s="5">
        <f>'Nuovi positivi'!C66/D66*100</f>
        <v>2.3904415968788886</v>
      </c>
    </row>
    <row r="67" spans="1:11">
      <c r="A67" s="2">
        <f>Dati!A67</f>
        <v>44108</v>
      </c>
      <c r="B67" s="10">
        <v>65</v>
      </c>
      <c r="C67" s="3">
        <f>Dati!O67</f>
        <v>11784105</v>
      </c>
      <c r="D67">
        <f t="shared" ref="D67" si="124">C67-C66</f>
        <v>92714</v>
      </c>
      <c r="E67">
        <f t="shared" ref="E67" si="125">D67-D66</f>
        <v>-26218</v>
      </c>
      <c r="G67" s="5">
        <f>C67/Casi_totali!B67</f>
        <v>36.222116688029658</v>
      </c>
      <c r="H67" s="5">
        <f>C67/Positivi!B67</f>
        <v>205.19432690800815</v>
      </c>
      <c r="I67" s="6">
        <f t="shared" ref="I67" si="126">100/G67</f>
        <v>2.7607442398043802</v>
      </c>
      <c r="J67" s="6">
        <f t="shared" ref="J67" si="127">100/H67</f>
        <v>0.48734290809526898</v>
      </c>
      <c r="K67" s="5">
        <f>'Nuovi positivi'!C67/D67*100</f>
        <v>2.7805940850357014</v>
      </c>
    </row>
    <row r="68" spans="1:11">
      <c r="A68" s="2">
        <f>Dati!A68</f>
        <v>44109</v>
      </c>
      <c r="B68" s="10">
        <v>66</v>
      </c>
      <c r="C68" s="3">
        <f>Dati!O68</f>
        <v>11844346</v>
      </c>
      <c r="D68">
        <f t="shared" ref="D68" si="128">C68-C67</f>
        <v>60241</v>
      </c>
      <c r="E68">
        <f t="shared" ref="E68" si="129">D68-D67</f>
        <v>-32473</v>
      </c>
      <c r="G68" s="5">
        <f>C68/Casi_totali!B68</f>
        <v>36.156447467229981</v>
      </c>
      <c r="H68" s="5">
        <f>C68/Positivi!B68</f>
        <v>201.08221992088687</v>
      </c>
      <c r="I68" s="6">
        <f t="shared" ref="I68" si="130">100/G68</f>
        <v>2.7657584471105454</v>
      </c>
      <c r="J68" s="6">
        <f t="shared" ref="J68" si="131">100/H68</f>
        <v>0.4973090114051042</v>
      </c>
      <c r="K68" s="5">
        <f>'Nuovi positivi'!C68/D68*100</f>
        <v>3.7466177520293487</v>
      </c>
    </row>
    <row r="69" spans="1:11">
      <c r="A69" s="2">
        <f>Dati!A69</f>
        <v>44110</v>
      </c>
      <c r="B69" s="10">
        <v>67</v>
      </c>
      <c r="C69" s="3">
        <f>Dati!O69</f>
        <v>11944088</v>
      </c>
      <c r="D69">
        <f t="shared" ref="D69" si="132">C69-C68</f>
        <v>99742</v>
      </c>
      <c r="E69">
        <f t="shared" ref="E69" si="133">D69-D68</f>
        <v>39501</v>
      </c>
      <c r="G69" s="5">
        <f>C69/Casi_totali!B69</f>
        <v>36.165383346000006</v>
      </c>
      <c r="H69" s="5">
        <f>C69/Positivi!B69</f>
        <v>198.62453853061496</v>
      </c>
      <c r="I69" s="6">
        <f t="shared" ref="I69" si="134">100/G69</f>
        <v>2.7650750731240428</v>
      </c>
      <c r="J69" s="6">
        <f t="shared" ref="J69" si="135">100/H69</f>
        <v>0.50346246611712842</v>
      </c>
      <c r="K69" s="5">
        <f>'Nuovi positivi'!C69/D69*100</f>
        <v>2.6839245252752102</v>
      </c>
    </row>
    <row r="70" spans="1:11">
      <c r="A70" s="2">
        <f>Dati!A70</f>
        <v>44111</v>
      </c>
      <c r="B70" s="10">
        <v>68</v>
      </c>
      <c r="C70" s="3">
        <f>Dati!O70</f>
        <v>12069402</v>
      </c>
      <c r="D70">
        <f t="shared" ref="D70" si="136">C70-C69</f>
        <v>125314</v>
      </c>
      <c r="E70">
        <f t="shared" ref="E70" si="137">D70-D69</f>
        <v>25572</v>
      </c>
      <c r="G70" s="5">
        <f>C70/Casi_totali!B70</f>
        <v>36.142426783254479</v>
      </c>
      <c r="H70" s="5">
        <f>C70/Positivi!B70</f>
        <v>192.87589491178727</v>
      </c>
      <c r="I70" s="6">
        <f t="shared" ref="I70" si="138">100/G70</f>
        <v>2.7668313641388362</v>
      </c>
      <c r="J70" s="6">
        <f t="shared" ref="J70" si="139">100/H70</f>
        <v>0.51846810637345575</v>
      </c>
      <c r="K70" s="5">
        <f>'Nuovi positivi'!C70/D70*100</f>
        <v>2.9342292162088834</v>
      </c>
    </row>
    <row r="71" spans="1:11">
      <c r="A71" s="2">
        <f>Dati!A71</f>
        <v>44112</v>
      </c>
      <c r="B71" s="10">
        <v>69</v>
      </c>
      <c r="C71" s="3">
        <f>Dati!O71</f>
        <v>12197500</v>
      </c>
      <c r="D71">
        <f t="shared" ref="D71" si="140">C71-C70</f>
        <v>128098</v>
      </c>
      <c r="E71">
        <f t="shared" ref="E71" si="141">D71-D70</f>
        <v>2784</v>
      </c>
      <c r="G71" s="5">
        <f>C71/Casi_totali!B71</f>
        <v>36.044834780347401</v>
      </c>
      <c r="H71" s="5">
        <f>C71/Positivi!B71</f>
        <v>184.94511159631247</v>
      </c>
      <c r="I71" s="6">
        <f t="shared" ref="I71" si="142">100/G71</f>
        <v>2.7743226070916172</v>
      </c>
      <c r="J71" s="6">
        <f t="shared" ref="J71" si="143">100/H71</f>
        <v>0.54070096331215411</v>
      </c>
      <c r="K71" s="5">
        <f>'Nuovi positivi'!C71/D71*100</f>
        <v>3.4801480116785584</v>
      </c>
    </row>
    <row r="72" spans="1:11">
      <c r="A72" s="2">
        <f>Dati!A72</f>
        <v>44113</v>
      </c>
      <c r="B72" s="10">
        <v>70</v>
      </c>
      <c r="C72" s="3">
        <f>Dati!O72</f>
        <v>12326971</v>
      </c>
      <c r="D72">
        <f t="shared" ref="D72" si="144">C72-C71</f>
        <v>129471</v>
      </c>
      <c r="E72">
        <f t="shared" ref="E72" si="145">D72-D71</f>
        <v>1373</v>
      </c>
      <c r="G72" s="5">
        <f>C72/Casi_totali!B72</f>
        <v>35.858192977863105</v>
      </c>
      <c r="H72" s="5">
        <f>C72/Positivi!B72</f>
        <v>175.82329196976181</v>
      </c>
      <c r="I72" s="6">
        <f t="shared" ref="I72" si="146">100/G72</f>
        <v>2.7887629491462258</v>
      </c>
      <c r="J72" s="6">
        <f t="shared" ref="J72" si="147">100/H72</f>
        <v>0.56875285907624828</v>
      </c>
      <c r="K72" s="5">
        <f>'Nuovi positivi'!C72/D72*100</f>
        <v>4.1491917108850629</v>
      </c>
    </row>
    <row r="73" spans="1:11">
      <c r="A73" s="2">
        <f>Dati!A73</f>
        <v>44114</v>
      </c>
      <c r="B73" s="10">
        <v>71</v>
      </c>
      <c r="C73" s="3">
        <f>Dati!O73</f>
        <v>12460055</v>
      </c>
      <c r="D73">
        <f t="shared" ref="D73" si="148">C73-C72</f>
        <v>133084</v>
      </c>
      <c r="E73">
        <f t="shared" ref="E73" si="149">D73-D72</f>
        <v>3613</v>
      </c>
      <c r="G73" s="5">
        <f>C73/Casi_totali!B73</f>
        <v>35.651699313865187</v>
      </c>
      <c r="H73" s="5">
        <f>C73/Positivi!B73</f>
        <v>166.51371794357803</v>
      </c>
      <c r="I73" s="6">
        <f t="shared" ref="I73" si="150">100/G73</f>
        <v>2.8049153876126551</v>
      </c>
      <c r="J73" s="6">
        <f t="shared" ref="J73" si="151">100/H73</f>
        <v>0.60055112116278775</v>
      </c>
      <c r="K73" s="5">
        <f>'Nuovi positivi'!C73/D73*100</f>
        <v>4.3010429503170933</v>
      </c>
    </row>
    <row r="74" spans="1:11">
      <c r="A74" s="2">
        <f>Dati!A74</f>
        <v>44115</v>
      </c>
      <c r="B74" s="10">
        <v>72</v>
      </c>
      <c r="C74" s="3">
        <f>Dati!O74</f>
        <v>12564713</v>
      </c>
      <c r="D74">
        <f t="shared" ref="D74" si="152">C74-C73</f>
        <v>104658</v>
      </c>
      <c r="E74">
        <f t="shared" ref="E74" si="153">D74-D73</f>
        <v>-28426</v>
      </c>
      <c r="G74" s="5">
        <f>C74/Casi_totali!B74</f>
        <v>35.398543456824903</v>
      </c>
      <c r="H74" s="5">
        <f>C74/Positivi!B74</f>
        <v>158.8961492254189</v>
      </c>
      <c r="I74" s="6">
        <f t="shared" ref="I74" si="154">100/G74</f>
        <v>2.8249749914701594</v>
      </c>
      <c r="J74" s="6">
        <f t="shared" ref="J74" si="155">100/H74</f>
        <v>0.62934187195521307</v>
      </c>
      <c r="K74" s="5">
        <f>'Nuovi positivi'!C74/D74*100</f>
        <v>5.2131705173039808</v>
      </c>
    </row>
    <row r="75" spans="1:11">
      <c r="A75" s="2">
        <f>Dati!A75</f>
        <v>44116</v>
      </c>
      <c r="B75" s="10">
        <v>73</v>
      </c>
      <c r="C75" s="3">
        <f>Dati!O75</f>
        <v>12650155</v>
      </c>
      <c r="D75">
        <f t="shared" ref="D75:D76" si="156">C75-C74</f>
        <v>85442</v>
      </c>
      <c r="E75">
        <f t="shared" ref="E75:E76" si="157">D75-D74</f>
        <v>-19216</v>
      </c>
      <c r="G75" s="5">
        <f>C75/Casi_totali!B75</f>
        <v>35.181439445558432</v>
      </c>
      <c r="H75" s="5">
        <f>C75/Positivi!B75</f>
        <v>152.8461045865352</v>
      </c>
      <c r="I75" s="6">
        <f t="shared" ref="I75:I76" si="158">100/G75</f>
        <v>2.8424078598246423</v>
      </c>
      <c r="J75" s="6">
        <f t="shared" ref="J75:J76" si="159">100/H75</f>
        <v>0.65425285302828307</v>
      </c>
      <c r="K75" s="5">
        <f>'Nuovi positivi'!C75/D75*100</f>
        <v>5.4060064137075443</v>
      </c>
    </row>
    <row r="76" spans="1:11">
      <c r="A76" s="2">
        <f>Dati!A76</f>
        <v>44117</v>
      </c>
      <c r="B76" s="10">
        <v>74</v>
      </c>
      <c r="C76" s="3">
        <f>Dati!O76</f>
        <v>12762699</v>
      </c>
      <c r="D76">
        <f t="shared" si="156"/>
        <v>112544</v>
      </c>
      <c r="E76">
        <f t="shared" si="157"/>
        <v>27102</v>
      </c>
      <c r="G76" s="5">
        <f>C76/Casi_totali!B76</f>
        <v>34.921618094109725</v>
      </c>
      <c r="H76" s="5">
        <f>C76/Positivi!B76</f>
        <v>146.37297718853577</v>
      </c>
      <c r="I76" s="6">
        <f t="shared" si="158"/>
        <v>2.8635557416186028</v>
      </c>
      <c r="J76" s="6">
        <f t="shared" si="159"/>
        <v>0.68318621319832118</v>
      </c>
      <c r="K76" s="5">
        <f>'Nuovi positivi'!C76/D76*100</f>
        <v>5.2406170031276655</v>
      </c>
    </row>
    <row r="77" spans="1:11">
      <c r="A77" s="2">
        <f>Dati!A77</f>
        <v>44118</v>
      </c>
      <c r="B77" s="10">
        <v>75</v>
      </c>
      <c r="C77" s="3">
        <f>Dati!O77</f>
        <v>12914895</v>
      </c>
      <c r="D77">
        <f t="shared" ref="D77:D78" si="160">C77-C76</f>
        <v>152196</v>
      </c>
      <c r="E77">
        <f t="shared" ref="E77:E78" si="161">D77-D76</f>
        <v>39652</v>
      </c>
      <c r="G77" s="5">
        <f>C77/Casi_totali!B77</f>
        <v>34.643051617627727</v>
      </c>
      <c r="H77" s="5">
        <f>C77/Positivi!B77</f>
        <v>139.70355346422198</v>
      </c>
      <c r="I77" s="6">
        <f t="shared" ref="I77:I78" si="162">100/G77</f>
        <v>2.8865817337268327</v>
      </c>
      <c r="J77" s="6">
        <f t="shared" ref="J77:J78" si="163">100/H77</f>
        <v>0.71580140605092024</v>
      </c>
      <c r="K77" s="5">
        <f>'Nuovi positivi'!C77/D77*100</f>
        <v>4.8174722068911144</v>
      </c>
    </row>
    <row r="78" spans="1:11">
      <c r="A78" s="2">
        <f>Dati!A78</f>
        <v>44119</v>
      </c>
      <c r="B78" s="10">
        <v>76</v>
      </c>
      <c r="C78" s="3">
        <f>Dati!O78</f>
        <v>13077827</v>
      </c>
      <c r="D78">
        <f t="shared" si="160"/>
        <v>162932</v>
      </c>
      <c r="E78">
        <f t="shared" si="161"/>
        <v>10736</v>
      </c>
      <c r="G78" s="5">
        <f>C78/Casi_totali!B78</f>
        <v>34.270855498660907</v>
      </c>
      <c r="H78" s="5">
        <f>C78/Positivi!B78</f>
        <v>131.74528035782646</v>
      </c>
      <c r="I78" s="6">
        <f t="shared" si="162"/>
        <v>2.9179312434703411</v>
      </c>
      <c r="J78" s="6">
        <f t="shared" si="163"/>
        <v>0.75904047361996752</v>
      </c>
      <c r="K78" s="5">
        <f>'Nuovi positivi'!C78/D78*100</f>
        <v>5.4028674539071515</v>
      </c>
    </row>
    <row r="79" spans="1:11">
      <c r="A79" s="2">
        <f>Dati!A79</f>
        <v>44120</v>
      </c>
      <c r="B79" s="10">
        <v>77</v>
      </c>
      <c r="C79" s="3">
        <f>Dati!O79</f>
        <v>13228204</v>
      </c>
      <c r="D79">
        <f t="shared" ref="D79" si="164">C79-C78</f>
        <v>150377</v>
      </c>
      <c r="E79">
        <f t="shared" ref="E79" si="165">D79-D78</f>
        <v>-12555</v>
      </c>
      <c r="G79" s="5">
        <f>C79/Casi_totali!B79</f>
        <v>33.778938793854103</v>
      </c>
      <c r="H79" s="5">
        <f>C79/Positivi!B79</f>
        <v>123.26863724466975</v>
      </c>
      <c r="I79" s="6">
        <f t="shared" ref="I79" si="166">100/G79</f>
        <v>2.9604245595244829</v>
      </c>
      <c r="J79" s="6">
        <f t="shared" ref="J79" si="167">100/H79</f>
        <v>0.81123635529055949</v>
      </c>
      <c r="K79" s="5">
        <f>'Nuovi positivi'!C79/D79*100</f>
        <v>6.6559380756365663</v>
      </c>
    </row>
    <row r="80" spans="1:11">
      <c r="A80" s="2">
        <f>Dati!A80</f>
        <v>44121</v>
      </c>
      <c r="B80" s="10">
        <v>78</v>
      </c>
      <c r="C80" s="3">
        <f>Dati!O80</f>
        <v>13394041</v>
      </c>
      <c r="D80">
        <f t="shared" ref="D80" si="168">C80-C79</f>
        <v>165837</v>
      </c>
      <c r="E80">
        <f t="shared" ref="E80" si="169">D80-D79</f>
        <v>15460</v>
      </c>
      <c r="G80" s="5">
        <f>C80/Casi_totali!B80</f>
        <v>33.274144424349622</v>
      </c>
      <c r="H80" s="5">
        <f>C80/Positivi!B80</f>
        <v>114.54261769359046</v>
      </c>
      <c r="I80" s="6">
        <f t="shared" ref="I80" si="170">100/G80</f>
        <v>3.0053364776171732</v>
      </c>
      <c r="J80" s="6">
        <f t="shared" ref="J80" si="171">100/H80</f>
        <v>0.8730374948083256</v>
      </c>
      <c r="K80" s="5">
        <f>'Nuovi positivi'!C80/D80*100</f>
        <v>6.5877940387247715</v>
      </c>
    </row>
    <row r="81" spans="1:11">
      <c r="A81" s="2">
        <f>Dati!A81</f>
        <v>44122</v>
      </c>
      <c r="B81" s="10">
        <v>79</v>
      </c>
      <c r="C81" s="3">
        <f>Dati!O81</f>
        <v>13540582</v>
      </c>
      <c r="D81">
        <f t="shared" ref="D81" si="172">C81-C80</f>
        <v>146541</v>
      </c>
      <c r="E81">
        <f t="shared" ref="E81" si="173">D81-D80</f>
        <v>-19296</v>
      </c>
      <c r="G81" s="5">
        <f>C81/Casi_totali!B81</f>
        <v>32.68769146463049</v>
      </c>
      <c r="H81" s="5">
        <f>C81/Positivi!B81</f>
        <v>107.26317957492653</v>
      </c>
      <c r="I81" s="6">
        <f t="shared" ref="I81" si="174">100/G81</f>
        <v>3.0592555031977211</v>
      </c>
      <c r="J81" s="6">
        <f t="shared" ref="J81" si="175">100/H81</f>
        <v>0.93228636701140322</v>
      </c>
      <c r="K81" s="5">
        <f>'Nuovi positivi'!C81/D81*100</f>
        <v>7.9875256754082464</v>
      </c>
    </row>
    <row r="82" spans="1:11">
      <c r="A82" s="2">
        <f>Dati!A82</f>
        <v>44123</v>
      </c>
      <c r="B82" s="10">
        <v>80</v>
      </c>
      <c r="C82" s="3">
        <f>Dati!O82</f>
        <v>13639444</v>
      </c>
      <c r="D82">
        <f t="shared" ref="D82" si="176">C82-C81</f>
        <v>98862</v>
      </c>
      <c r="E82">
        <f t="shared" ref="E82" si="177">D82-D81</f>
        <v>-47679</v>
      </c>
      <c r="G82" s="5">
        <f>C82/Casi_totali!B82</f>
        <v>32.200548659278809</v>
      </c>
      <c r="H82" s="5">
        <f>C82/Positivi!B82</f>
        <v>101.78461676231129</v>
      </c>
      <c r="I82" s="6">
        <f t="shared" ref="I82" si="178">100/G82</f>
        <v>3.1055371465288468</v>
      </c>
      <c r="J82" s="6">
        <f t="shared" ref="J82" si="179">100/H82</f>
        <v>0.98246673398123852</v>
      </c>
      <c r="K82" s="5">
        <f>'Nuovi positivi'!C82/D82*100</f>
        <v>9.4444781614776154</v>
      </c>
    </row>
    <row r="83" spans="1:11">
      <c r="A83" s="2">
        <f>Dati!A83</f>
        <v>44124</v>
      </c>
      <c r="B83" s="10">
        <v>81</v>
      </c>
      <c r="C83" s="3">
        <f>Dati!O83</f>
        <v>13784181</v>
      </c>
      <c r="D83">
        <f t="shared" ref="D83:D84" si="180">C83-C82</f>
        <v>144737</v>
      </c>
      <c r="E83">
        <f t="shared" ref="E83:E84" si="181">D83-D82</f>
        <v>45875</v>
      </c>
      <c r="G83" s="5">
        <f>C83/Casi_totali!B83</f>
        <v>31.727961164601599</v>
      </c>
      <c r="H83" s="5">
        <f>C83/Positivi!B83</f>
        <v>96.569129670237288</v>
      </c>
      <c r="I83" s="6">
        <f t="shared" ref="I83:I84" si="182">100/G83</f>
        <v>3.1517940746715385</v>
      </c>
      <c r="J83" s="6">
        <f t="shared" ref="J83:J84" si="183">100/H83</f>
        <v>1.0355276095112216</v>
      </c>
      <c r="K83" s="5">
        <f>'Nuovi positivi'!C83/D83*100</f>
        <v>7.5108645336023265</v>
      </c>
    </row>
    <row r="84" spans="1:11">
      <c r="A84" s="2">
        <f>Dati!A84</f>
        <v>44125</v>
      </c>
      <c r="B84" s="10">
        <v>82</v>
      </c>
      <c r="C84" s="3">
        <f>Dati!O84</f>
        <v>13962029</v>
      </c>
      <c r="D84">
        <f t="shared" si="180"/>
        <v>177848</v>
      </c>
      <c r="E84">
        <f t="shared" si="181"/>
        <v>33111</v>
      </c>
      <c r="G84" s="5">
        <f>C84/Casi_totali!B84</f>
        <v>31.051019908906522</v>
      </c>
      <c r="H84" s="5">
        <f>C84/Positivi!B84</f>
        <v>89.821470387668711</v>
      </c>
      <c r="I84" s="6">
        <f t="shared" si="182"/>
        <v>3.2205061313079928</v>
      </c>
      <c r="J84" s="6">
        <f t="shared" si="183"/>
        <v>1.1133195612185021</v>
      </c>
      <c r="K84" s="5">
        <f>'Nuovi positivi'!C84/D84*100</f>
        <v>8.5460618055867936</v>
      </c>
    </row>
    <row r="85" spans="1:11">
      <c r="A85" s="2">
        <f>Dati!A85</f>
        <v>44126</v>
      </c>
      <c r="B85" s="10">
        <v>83</v>
      </c>
      <c r="C85" s="3">
        <f>Dati!O85</f>
        <v>14132421</v>
      </c>
      <c r="D85">
        <f t="shared" ref="D85" si="184">C85-C84</f>
        <v>170392</v>
      </c>
      <c r="E85">
        <f t="shared" ref="E85" si="185">D85-D84</f>
        <v>-7456</v>
      </c>
      <c r="G85" s="5">
        <f>C85/Casi_totali!B85</f>
        <v>30.344925986524267</v>
      </c>
      <c r="H85" s="5">
        <f>C85/Positivi!B85</f>
        <v>83.474625225927639</v>
      </c>
      <c r="I85" s="6">
        <f t="shared" ref="I85" si="186">100/G85</f>
        <v>3.2954438591944011</v>
      </c>
      <c r="J85" s="6">
        <f t="shared" ref="J85" si="187">100/H85</f>
        <v>1.1979688405829403</v>
      </c>
      <c r="K85" s="5">
        <f>'Nuovi positivi'!C85/D85*100</f>
        <v>9.4358890088736569</v>
      </c>
    </row>
    <row r="86" spans="1:11">
      <c r="A86" s="2">
        <f>Dati!A86</f>
        <v>44127</v>
      </c>
      <c r="B86" s="10">
        <v>84</v>
      </c>
      <c r="C86" s="3">
        <f>Dati!O86</f>
        <v>14314453</v>
      </c>
      <c r="D86">
        <f t="shared" ref="D86:D87" si="188">C86-C85</f>
        <v>182032</v>
      </c>
      <c r="E86">
        <f t="shared" ref="E86:E87" si="189">D86-D85</f>
        <v>11640</v>
      </c>
      <c r="G86" s="5">
        <f>C86/Casi_totali!B86</f>
        <v>29.522310149751789</v>
      </c>
      <c r="H86" s="5">
        <f>C86/Positivi!B86</f>
        <v>76.958597219384743</v>
      </c>
      <c r="I86" s="6">
        <f t="shared" ref="I86:I87" si="190">100/G86</f>
        <v>3.3872687974874065</v>
      </c>
      <c r="J86" s="6">
        <f t="shared" ref="J86:J87" si="191">100/H86</f>
        <v>1.2993999840580706</v>
      </c>
      <c r="K86" s="5">
        <f>'Nuovi positivi'!C86/D86*100</f>
        <v>10.516282851366793</v>
      </c>
    </row>
    <row r="87" spans="1:11">
      <c r="A87" s="2">
        <f>Dati!A87</f>
        <v>44128</v>
      </c>
      <c r="B87" s="10">
        <v>85</v>
      </c>
      <c r="C87" s="3">
        <f>Dati!O87</f>
        <v>14492122</v>
      </c>
      <c r="D87">
        <f t="shared" si="188"/>
        <v>177669</v>
      </c>
      <c r="E87">
        <f t="shared" si="189"/>
        <v>-4363</v>
      </c>
      <c r="G87" s="5">
        <f>C87/Casi_totali!B87</f>
        <v>28.725200145091563</v>
      </c>
      <c r="H87" s="5">
        <f>C87/Positivi!B87</f>
        <v>71.325816263251667</v>
      </c>
      <c r="I87" s="6">
        <f t="shared" si="190"/>
        <v>3.4812638204398225</v>
      </c>
      <c r="J87" s="6">
        <f t="shared" si="191"/>
        <v>1.4020169027006535</v>
      </c>
      <c r="K87" s="5">
        <f>'Nuovi positivi'!C87/D87*100</f>
        <v>11.054263827679561</v>
      </c>
    </row>
    <row r="88" spans="1:11">
      <c r="A88" s="2">
        <f>Dati!A88</f>
        <v>44129</v>
      </c>
      <c r="B88" s="10">
        <v>86</v>
      </c>
      <c r="C88" s="3">
        <f>Dati!O88</f>
        <v>14654002</v>
      </c>
      <c r="D88">
        <f t="shared" ref="D88:D89" si="192">C88-C87</f>
        <v>161880</v>
      </c>
      <c r="E88">
        <f t="shared" ref="E88:E89" si="193">D88-D87</f>
        <v>-15789</v>
      </c>
      <c r="G88" s="5">
        <f>C88/Casi_totali!B88</f>
        <v>27.870870436796999</v>
      </c>
      <c r="H88" s="5">
        <f>C88/Positivi!B88</f>
        <v>65.937437286549283</v>
      </c>
      <c r="I88" s="6">
        <f t="shared" ref="I88:I89" si="194">100/G88</f>
        <v>3.5879754895625102</v>
      </c>
      <c r="J88" s="6">
        <f t="shared" ref="J88:J89" si="195">100/H88</f>
        <v>1.5165891201598036</v>
      </c>
      <c r="K88" s="5">
        <f>'Nuovi positivi'!C88/D88*100</f>
        <v>13.1412157153447</v>
      </c>
    </row>
    <row r="89" spans="1:11">
      <c r="A89" s="2">
        <f>Dati!A89</f>
        <v>44130</v>
      </c>
      <c r="B89" s="10">
        <v>87</v>
      </c>
      <c r="C89" s="3">
        <f>Dati!O89</f>
        <v>14778688</v>
      </c>
      <c r="D89">
        <f t="shared" si="192"/>
        <v>124686</v>
      </c>
      <c r="E89">
        <f t="shared" si="193"/>
        <v>-37194</v>
      </c>
      <c r="G89" s="5">
        <f>C89/Casi_totali!B89</f>
        <v>27.227316692121615</v>
      </c>
      <c r="H89" s="5">
        <f>C89/Positivi!B89</f>
        <v>62.440587449933247</v>
      </c>
      <c r="I89" s="6">
        <f t="shared" si="194"/>
        <v>3.6727820493943715</v>
      </c>
      <c r="J89" s="6">
        <f t="shared" si="195"/>
        <v>1.6015224084844337</v>
      </c>
      <c r="K89" s="5">
        <f>'Nuovi positivi'!C89/D89*100</f>
        <v>13.639863336701797</v>
      </c>
    </row>
    <row r="90" spans="1:11">
      <c r="A90" s="2">
        <f>Dati!A90</f>
        <v>44131</v>
      </c>
      <c r="B90" s="10">
        <v>88</v>
      </c>
      <c r="C90" s="3">
        <f>Dati!O90</f>
        <v>14953086</v>
      </c>
      <c r="D90">
        <f t="shared" ref="D90" si="196">C90-C89</f>
        <v>174398</v>
      </c>
      <c r="E90">
        <f t="shared" ref="E90" si="197">D90-D89</f>
        <v>49712</v>
      </c>
      <c r="G90" s="5">
        <f>C90/Casi_totali!B90</f>
        <v>26.476041913813923</v>
      </c>
      <c r="H90" s="5">
        <f>C90/Positivi!B90</f>
        <v>58.618863930377515</v>
      </c>
      <c r="I90" s="6">
        <f t="shared" ref="I90" si="198">100/G90</f>
        <v>3.7769996106489323</v>
      </c>
      <c r="J90" s="6">
        <f t="shared" ref="J90" si="199">100/H90</f>
        <v>1.7059354838191929</v>
      </c>
      <c r="K90" s="5">
        <f>'Nuovi positivi'!C90/D90*100</f>
        <v>12.608516152708175</v>
      </c>
    </row>
    <row r="91" spans="1:11">
      <c r="A91" s="2">
        <f>Dati!A91</f>
        <v>44132</v>
      </c>
      <c r="B91" s="10">
        <v>89</v>
      </c>
      <c r="C91" s="3">
        <f>Dati!O91</f>
        <v>15152038</v>
      </c>
      <c r="D91">
        <f t="shared" ref="D91:D92" si="200">C91-C90</f>
        <v>198952</v>
      </c>
      <c r="E91">
        <f t="shared" ref="E91:E92" si="201">D91-D90</f>
        <v>24554</v>
      </c>
      <c r="G91" s="5">
        <f>C91/Casi_totali!B91</f>
        <v>25.691609892737119</v>
      </c>
      <c r="H91" s="5">
        <f>C91/Positivi!B91</f>
        <v>54.807937581613054</v>
      </c>
      <c r="I91" s="6">
        <f t="shared" ref="I91:I92" si="202">100/G91</f>
        <v>3.8923212837771395</v>
      </c>
      <c r="J91" s="6">
        <f t="shared" ref="J91:J92" si="203">100/H91</f>
        <v>1.8245532383168521</v>
      </c>
      <c r="K91" s="5">
        <f>'Nuovi positivi'!C91/D91*100</f>
        <v>12.559813422333024</v>
      </c>
    </row>
    <row r="92" spans="1:11">
      <c r="A92" s="2">
        <f>Dati!A92</f>
        <v>44133</v>
      </c>
      <c r="B92" s="10">
        <v>90</v>
      </c>
      <c r="C92" s="3">
        <f>Dati!O92</f>
        <v>15353490</v>
      </c>
      <c r="D92">
        <f t="shared" si="200"/>
        <v>201452</v>
      </c>
      <c r="E92">
        <f t="shared" si="201"/>
        <v>2500</v>
      </c>
      <c r="G92" s="5">
        <f>C92/Casi_totali!B92</f>
        <v>24.900445186873068</v>
      </c>
      <c r="H92" s="5">
        <f>C92/Positivi!B92</f>
        <v>51.316683991162833</v>
      </c>
      <c r="I92" s="6">
        <f t="shared" si="202"/>
        <v>4.0159924551356081</v>
      </c>
      <c r="J92" s="6">
        <f t="shared" si="203"/>
        <v>1.9486839799941251</v>
      </c>
      <c r="K92" s="5">
        <f>'Nuovi positivi'!C92/D92*100</f>
        <v>13.317812679943607</v>
      </c>
    </row>
    <row r="93" spans="1:11">
      <c r="A93" s="2">
        <f>Dati!A93</f>
        <v>44134</v>
      </c>
      <c r="B93" s="10">
        <v>91</v>
      </c>
      <c r="C93" s="3">
        <f>Dati!O93</f>
        <v>15568575</v>
      </c>
      <c r="D93">
        <f t="shared" ref="D93:D94" si="204">C93-C92</f>
        <v>215085</v>
      </c>
      <c r="E93">
        <f t="shared" ref="E93:E94" si="205">D93-D92</f>
        <v>13633</v>
      </c>
      <c r="G93" s="5">
        <f>C93/Casi_totali!B93</f>
        <v>24.037671729913505</v>
      </c>
      <c r="H93" s="5">
        <f>C93/Positivi!B93</f>
        <v>47.787734893457667</v>
      </c>
      <c r="I93" s="6">
        <f t="shared" ref="I93:I94" si="206">100/G93</f>
        <v>4.1601366855990349</v>
      </c>
      <c r="J93" s="6">
        <f t="shared" ref="J93:J94" si="207">100/H93</f>
        <v>2.0925871507186753</v>
      </c>
      <c r="K93" s="5">
        <f>'Nuovi positivi'!C93/D93*100</f>
        <v>14.449636190343353</v>
      </c>
    </row>
    <row r="94" spans="1:11">
      <c r="A94" s="2">
        <f>Dati!A94</f>
        <v>44135</v>
      </c>
      <c r="B94" s="10">
        <v>92</v>
      </c>
      <c r="C94" s="3">
        <f>Dati!O94</f>
        <v>15784461</v>
      </c>
      <c r="D94">
        <f t="shared" si="204"/>
        <v>215886</v>
      </c>
      <c r="E94">
        <f t="shared" si="205"/>
        <v>801</v>
      </c>
      <c r="G94" s="5">
        <f>C94/Casi_totali!B94</f>
        <v>23.231916459385072</v>
      </c>
      <c r="H94" s="5">
        <f>C94/Positivi!B94</f>
        <v>44.920574524881467</v>
      </c>
      <c r="I94" s="6">
        <f t="shared" si="206"/>
        <v>4.3044231918973983</v>
      </c>
      <c r="J94" s="6">
        <f t="shared" si="207"/>
        <v>2.2261514029525622</v>
      </c>
      <c r="K94" s="5">
        <f>'Nuovi positivi'!C94/D94*100</f>
        <v>14.709615259905693</v>
      </c>
    </row>
    <row r="95" spans="1:11">
      <c r="A95" s="2">
        <f>Dati!A95</f>
        <v>44136</v>
      </c>
      <c r="B95" s="10">
        <v>93</v>
      </c>
      <c r="C95" s="3">
        <f>Dati!O95</f>
        <v>15967918</v>
      </c>
      <c r="D95">
        <f t="shared" ref="D95" si="208">C95-C94</f>
        <v>183457</v>
      </c>
      <c r="E95">
        <f t="shared" ref="E95" si="209">D95-D94</f>
        <v>-32429</v>
      </c>
      <c r="G95" s="5">
        <f>C95/Casi_totali!B95</f>
        <v>22.511109701339986</v>
      </c>
      <c r="H95" s="5">
        <f>C95/Positivi!B95</f>
        <v>42.228757910660121</v>
      </c>
      <c r="I95" s="6">
        <f t="shared" ref="I95" si="210">100/G95</f>
        <v>4.4422510185736179</v>
      </c>
      <c r="J95" s="6">
        <f t="shared" ref="J95" si="211">100/H95</f>
        <v>2.3680544952698277</v>
      </c>
      <c r="K95" s="5">
        <f>'Nuovi positivi'!C95/D95*100</f>
        <v>16.30082253607112</v>
      </c>
    </row>
    <row r="96" spans="1:11">
      <c r="A96" s="2">
        <f>Dati!A96</f>
        <v>44137</v>
      </c>
      <c r="B96" s="10">
        <v>94</v>
      </c>
      <c r="C96" s="3">
        <f>Dati!O96</f>
        <v>16103649</v>
      </c>
      <c r="D96">
        <f t="shared" ref="D96:D99" si="212">C96-C95</f>
        <v>135731</v>
      </c>
      <c r="E96">
        <f t="shared" ref="E96:E99" si="213">D96-D95</f>
        <v>-47726</v>
      </c>
      <c r="G96" s="5">
        <f>C96/Casi_totali!B96</f>
        <v>22.011909708743172</v>
      </c>
      <c r="H96" s="5">
        <f>C96/Positivi!B96</f>
        <v>40.613270216286011</v>
      </c>
      <c r="I96" s="6">
        <f t="shared" ref="I96:I99" si="214">100/G96</f>
        <v>4.5429951932012429</v>
      </c>
      <c r="J96" s="6">
        <f t="shared" ref="J96:J99" si="215">100/H96</f>
        <v>2.462249394531637</v>
      </c>
      <c r="K96" s="5">
        <f>'Nuovi positivi'!C96/D96*100</f>
        <v>16.394928203579138</v>
      </c>
    </row>
    <row r="97" spans="1:11">
      <c r="A97" s="2">
        <f>Dati!A97</f>
        <v>44138</v>
      </c>
      <c r="B97" s="10">
        <v>95</v>
      </c>
      <c r="C97" s="3">
        <f>Dati!O97</f>
        <v>16285936</v>
      </c>
      <c r="D97">
        <f t="shared" si="212"/>
        <v>182287</v>
      </c>
      <c r="E97">
        <f t="shared" si="213"/>
        <v>46556</v>
      </c>
      <c r="G97" s="5">
        <f>C97/Casi_totali!B97</f>
        <v>21.433685737185602</v>
      </c>
      <c r="H97" s="5">
        <f>C97/Positivi!B97</f>
        <v>38.948338124369236</v>
      </c>
      <c r="I97" s="6">
        <f t="shared" si="214"/>
        <v>4.6655531496623839</v>
      </c>
      <c r="J97" s="6">
        <f t="shared" si="215"/>
        <v>2.5675036424065523</v>
      </c>
      <c r="K97" s="5">
        <f>'Nuovi positivi'!C97/D97*100</f>
        <v>15.492602324905233</v>
      </c>
    </row>
    <row r="98" spans="1:11">
      <c r="A98" s="2">
        <f>Dati!A98</f>
        <v>44139</v>
      </c>
      <c r="B98" s="10">
        <v>96</v>
      </c>
      <c r="C98" s="3">
        <f>Dati!O98</f>
        <v>16497767</v>
      </c>
      <c r="D98">
        <f t="shared" si="212"/>
        <v>211831</v>
      </c>
      <c r="E98">
        <f t="shared" si="213"/>
        <v>29544</v>
      </c>
      <c r="G98" s="5">
        <f>C98/Casi_totali!B98</f>
        <v>20.873288316841204</v>
      </c>
      <c r="H98" s="5">
        <f>C98/Positivi!B98</f>
        <v>37.221264114972868</v>
      </c>
      <c r="I98" s="6">
        <f t="shared" si="214"/>
        <v>4.7908119929200117</v>
      </c>
      <c r="J98" s="6">
        <f t="shared" si="215"/>
        <v>2.6866363187211943</v>
      </c>
      <c r="K98" s="5">
        <f>'Nuovi positivi'!C98/D98*100</f>
        <v>14.412904626801554</v>
      </c>
    </row>
    <row r="99" spans="1:11">
      <c r="A99" s="2">
        <f>Dati!A99</f>
        <v>44140</v>
      </c>
      <c r="B99" s="10">
        <v>97</v>
      </c>
      <c r="C99" s="3">
        <f>Dati!O99</f>
        <v>16717651</v>
      </c>
      <c r="D99">
        <f t="shared" si="212"/>
        <v>219884</v>
      </c>
      <c r="E99">
        <f t="shared" si="213"/>
        <v>8053</v>
      </c>
      <c r="G99" s="5">
        <f>C99/Casi_totali!B99</f>
        <v>20.266791856745051</v>
      </c>
      <c r="H99" s="5">
        <f>C99/Positivi!B99</f>
        <v>35.392657532158495</v>
      </c>
      <c r="I99" s="6">
        <f t="shared" si="214"/>
        <v>4.9341800471848583</v>
      </c>
      <c r="J99" s="6">
        <f t="shared" si="215"/>
        <v>2.8254447948458785</v>
      </c>
      <c r="K99" s="5">
        <f>'Nuovi positivi'!C99/D99*100</f>
        <v>15.69873205872187</v>
      </c>
    </row>
    <row r="100" spans="1:11">
      <c r="A100" s="2">
        <f>Dati!A100</f>
        <v>44141</v>
      </c>
      <c r="B100" s="10">
        <v>98</v>
      </c>
      <c r="C100" s="3">
        <f>Dati!O100</f>
        <v>16951896</v>
      </c>
      <c r="D100">
        <f t="shared" ref="D100" si="216">C100-C99</f>
        <v>234245</v>
      </c>
      <c r="E100">
        <f t="shared" ref="E100" si="217">D100-D99</f>
        <v>14361</v>
      </c>
      <c r="G100" s="5">
        <f>C100/Casi_totali!B100</f>
        <v>19.650248469596526</v>
      </c>
      <c r="H100" s="5">
        <f>C100/Positivi!B100</f>
        <v>33.9637039738098</v>
      </c>
      <c r="I100" s="6">
        <f t="shared" ref="I100" si="218">100/G100</f>
        <v>5.0889941750468495</v>
      </c>
      <c r="J100" s="6">
        <f t="shared" ref="J100" si="219">100/H100</f>
        <v>2.9443196206489235</v>
      </c>
      <c r="K100" s="5">
        <f>'Nuovi positivi'!C100/D100*100</f>
        <v>16.137804435526906</v>
      </c>
    </row>
    <row r="101" spans="1:11">
      <c r="A101" s="2">
        <f>Dati!A101</f>
        <v>44142</v>
      </c>
      <c r="B101" s="10">
        <v>99</v>
      </c>
      <c r="C101" s="3">
        <f>Dati!O101</f>
        <v>17183569</v>
      </c>
      <c r="D101">
        <f t="shared" ref="D101:D105" si="220">C101-C100</f>
        <v>231673</v>
      </c>
      <c r="E101">
        <f t="shared" ref="E101:E105" si="221">D101-D100</f>
        <v>-2572</v>
      </c>
      <c r="G101" s="5">
        <f>C101/Casi_totali!B101</f>
        <v>19.04017662245565</v>
      </c>
      <c r="H101" s="5">
        <f>C101/Positivi!B101</f>
        <v>32.26743168536963</v>
      </c>
      <c r="I101" s="6">
        <f t="shared" ref="I101:I105" si="222">100/G101</f>
        <v>5.2520521202551116</v>
      </c>
      <c r="J101" s="6">
        <f t="shared" ref="J101:J105" si="223">100/H101</f>
        <v>3.0991000763578276</v>
      </c>
      <c r="K101" s="5">
        <f>'Nuovi positivi'!C101/D101*100</f>
        <v>17.183271248699675</v>
      </c>
    </row>
    <row r="102" spans="1:11">
      <c r="A102" s="2">
        <f>Dati!A102</f>
        <v>44143</v>
      </c>
      <c r="B102" s="10">
        <v>100</v>
      </c>
      <c r="C102" s="3">
        <f>Dati!O102</f>
        <v>17374713</v>
      </c>
      <c r="D102">
        <f t="shared" si="220"/>
        <v>191144</v>
      </c>
      <c r="E102">
        <f t="shared" si="221"/>
        <v>-40529</v>
      </c>
      <c r="G102" s="5">
        <f>C102/Casi_totali!B102</f>
        <v>18.580514039080146</v>
      </c>
      <c r="H102" s="5">
        <f>C102/Positivi!B102</f>
        <v>31.102028870319849</v>
      </c>
      <c r="I102" s="6">
        <f t="shared" si="222"/>
        <v>5.3819824246881085</v>
      </c>
      <c r="J102" s="6">
        <f t="shared" si="223"/>
        <v>3.2152243320508376</v>
      </c>
      <c r="K102" s="5">
        <f>'Nuovi positivi'!C102/D102*100</f>
        <v>17.062528774117943</v>
      </c>
    </row>
    <row r="103" spans="1:11">
      <c r="A103" s="2">
        <f>Dati!A103</f>
        <v>44144</v>
      </c>
      <c r="B103" s="10">
        <v>101</v>
      </c>
      <c r="C103" s="3">
        <f>Dati!O103</f>
        <v>17522438</v>
      </c>
      <c r="D103">
        <f t="shared" si="220"/>
        <v>147725</v>
      </c>
      <c r="E103">
        <f t="shared" si="221"/>
        <v>-43419</v>
      </c>
      <c r="G103" s="5">
        <f>C103/Casi_totali!B103</f>
        <v>18.245450465600346</v>
      </c>
      <c r="H103" s="5">
        <f>C103/Positivi!B103</f>
        <v>30.562356322841485</v>
      </c>
      <c r="I103" s="6">
        <f t="shared" si="222"/>
        <v>5.4808183655721878</v>
      </c>
      <c r="J103" s="6">
        <f t="shared" si="223"/>
        <v>3.2719990220538948</v>
      </c>
      <c r="K103" s="5">
        <f>'Nuovi positivi'!C103/D103*100</f>
        <v>17.105432391267559</v>
      </c>
    </row>
    <row r="104" spans="1:11">
      <c r="A104" s="2">
        <f>Dati!A104</f>
        <v>44145</v>
      </c>
      <c r="B104" s="10">
        <v>102</v>
      </c>
      <c r="C104" s="3">
        <f>Dati!O104</f>
        <v>17740196</v>
      </c>
      <c r="D104">
        <f t="shared" si="220"/>
        <v>217758</v>
      </c>
      <c r="E104">
        <f t="shared" si="221"/>
        <v>70033</v>
      </c>
      <c r="G104" s="5">
        <f>C104/Casi_totali!B104</f>
        <v>17.821050104323316</v>
      </c>
      <c r="H104" s="5">
        <f>C104/Positivi!B104</f>
        <v>30.062523936215282</v>
      </c>
      <c r="I104" s="6">
        <f t="shared" si="222"/>
        <v>5.6113416108818637</v>
      </c>
      <c r="J104" s="6">
        <f t="shared" si="223"/>
        <v>3.3264006778730066</v>
      </c>
      <c r="K104" s="5">
        <f>'Nuovi positivi'!C104/D104*100</f>
        <v>16.114218536173183</v>
      </c>
    </row>
    <row r="105" spans="1:11">
      <c r="A105" s="2">
        <f>Dati!A105</f>
        <v>44146</v>
      </c>
      <c r="B105" s="10">
        <v>103</v>
      </c>
      <c r="C105" s="3">
        <f>Dati!O105</f>
        <v>17965836</v>
      </c>
      <c r="D105">
        <f t="shared" si="220"/>
        <v>225640</v>
      </c>
      <c r="E105">
        <f t="shared" si="221"/>
        <v>7882</v>
      </c>
      <c r="G105" s="5">
        <f>C105/Casi_totali!B105</f>
        <v>17.469288931413502</v>
      </c>
      <c r="H105" s="5">
        <f>C105/Positivi!B105</f>
        <v>29.290945907610237</v>
      </c>
      <c r="I105" s="6">
        <f t="shared" si="222"/>
        <v>5.7243314477545049</v>
      </c>
      <c r="J105" s="6">
        <f t="shared" si="223"/>
        <v>3.4140242624946593</v>
      </c>
      <c r="K105" s="5">
        <f>'Nuovi positivi'!C105/D105*100</f>
        <v>14.607782308101399</v>
      </c>
    </row>
    <row r="106" spans="1:11">
      <c r="A106" s="2">
        <f>Dati!A106</f>
        <v>44147</v>
      </c>
      <c r="B106" s="10">
        <v>104</v>
      </c>
      <c r="C106" s="3">
        <f>Dati!O106</f>
        <v>18200508</v>
      </c>
      <c r="D106">
        <f t="shared" ref="D106" si="224">C106-C105</f>
        <v>234672</v>
      </c>
      <c r="E106">
        <f t="shared" ref="E106" si="225">D106-D105</f>
        <v>9032</v>
      </c>
      <c r="G106" s="5">
        <f>C106/Casi_totali!B106</f>
        <v>17.067227056238693</v>
      </c>
      <c r="H106" s="5">
        <f>C106/Positivi!B106</f>
        <v>28.659780113187225</v>
      </c>
      <c r="I106" s="6">
        <f t="shared" ref="I106" si="226">100/G106</f>
        <v>5.8591826118260002</v>
      </c>
      <c r="J106" s="6">
        <f t="shared" ref="J106" si="227">100/H106</f>
        <v>3.4892103011630224</v>
      </c>
      <c r="K106" s="5">
        <f>'Nuovi positivi'!C106/D106*100</f>
        <v>16.18301288607077</v>
      </c>
    </row>
    <row r="107" spans="1:11">
      <c r="A107" s="2">
        <f>Dati!A107</f>
        <v>44148</v>
      </c>
      <c r="B107" s="10">
        <v>105</v>
      </c>
      <c r="C107" s="3">
        <f>Dati!O107</f>
        <v>18455416</v>
      </c>
      <c r="D107">
        <f t="shared" ref="D107:D109" si="228">C107-C106</f>
        <v>254908</v>
      </c>
      <c r="E107">
        <f t="shared" ref="E107:E109" si="229">D107-D106</f>
        <v>20236</v>
      </c>
      <c r="G107" s="5">
        <f>C107/Casi_totali!B107</f>
        <v>16.666997199501854</v>
      </c>
      <c r="H107" s="5">
        <f>C107/Positivi!B107</f>
        <v>27.797399107731884</v>
      </c>
      <c r="I107" s="6">
        <f t="shared" ref="I107:I109" si="230">100/G107</f>
        <v>5.999881010539128</v>
      </c>
      <c r="J107" s="6">
        <f t="shared" ref="J107:J109" si="231">100/H107</f>
        <v>3.5974588706101236</v>
      </c>
      <c r="K107" s="5">
        <f>'Nuovi positivi'!C107/D107*100</f>
        <v>16.045789068997443</v>
      </c>
    </row>
    <row r="108" spans="1:11">
      <c r="A108" s="2">
        <f>Dati!A108</f>
        <v>44149</v>
      </c>
      <c r="B108" s="10">
        <v>106</v>
      </c>
      <c r="C108" s="3">
        <f>Dati!O108</f>
        <v>18683111</v>
      </c>
      <c r="D108">
        <f t="shared" si="228"/>
        <v>227695</v>
      </c>
      <c r="E108">
        <f t="shared" si="229"/>
        <v>-27213</v>
      </c>
      <c r="G108" s="5">
        <f>C108/Casi_totali!B108</f>
        <v>16.323514353214183</v>
      </c>
      <c r="H108" s="5">
        <f>C108/Positivi!B108</f>
        <v>27.138525786748204</v>
      </c>
      <c r="I108" s="6">
        <f t="shared" si="230"/>
        <v>6.1261317775182089</v>
      </c>
      <c r="J108" s="6">
        <f t="shared" si="231"/>
        <v>3.6847985327497117</v>
      </c>
      <c r="K108" s="5">
        <f>'Nuovi positivi'!C108/D108*100</f>
        <v>16.359164672039348</v>
      </c>
    </row>
    <row r="109" spans="1:11">
      <c r="A109" s="2">
        <f>Dati!A109</f>
        <v>44150</v>
      </c>
      <c r="B109" s="10">
        <v>107</v>
      </c>
      <c r="C109" s="3">
        <f>Dati!O109</f>
        <v>18878386</v>
      </c>
      <c r="D109">
        <f t="shared" si="228"/>
        <v>195275</v>
      </c>
      <c r="E109">
        <f t="shared" si="229"/>
        <v>-32420</v>
      </c>
      <c r="G109" s="5">
        <f>C109/Casi_totali!B109</f>
        <v>16.018601154490046</v>
      </c>
      <c r="H109" s="5">
        <f>C109/Positivi!B109</f>
        <v>26.496352229504975</v>
      </c>
      <c r="I109" s="6">
        <f t="shared" si="230"/>
        <v>6.2427423615556972</v>
      </c>
      <c r="J109" s="6">
        <f t="shared" si="231"/>
        <v>3.7741044176128193</v>
      </c>
      <c r="K109" s="5">
        <f>'Nuovi positivi'!C109/D109*100</f>
        <v>17.399564716425552</v>
      </c>
    </row>
    <row r="110" spans="1:11">
      <c r="A110" s="2">
        <f>Dati!A110</f>
        <v>44151</v>
      </c>
      <c r="B110" s="10">
        <v>108</v>
      </c>
      <c r="C110" s="3">
        <f>Dati!O110</f>
        <v>19031049</v>
      </c>
      <c r="D110">
        <f t="shared" ref="D110" si="232">C110-C109</f>
        <v>152663</v>
      </c>
      <c r="E110">
        <f t="shared" ref="E110" si="233">D110-D109</f>
        <v>-42612</v>
      </c>
      <c r="G110" s="5">
        <f>C110/Casi_totali!B110</f>
        <v>15.781863218675806</v>
      </c>
      <c r="H110" s="5">
        <f>C110/Positivi!B110</f>
        <v>26.513615516645675</v>
      </c>
      <c r="I110" s="6">
        <f t="shared" ref="I110" si="234">100/G110</f>
        <v>6.3363874476914015</v>
      </c>
      <c r="J110" s="6">
        <f t="shared" ref="J110" si="235">100/H110</f>
        <v>3.7716470594973508</v>
      </c>
      <c r="K110" s="5">
        <f>'Nuovi positivi'!C110/D110*100</f>
        <v>17.916587516294062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9A75-77C0-430E-A60A-71BA0B839D65}">
  <dimension ref="A1:L177"/>
  <sheetViews>
    <sheetView workbookViewId="0">
      <pane ySplit="1" topLeftCell="A95" activePane="bottomLeft" state="frozen"/>
      <selection pane="bottomLeft" activeCell="A110" sqref="A110"/>
    </sheetView>
  </sheetViews>
  <sheetFormatPr defaultRowHeight="14.25"/>
  <cols>
    <col min="1" max="1" width="8.75" customWidth="1"/>
    <col min="2" max="2" width="8.75" style="5" customWidth="1"/>
    <col min="3" max="3" width="17.125" customWidth="1"/>
    <col min="4" max="4" width="20.375" customWidth="1"/>
    <col min="5" max="6" width="10.75" customWidth="1"/>
    <col min="7" max="7" width="8.75" customWidth="1"/>
    <col min="11" max="11" width="10.25" customWidth="1"/>
  </cols>
  <sheetData>
    <row r="1" spans="1:12" ht="15">
      <c r="A1" s="1" t="s">
        <v>0</v>
      </c>
      <c r="B1" s="7"/>
      <c r="C1" s="1" t="str">
        <f>'Nuovi positivi'!B1</f>
        <v>nuovi positivi</v>
      </c>
      <c r="D1" s="1" t="s">
        <v>37</v>
      </c>
      <c r="E1" s="8" t="s">
        <v>20</v>
      </c>
      <c r="F1" s="8" t="s">
        <v>21</v>
      </c>
      <c r="G1" s="8" t="s">
        <v>25</v>
      </c>
      <c r="H1" s="8" t="s">
        <v>28</v>
      </c>
      <c r="I1" s="8" t="s">
        <v>36</v>
      </c>
      <c r="J1" s="8"/>
    </row>
    <row r="2" spans="1:12">
      <c r="C2" s="1"/>
    </row>
    <row r="3" spans="1:12">
      <c r="A3" s="2">
        <f>Dati!A3</f>
        <v>44044</v>
      </c>
      <c r="B3" s="10">
        <v>1</v>
      </c>
      <c r="C3" s="10">
        <f>'Nuovi positivi'!B3</f>
        <v>247832</v>
      </c>
      <c r="E3" s="11">
        <f>E2+G3</f>
        <v>0</v>
      </c>
      <c r="F3" s="11"/>
      <c r="H3" s="11"/>
      <c r="I3" s="11"/>
    </row>
    <row r="4" spans="1:12" ht="15">
      <c r="A4" s="2">
        <f>Dati!A4</f>
        <v>44045</v>
      </c>
      <c r="B4" s="10">
        <v>2</v>
      </c>
      <c r="C4" s="10">
        <f>'Nuovi positivi'!B4</f>
        <v>248070</v>
      </c>
      <c r="D4">
        <f>C4-C3</f>
        <v>238</v>
      </c>
      <c r="E4" s="11">
        <f>E3+G4+$L$7</f>
        <v>247832.00000022759</v>
      </c>
      <c r="F4" s="11">
        <v>0</v>
      </c>
      <c r="G4" s="11">
        <f t="shared" ref="G4:G35" si="0">$L$4*B4^$L$5*EXP(-B4/$L$6)</f>
        <v>2.2758649994311059E-7</v>
      </c>
      <c r="H4" s="11">
        <f t="shared" ref="H4:H52" si="1">C4-E4</f>
        <v>237.99999977240805</v>
      </c>
      <c r="I4" s="11">
        <f>H4-H3</f>
        <v>237.99999977240805</v>
      </c>
      <c r="K4" s="4" t="s">
        <v>22</v>
      </c>
      <c r="L4" s="17">
        <f>0.000000001</f>
        <v>1.0000000000000001E-9</v>
      </c>
    </row>
    <row r="5" spans="1:12" ht="15">
      <c r="A5" s="2">
        <f>Dati!A5</f>
        <v>44046</v>
      </c>
      <c r="B5" s="10">
        <v>3</v>
      </c>
      <c r="C5" s="10">
        <f>'Nuovi positivi'!B5</f>
        <v>248229</v>
      </c>
      <c r="D5">
        <f t="shared" ref="D5:D52" si="2">C5-C4</f>
        <v>159</v>
      </c>
      <c r="E5" s="11">
        <f t="shared" ref="E5:E60" si="3">E4+G5</f>
        <v>247832.00000572717</v>
      </c>
      <c r="F5" s="11">
        <f t="shared" ref="F5:F60" si="4">(E5-E4)*10</f>
        <v>5.4995762184262276E-5</v>
      </c>
      <c r="G5" s="11">
        <f t="shared" si="0"/>
        <v>5.4995839401273027E-6</v>
      </c>
      <c r="H5" s="11">
        <f t="shared" si="1"/>
        <v>396.99999427283183</v>
      </c>
      <c r="I5" s="11">
        <f t="shared" ref="I5:I52" si="5">H5-H4</f>
        <v>158.99999450042378</v>
      </c>
      <c r="K5" s="4" t="s">
        <v>38</v>
      </c>
      <c r="L5" s="9">
        <v>8</v>
      </c>
    </row>
    <row r="6" spans="1:12" ht="15">
      <c r="A6" s="2">
        <f>Dati!A6</f>
        <v>44047</v>
      </c>
      <c r="B6" s="10">
        <v>4</v>
      </c>
      <c r="C6" s="10">
        <f>'Nuovi positivi'!B6</f>
        <v>248419</v>
      </c>
      <c r="D6">
        <f t="shared" si="2"/>
        <v>190</v>
      </c>
      <c r="E6" s="11">
        <f t="shared" si="3"/>
        <v>247832.00005752279</v>
      </c>
      <c r="F6" s="11">
        <f t="shared" si="4"/>
        <v>5.1795621402561665E-4</v>
      </c>
      <c r="G6" s="11">
        <f t="shared" si="0"/>
        <v>5.1795614956355466E-5</v>
      </c>
      <c r="H6" s="11">
        <f t="shared" si="1"/>
        <v>586.99994247721042</v>
      </c>
      <c r="I6" s="11">
        <f t="shared" si="5"/>
        <v>189.9999482043786</v>
      </c>
      <c r="K6" s="4" t="s">
        <v>39</v>
      </c>
      <c r="L6" s="9">
        <v>17</v>
      </c>
    </row>
    <row r="7" spans="1:12" ht="15">
      <c r="A7" s="2">
        <f>Dati!A7</f>
        <v>44048</v>
      </c>
      <c r="B7" s="10">
        <v>5</v>
      </c>
      <c r="C7" s="10">
        <f>'Nuovi positivi'!B7</f>
        <v>248803</v>
      </c>
      <c r="D7">
        <f t="shared" si="2"/>
        <v>384</v>
      </c>
      <c r="E7" s="11">
        <f t="shared" si="3"/>
        <v>247832.00034861217</v>
      </c>
      <c r="F7" s="11">
        <f t="shared" si="4"/>
        <v>2.910893817897886E-3</v>
      </c>
      <c r="G7" s="11">
        <f t="shared" si="0"/>
        <v>2.9108938164589085E-4</v>
      </c>
      <c r="H7" s="11">
        <f t="shared" si="1"/>
        <v>970.99965138782864</v>
      </c>
      <c r="I7" s="11">
        <f t="shared" si="5"/>
        <v>383.99970891061821</v>
      </c>
      <c r="K7" s="12" t="s">
        <v>59</v>
      </c>
      <c r="L7" s="11">
        <f>C3</f>
        <v>247832</v>
      </c>
    </row>
    <row r="8" spans="1:12">
      <c r="A8" s="2">
        <f>Dati!A8</f>
        <v>44049</v>
      </c>
      <c r="B8" s="10">
        <v>6</v>
      </c>
      <c r="C8" s="10">
        <f>'Nuovi positivi'!B8</f>
        <v>249204</v>
      </c>
      <c r="D8">
        <f t="shared" si="2"/>
        <v>401</v>
      </c>
      <c r="E8" s="11">
        <f t="shared" si="3"/>
        <v>247832.00152874147</v>
      </c>
      <c r="F8" s="11">
        <f t="shared" si="4"/>
        <v>1.1801293003372848E-2</v>
      </c>
      <c r="G8" s="11">
        <f t="shared" si="0"/>
        <v>1.18012931256113E-3</v>
      </c>
      <c r="H8" s="11">
        <f t="shared" si="1"/>
        <v>1371.9984712585283</v>
      </c>
      <c r="I8" s="11">
        <f t="shared" si="5"/>
        <v>400.99881987069966</v>
      </c>
    </row>
    <row r="9" spans="1:12" ht="15">
      <c r="A9" s="2">
        <f>Dati!A9</f>
        <v>44050</v>
      </c>
      <c r="B9" s="10">
        <v>7</v>
      </c>
      <c r="C9" s="10">
        <f>'Nuovi positivi'!B9</f>
        <v>249756</v>
      </c>
      <c r="D9">
        <f t="shared" si="2"/>
        <v>552</v>
      </c>
      <c r="E9" s="11">
        <f t="shared" si="3"/>
        <v>247832.00534780763</v>
      </c>
      <c r="F9" s="11">
        <f t="shared" si="4"/>
        <v>3.8190661580301821E-2</v>
      </c>
      <c r="G9" s="11">
        <f t="shared" si="0"/>
        <v>3.8190661469990413E-3</v>
      </c>
      <c r="H9" s="11">
        <f t="shared" si="1"/>
        <v>1923.9946521923703</v>
      </c>
      <c r="I9" s="11">
        <f t="shared" si="5"/>
        <v>551.99618093384197</v>
      </c>
      <c r="K9" s="12" t="s">
        <v>29</v>
      </c>
      <c r="L9" s="11">
        <f>AVERAGE(H3:H36)</f>
        <v>9155.3010723835141</v>
      </c>
    </row>
    <row r="10" spans="1:12" ht="15">
      <c r="A10" s="2">
        <f>Dati!A10</f>
        <v>44051</v>
      </c>
      <c r="B10" s="10">
        <v>8</v>
      </c>
      <c r="C10" s="10">
        <f>'Nuovi positivi'!B10</f>
        <v>250103</v>
      </c>
      <c r="D10">
        <f t="shared" si="2"/>
        <v>347</v>
      </c>
      <c r="E10" s="11">
        <f t="shared" si="3"/>
        <v>247832.01582743938</v>
      </c>
      <c r="F10" s="11">
        <f t="shared" si="4"/>
        <v>0.10479631746420637</v>
      </c>
      <c r="G10" s="11">
        <f t="shared" si="0"/>
        <v>1.0479631752761853E-2</v>
      </c>
      <c r="H10" s="11">
        <f t="shared" si="1"/>
        <v>2270.9841725606238</v>
      </c>
      <c r="I10" s="11">
        <f t="shared" si="5"/>
        <v>346.98952036825358</v>
      </c>
      <c r="K10" s="12" t="s">
        <v>30</v>
      </c>
      <c r="L10" s="6">
        <f>STDEVP(H3:H36)</f>
        <v>7258.9160021623566</v>
      </c>
    </row>
    <row r="11" spans="1:12">
      <c r="A11" s="2">
        <f>Dati!A11</f>
        <v>44052</v>
      </c>
      <c r="B11" s="10">
        <v>9</v>
      </c>
      <c r="C11" s="10">
        <f>'Nuovi positivi'!B11</f>
        <v>250566</v>
      </c>
      <c r="D11">
        <f t="shared" si="2"/>
        <v>463</v>
      </c>
      <c r="E11" s="11">
        <f t="shared" si="3"/>
        <v>247832.04117986208</v>
      </c>
      <c r="F11" s="11">
        <f t="shared" si="4"/>
        <v>0.25352422700962052</v>
      </c>
      <c r="G11" s="11">
        <f t="shared" si="0"/>
        <v>2.5352422713416655E-2</v>
      </c>
      <c r="H11" s="11">
        <f t="shared" si="1"/>
        <v>2733.9588201379229</v>
      </c>
      <c r="I11" s="11">
        <f t="shared" si="5"/>
        <v>462.97464757729904</v>
      </c>
    </row>
    <row r="12" spans="1:12" ht="15">
      <c r="A12" s="2">
        <f>Dati!A12</f>
        <v>44053</v>
      </c>
      <c r="B12" s="10">
        <v>10</v>
      </c>
      <c r="C12" s="10">
        <f>'Nuovi positivi'!B12</f>
        <v>250825</v>
      </c>
      <c r="D12">
        <f t="shared" si="2"/>
        <v>259</v>
      </c>
      <c r="E12" s="11">
        <f t="shared" si="3"/>
        <v>247832.09671049938</v>
      </c>
      <c r="F12" s="11">
        <f t="shared" si="4"/>
        <v>0.55530637298943475</v>
      </c>
      <c r="G12" s="11">
        <f t="shared" si="0"/>
        <v>5.5530637300195057E-2</v>
      </c>
      <c r="H12" s="11">
        <f t="shared" si="1"/>
        <v>2992.9032895006239</v>
      </c>
      <c r="I12" s="11">
        <f t="shared" si="5"/>
        <v>258.94446936270106</v>
      </c>
      <c r="K12" s="12" t="s">
        <v>40</v>
      </c>
      <c r="L12" s="11">
        <f>AVERAGE(I4:I39)</f>
        <v>764.36200465570118</v>
      </c>
    </row>
    <row r="13" spans="1:12" ht="15">
      <c r="A13" s="2">
        <f>Dati!A13</f>
        <v>44054</v>
      </c>
      <c r="B13" s="10">
        <v>11</v>
      </c>
      <c r="C13" s="10">
        <f>'Nuovi positivi'!B13</f>
        <v>251237</v>
      </c>
      <c r="D13">
        <f t="shared" si="2"/>
        <v>412</v>
      </c>
      <c r="E13" s="11">
        <f t="shared" si="3"/>
        <v>247832.20894526519</v>
      </c>
      <c r="F13" s="11">
        <f t="shared" si="4"/>
        <v>1.1223476580926217</v>
      </c>
      <c r="G13" s="11">
        <f t="shared" si="0"/>
        <v>0.11223476582076861</v>
      </c>
      <c r="H13" s="11">
        <f t="shared" si="1"/>
        <v>3404.7910547348147</v>
      </c>
      <c r="I13" s="11">
        <f t="shared" si="5"/>
        <v>411.88776523419074</v>
      </c>
      <c r="K13" s="12" t="s">
        <v>30</v>
      </c>
      <c r="L13" s="6">
        <f>STDEVP(I4:I39)</f>
        <v>396.19823592045043</v>
      </c>
    </row>
    <row r="14" spans="1:12">
      <c r="A14" s="2">
        <f>Dati!A14</f>
        <v>44055</v>
      </c>
      <c r="B14" s="10">
        <v>12</v>
      </c>
      <c r="C14" s="10">
        <f>'Nuovi positivi'!B14</f>
        <v>251713</v>
      </c>
      <c r="D14">
        <f t="shared" si="2"/>
        <v>476</v>
      </c>
      <c r="E14" s="11">
        <f t="shared" si="3"/>
        <v>247832.42121552801</v>
      </c>
      <c r="F14" s="11">
        <f t="shared" si="4"/>
        <v>2.1227026282576844</v>
      </c>
      <c r="G14" s="11">
        <f t="shared" si="0"/>
        <v>0.21227026282060737</v>
      </c>
      <c r="H14" s="11">
        <f t="shared" si="1"/>
        <v>3880.5787844719889</v>
      </c>
      <c r="I14" s="11">
        <f t="shared" si="5"/>
        <v>475.78772973717423</v>
      </c>
    </row>
    <row r="15" spans="1:12" ht="15">
      <c r="A15" s="2">
        <f>Dati!A15</f>
        <v>44056</v>
      </c>
      <c r="B15" s="10">
        <v>13</v>
      </c>
      <c r="C15" s="10">
        <f>'Nuovi positivi'!B15</f>
        <v>252235</v>
      </c>
      <c r="D15">
        <f t="shared" si="2"/>
        <v>522</v>
      </c>
      <c r="E15" s="11">
        <f t="shared" si="3"/>
        <v>247832.80091437075</v>
      </c>
      <c r="F15" s="11">
        <f t="shared" si="4"/>
        <v>3.7969884273479693</v>
      </c>
      <c r="G15" s="11">
        <f t="shared" si="0"/>
        <v>0.37969884272830484</v>
      </c>
      <c r="H15" s="11">
        <f t="shared" si="1"/>
        <v>4402.1990856292541</v>
      </c>
      <c r="I15" s="11">
        <f t="shared" si="5"/>
        <v>521.6203011572652</v>
      </c>
      <c r="K15" t="s">
        <v>31</v>
      </c>
      <c r="L15" s="14">
        <f>MATCH(MAX(G3:G67),G3:G67,0)</f>
        <v>65</v>
      </c>
    </row>
    <row r="16" spans="1:12">
      <c r="A16" s="2">
        <f>Dati!A16</f>
        <v>44057</v>
      </c>
      <c r="B16" s="10">
        <v>14</v>
      </c>
      <c r="C16" s="10">
        <f>'Nuovi positivi'!B16</f>
        <v>252809</v>
      </c>
      <c r="D16">
        <f t="shared" si="2"/>
        <v>574</v>
      </c>
      <c r="E16" s="11">
        <f t="shared" si="3"/>
        <v>247833.44860856803</v>
      </c>
      <c r="F16" s="11">
        <f t="shared" si="4"/>
        <v>6.4769419727963395</v>
      </c>
      <c r="G16" s="11">
        <f t="shared" si="0"/>
        <v>0.64769419728442501</v>
      </c>
      <c r="H16" s="11">
        <f t="shared" si="1"/>
        <v>4975.5513914319745</v>
      </c>
      <c r="I16" s="11">
        <f t="shared" si="5"/>
        <v>573.35230580272037</v>
      </c>
    </row>
    <row r="17" spans="1:12">
      <c r="A17" s="2">
        <f>Dati!A17</f>
        <v>44058</v>
      </c>
      <c r="B17" s="10">
        <v>15</v>
      </c>
      <c r="C17" s="10">
        <f>'Nuovi positivi'!B17</f>
        <v>253438</v>
      </c>
      <c r="D17">
        <f t="shared" si="2"/>
        <v>629</v>
      </c>
      <c r="E17" s="11">
        <f t="shared" si="3"/>
        <v>247834.50915346594</v>
      </c>
      <c r="F17" s="11">
        <f t="shared" si="4"/>
        <v>10.605448979185894</v>
      </c>
      <c r="G17" s="11">
        <f t="shared" si="0"/>
        <v>1.0605448979307521</v>
      </c>
      <c r="H17" s="11">
        <f t="shared" si="1"/>
        <v>5603.4908465340559</v>
      </c>
      <c r="I17" s="11">
        <f t="shared" si="5"/>
        <v>627.93945510208141</v>
      </c>
    </row>
    <row r="18" spans="1:12">
      <c r="A18" s="2">
        <f>Dati!A18</f>
        <v>44059</v>
      </c>
      <c r="B18" s="10">
        <v>16</v>
      </c>
      <c r="C18" s="10">
        <f>'Nuovi positivi'!B18</f>
        <v>253915</v>
      </c>
      <c r="D18">
        <f t="shared" si="2"/>
        <v>477</v>
      </c>
      <c r="E18" s="11">
        <f t="shared" si="3"/>
        <v>247836.18491459987</v>
      </c>
      <c r="F18" s="11">
        <f t="shared" si="4"/>
        <v>16.757611339271534</v>
      </c>
      <c r="G18" s="11">
        <f t="shared" si="0"/>
        <v>1.6757611339339364</v>
      </c>
      <c r="H18" s="11">
        <f t="shared" si="1"/>
        <v>6078.8150854001287</v>
      </c>
      <c r="I18" s="11">
        <f t="shared" si="5"/>
        <v>475.32423886607285</v>
      </c>
      <c r="K18" t="s">
        <v>41</v>
      </c>
      <c r="L18" s="11">
        <f>MAX(E3:E200)</f>
        <v>3606387.417722939</v>
      </c>
    </row>
    <row r="19" spans="1:12">
      <c r="A19" s="2">
        <f>Dati!A19</f>
        <v>44060</v>
      </c>
      <c r="B19" s="10">
        <v>17</v>
      </c>
      <c r="C19" s="10">
        <f>'Nuovi positivi'!B19</f>
        <v>254235</v>
      </c>
      <c r="D19">
        <f t="shared" si="2"/>
        <v>320</v>
      </c>
      <c r="E19" s="11">
        <f t="shared" si="3"/>
        <v>247838.75115234902</v>
      </c>
      <c r="F19" s="11">
        <f t="shared" si="4"/>
        <v>25.662377491535153</v>
      </c>
      <c r="G19" s="11">
        <f t="shared" si="0"/>
        <v>2.5662377491426107</v>
      </c>
      <c r="H19" s="11">
        <f t="shared" si="1"/>
        <v>6396.2488476509752</v>
      </c>
      <c r="I19" s="11">
        <f t="shared" si="5"/>
        <v>317.43376225084648</v>
      </c>
    </row>
    <row r="20" spans="1:12">
      <c r="A20" s="2">
        <f>Dati!A20</f>
        <v>44061</v>
      </c>
      <c r="B20" s="10">
        <v>18</v>
      </c>
      <c r="C20" s="10">
        <f>'Nuovi positivi'!B20</f>
        <v>254636</v>
      </c>
      <c r="D20">
        <f t="shared" si="2"/>
        <v>401</v>
      </c>
      <c r="E20" s="11">
        <f t="shared" si="3"/>
        <v>247842.57357604499</v>
      </c>
      <c r="F20" s="11">
        <f t="shared" si="4"/>
        <v>38.224236959649716</v>
      </c>
      <c r="G20" s="11">
        <f t="shared" si="0"/>
        <v>3.8224236959786033</v>
      </c>
      <c r="H20" s="11">
        <f t="shared" si="1"/>
        <v>6793.4264239550103</v>
      </c>
      <c r="I20" s="11">
        <f t="shared" si="5"/>
        <v>397.17757630403503</v>
      </c>
    </row>
    <row r="21" spans="1:12">
      <c r="A21" s="2">
        <f>Dati!A21</f>
        <v>44062</v>
      </c>
      <c r="B21" s="10">
        <v>19</v>
      </c>
      <c r="C21" s="10">
        <f>'Nuovi positivi'!B21</f>
        <v>255278</v>
      </c>
      <c r="D21">
        <f t="shared" si="2"/>
        <v>642</v>
      </c>
      <c r="E21" s="11">
        <f t="shared" si="3"/>
        <v>247848.12802343036</v>
      </c>
      <c r="F21" s="11">
        <f t="shared" si="4"/>
        <v>55.544473853660747</v>
      </c>
      <c r="G21" s="11">
        <f t="shared" si="0"/>
        <v>5.5544473853698282</v>
      </c>
      <c r="H21" s="11">
        <f t="shared" si="1"/>
        <v>7429.8719765696442</v>
      </c>
      <c r="I21" s="11">
        <f t="shared" si="5"/>
        <v>636.44555261463393</v>
      </c>
    </row>
    <row r="22" spans="1:12">
      <c r="A22" s="2">
        <f>Dati!A22</f>
        <v>44063</v>
      </c>
      <c r="B22" s="10">
        <v>20</v>
      </c>
      <c r="C22" s="10">
        <f>'Nuovi positivi'!B22</f>
        <v>256118</v>
      </c>
      <c r="D22">
        <f t="shared" si="2"/>
        <v>840</v>
      </c>
      <c r="E22" s="11">
        <f t="shared" si="3"/>
        <v>247856.02217172852</v>
      </c>
      <c r="F22" s="11">
        <f t="shared" si="4"/>
        <v>78.941482981608715</v>
      </c>
      <c r="G22" s="11">
        <f t="shared" si="0"/>
        <v>7.8941482981524844</v>
      </c>
      <c r="H22" s="11">
        <f t="shared" si="1"/>
        <v>8261.9778282714833</v>
      </c>
      <c r="I22" s="11">
        <f t="shared" si="5"/>
        <v>832.10585170183913</v>
      </c>
    </row>
    <row r="23" spans="1:12">
      <c r="A23" s="2">
        <f>Dati!A23</f>
        <v>44064</v>
      </c>
      <c r="B23" s="10">
        <v>21</v>
      </c>
      <c r="C23" s="10">
        <f>'Nuovi positivi'!B23</f>
        <v>257065</v>
      </c>
      <c r="D23">
        <f t="shared" si="2"/>
        <v>947</v>
      </c>
      <c r="E23" s="11">
        <f t="shared" si="3"/>
        <v>247867.01913916497</v>
      </c>
      <c r="F23" s="11">
        <f t="shared" si="4"/>
        <v>109.96967436454725</v>
      </c>
      <c r="G23" s="11">
        <f t="shared" si="0"/>
        <v>10.996967436447898</v>
      </c>
      <c r="H23" s="11">
        <f t="shared" si="1"/>
        <v>9197.9808608350286</v>
      </c>
      <c r="I23" s="11">
        <f t="shared" si="5"/>
        <v>936.00303256354528</v>
      </c>
    </row>
    <row r="24" spans="1:12">
      <c r="A24" s="2">
        <f>Dati!A24</f>
        <v>44065</v>
      </c>
      <c r="B24" s="10">
        <v>22</v>
      </c>
      <c r="C24" s="10">
        <f>'Nuovi positivi'!B24</f>
        <v>258136</v>
      </c>
      <c r="D24">
        <f t="shared" si="2"/>
        <v>1071</v>
      </c>
      <c r="E24" s="11">
        <f t="shared" si="3"/>
        <v>247882.06279168648</v>
      </c>
      <c r="F24" s="11">
        <f t="shared" si="4"/>
        <v>150.43652521504555</v>
      </c>
      <c r="G24" s="11">
        <f t="shared" si="0"/>
        <v>15.043652521510174</v>
      </c>
      <c r="H24" s="11">
        <f t="shared" si="1"/>
        <v>10253.937208313524</v>
      </c>
      <c r="I24" s="11">
        <f t="shared" si="5"/>
        <v>1055.9563474784954</v>
      </c>
    </row>
    <row r="25" spans="1:12">
      <c r="A25" s="2">
        <f>Dati!A25</f>
        <v>44066</v>
      </c>
      <c r="B25" s="10">
        <v>23</v>
      </c>
      <c r="C25" s="10">
        <f>'Nuovi positivi'!B25</f>
        <v>259345</v>
      </c>
      <c r="D25">
        <f t="shared" si="2"/>
        <v>1209</v>
      </c>
      <c r="E25" s="11">
        <f t="shared" si="3"/>
        <v>247902.30452976175</v>
      </c>
      <c r="F25" s="11">
        <f t="shared" si="4"/>
        <v>202.41738075274043</v>
      </c>
      <c r="G25" s="11">
        <f t="shared" si="0"/>
        <v>20.24173807526477</v>
      </c>
      <c r="H25" s="11">
        <f t="shared" si="1"/>
        <v>11442.69547023825</v>
      </c>
      <c r="I25" s="11">
        <f t="shared" si="5"/>
        <v>1188.758261924726</v>
      </c>
    </row>
    <row r="26" spans="1:12">
      <c r="A26" s="2">
        <f>Dati!A26</f>
        <v>44067</v>
      </c>
      <c r="B26" s="10">
        <v>24</v>
      </c>
      <c r="C26" s="10">
        <f>'Nuovi positivi'!B26</f>
        <v>260298</v>
      </c>
      <c r="D26">
        <f t="shared" si="2"/>
        <v>953</v>
      </c>
      <c r="E26" s="11">
        <f t="shared" si="3"/>
        <v>247929.13129521167</v>
      </c>
      <c r="F26" s="11">
        <f t="shared" si="4"/>
        <v>268.26765449921368</v>
      </c>
      <c r="G26" s="11">
        <f t="shared" si="0"/>
        <v>26.826765449918149</v>
      </c>
      <c r="H26" s="11">
        <f t="shared" si="1"/>
        <v>12368.868704788329</v>
      </c>
      <c r="I26" s="11">
        <f t="shared" si="5"/>
        <v>926.17323455007863</v>
      </c>
    </row>
    <row r="27" spans="1:12">
      <c r="A27" s="2">
        <f>Dati!A27</f>
        <v>44068</v>
      </c>
      <c r="B27" s="10">
        <v>25</v>
      </c>
      <c r="C27" s="10">
        <f>'Nuovi positivi'!B27</f>
        <v>261174</v>
      </c>
      <c r="D27">
        <f t="shared" si="2"/>
        <v>876</v>
      </c>
      <c r="E27" s="11">
        <f t="shared" si="3"/>
        <v>247964.19450851018</v>
      </c>
      <c r="F27" s="11">
        <f t="shared" si="4"/>
        <v>350.63213298504706</v>
      </c>
      <c r="G27" s="11">
        <f t="shared" si="0"/>
        <v>35.063213298495</v>
      </c>
      <c r="H27" s="11">
        <f t="shared" si="1"/>
        <v>13209.805491489824</v>
      </c>
      <c r="I27" s="11">
        <f t="shared" si="5"/>
        <v>840.93678670149529</v>
      </c>
    </row>
    <row r="28" spans="1:12">
      <c r="A28" s="2">
        <f>Dati!A28</f>
        <v>44069</v>
      </c>
      <c r="B28" s="10">
        <v>26</v>
      </c>
      <c r="C28" s="10">
        <f>'Nuovi positivi'!B28</f>
        <v>262540</v>
      </c>
      <c r="D28">
        <f t="shared" si="2"/>
        <v>1366</v>
      </c>
      <c r="E28" s="11">
        <f t="shared" si="3"/>
        <v>248009.43962323881</v>
      </c>
      <c r="F28" s="11">
        <f t="shared" si="4"/>
        <v>452.4511472863378</v>
      </c>
      <c r="G28" s="11">
        <f t="shared" si="0"/>
        <v>45.245114728636992</v>
      </c>
      <c r="H28" s="11">
        <f t="shared" si="1"/>
        <v>14530.56037676119</v>
      </c>
      <c r="I28" s="11">
        <f t="shared" si="5"/>
        <v>1320.7548852713662</v>
      </c>
    </row>
    <row r="29" spans="1:12">
      <c r="A29" s="2">
        <f>Dati!A29</f>
        <v>44070</v>
      </c>
      <c r="B29" s="10">
        <v>27</v>
      </c>
      <c r="C29" s="10">
        <f>'Nuovi positivi'!B29</f>
        <v>263949</v>
      </c>
      <c r="D29">
        <f t="shared" si="2"/>
        <v>1409</v>
      </c>
      <c r="E29" s="11">
        <f t="shared" si="3"/>
        <v>248067.13596652812</v>
      </c>
      <c r="F29" s="11">
        <f t="shared" si="4"/>
        <v>576.9634328930988</v>
      </c>
      <c r="G29" s="11">
        <f t="shared" si="0"/>
        <v>57.696343289317312</v>
      </c>
      <c r="H29" s="11">
        <f t="shared" si="1"/>
        <v>15881.86403347188</v>
      </c>
      <c r="I29" s="11">
        <f t="shared" si="5"/>
        <v>1351.3036567106901</v>
      </c>
    </row>
    <row r="30" spans="1:12">
      <c r="A30" s="2">
        <f>Dati!A30</f>
        <v>44071</v>
      </c>
      <c r="B30" s="10">
        <v>28</v>
      </c>
      <c r="C30" s="10">
        <f>'Nuovi positivi'!B30</f>
        <v>265409</v>
      </c>
      <c r="D30">
        <f t="shared" si="2"/>
        <v>1460</v>
      </c>
      <c r="E30" s="11">
        <f t="shared" si="3"/>
        <v>248139.90652238874</v>
      </c>
      <c r="F30" s="11">
        <f t="shared" si="4"/>
        <v>727.70555860624881</v>
      </c>
      <c r="G30" s="11">
        <f t="shared" si="0"/>
        <v>72.770555860629997</v>
      </c>
      <c r="H30" s="11">
        <f t="shared" si="1"/>
        <v>17269.093477611255</v>
      </c>
      <c r="I30" s="11">
        <f t="shared" si="5"/>
        <v>1387.2294441393751</v>
      </c>
    </row>
    <row r="31" spans="1:12">
      <c r="A31" s="2">
        <f>Dati!A31</f>
        <v>44072</v>
      </c>
      <c r="B31" s="10">
        <v>29</v>
      </c>
      <c r="C31" s="10">
        <f>'Nuovi positivi'!B31</f>
        <v>266853</v>
      </c>
      <c r="D31">
        <f t="shared" si="2"/>
        <v>1444</v>
      </c>
      <c r="E31" s="11">
        <f t="shared" si="3"/>
        <v>248230.75730871363</v>
      </c>
      <c r="F31" s="11">
        <f t="shared" si="4"/>
        <v>908.50786324881483</v>
      </c>
      <c r="G31" s="11">
        <f t="shared" si="0"/>
        <v>90.8507863248728</v>
      </c>
      <c r="H31" s="11">
        <f t="shared" si="1"/>
        <v>18622.242691286374</v>
      </c>
      <c r="I31" s="11">
        <f t="shared" si="5"/>
        <v>1353.1492136751185</v>
      </c>
    </row>
    <row r="32" spans="1:12">
      <c r="A32" s="2">
        <f>Dati!A32</f>
        <v>44073</v>
      </c>
      <c r="B32" s="10">
        <v>30</v>
      </c>
      <c r="C32" s="10">
        <f>'Nuovi positivi'!B32</f>
        <v>268218</v>
      </c>
      <c r="D32">
        <f t="shared" si="2"/>
        <v>1365</v>
      </c>
      <c r="E32" s="11">
        <f t="shared" si="3"/>
        <v>248343.1059981997</v>
      </c>
      <c r="F32" s="11">
        <f t="shared" si="4"/>
        <v>1123.4868948606891</v>
      </c>
      <c r="G32" s="11">
        <f t="shared" si="0"/>
        <v>112.34868948607553</v>
      </c>
      <c r="H32" s="11">
        <f t="shared" si="1"/>
        <v>19874.894001800305</v>
      </c>
      <c r="I32" s="11">
        <f t="shared" si="5"/>
        <v>1252.6513105139311</v>
      </c>
    </row>
    <row r="33" spans="1:9">
      <c r="A33" s="2">
        <f>Dati!A33</f>
        <v>44074</v>
      </c>
      <c r="B33" s="10">
        <v>31</v>
      </c>
      <c r="C33" s="10">
        <f>'Nuovi positivi'!B33</f>
        <v>269214</v>
      </c>
      <c r="D33">
        <f t="shared" si="2"/>
        <v>996</v>
      </c>
      <c r="E33" s="11">
        <f t="shared" si="3"/>
        <v>248480.80943818632</v>
      </c>
      <c r="F33" s="11">
        <f t="shared" si="4"/>
        <v>1377.0343998662429</v>
      </c>
      <c r="G33" s="11">
        <f t="shared" si="0"/>
        <v>137.70343998662835</v>
      </c>
      <c r="H33" s="11">
        <f t="shared" si="1"/>
        <v>20733.190561813681</v>
      </c>
      <c r="I33" s="11">
        <f t="shared" si="5"/>
        <v>858.29656001337571</v>
      </c>
    </row>
    <row r="34" spans="1:9">
      <c r="A34" s="2">
        <f>Dati!A34</f>
        <v>44075</v>
      </c>
      <c r="B34" s="10">
        <v>32</v>
      </c>
      <c r="C34" s="10">
        <f>'Nuovi positivi'!B34</f>
        <v>270189</v>
      </c>
      <c r="D34">
        <f t="shared" si="2"/>
        <v>975</v>
      </c>
      <c r="E34" s="11">
        <f t="shared" si="3"/>
        <v>248648.18973405921</v>
      </c>
      <c r="F34" s="11">
        <f t="shared" si="4"/>
        <v>1673.8029587289202</v>
      </c>
      <c r="G34" s="11">
        <f t="shared" si="0"/>
        <v>167.38029587290004</v>
      </c>
      <c r="H34" s="11">
        <f t="shared" si="1"/>
        <v>21540.810265940789</v>
      </c>
      <c r="I34" s="11">
        <f t="shared" si="5"/>
        <v>807.61970412710798</v>
      </c>
    </row>
    <row r="35" spans="1:9">
      <c r="A35" s="2">
        <f>Dati!A35</f>
        <v>44076</v>
      </c>
      <c r="B35" s="10">
        <v>33</v>
      </c>
      <c r="C35" s="10">
        <f>'Nuovi positivi'!B35</f>
        <v>271515</v>
      </c>
      <c r="D35">
        <f t="shared" si="2"/>
        <v>1326</v>
      </c>
      <c r="E35" s="11">
        <f t="shared" si="3"/>
        <v>248850.05857499139</v>
      </c>
      <c r="F35" s="11">
        <f t="shared" si="4"/>
        <v>2018.6884093217668</v>
      </c>
      <c r="G35" s="11">
        <f t="shared" si="0"/>
        <v>201.86884093217432</v>
      </c>
      <c r="H35" s="11">
        <f t="shared" si="1"/>
        <v>22664.941425008612</v>
      </c>
      <c r="I35" s="11">
        <f t="shared" si="5"/>
        <v>1124.1311590678233</v>
      </c>
    </row>
    <row r="36" spans="1:9">
      <c r="A36" s="2">
        <f>Dati!A36</f>
        <v>44077</v>
      </c>
      <c r="B36" s="10">
        <v>34</v>
      </c>
      <c r="C36" s="10">
        <f>'Nuovi positivi'!B36</f>
        <v>272912</v>
      </c>
      <c r="D36">
        <f t="shared" si="2"/>
        <v>1397</v>
      </c>
      <c r="E36" s="11">
        <f t="shared" si="3"/>
        <v>249091.73949891271</v>
      </c>
      <c r="F36" s="11">
        <f t="shared" si="4"/>
        <v>2416.8092392131803</v>
      </c>
      <c r="G36" s="11">
        <f t="shared" ref="G36:G60" si="6">$L$4*B36^$L$5*EXP(-B36/$L$6)</f>
        <v>241.6809239213168</v>
      </c>
      <c r="H36" s="11">
        <f t="shared" si="1"/>
        <v>23820.260501087294</v>
      </c>
      <c r="I36" s="11">
        <f t="shared" si="5"/>
        <v>1155.319076078682</v>
      </c>
    </row>
    <row r="37" spans="1:9">
      <c r="A37" s="2">
        <f>Dati!A37</f>
        <v>44078</v>
      </c>
      <c r="B37" s="10">
        <v>35</v>
      </c>
      <c r="C37" s="10">
        <f>'Nuovi positivi'!B37</f>
        <v>274644</v>
      </c>
      <c r="D37">
        <f t="shared" si="2"/>
        <v>1732</v>
      </c>
      <c r="E37" s="11">
        <f t="shared" si="3"/>
        <v>249379.08781522003</v>
      </c>
      <c r="F37" s="11">
        <f t="shared" si="4"/>
        <v>2873.4831630732515</v>
      </c>
      <c r="G37" s="11">
        <f t="shared" si="6"/>
        <v>287.34831630731492</v>
      </c>
      <c r="H37" s="11">
        <f t="shared" si="1"/>
        <v>25264.912184779969</v>
      </c>
      <c r="I37" s="11">
        <f t="shared" si="5"/>
        <v>1444.6516836926749</v>
      </c>
    </row>
    <row r="38" spans="1:9">
      <c r="A38" s="2">
        <f>Dati!A38</f>
        <v>44079</v>
      </c>
      <c r="B38" s="10">
        <v>36</v>
      </c>
      <c r="C38" s="10">
        <f>'Nuovi positivi'!B38</f>
        <v>276337</v>
      </c>
      <c r="D38">
        <f t="shared" si="2"/>
        <v>1693</v>
      </c>
      <c r="E38" s="11">
        <f t="shared" si="3"/>
        <v>249718.50792834733</v>
      </c>
      <c r="F38" s="11">
        <f t="shared" si="4"/>
        <v>3394.2011312730028</v>
      </c>
      <c r="G38" s="11">
        <f t="shared" si="6"/>
        <v>339.42011312728613</v>
      </c>
      <c r="H38" s="11">
        <f t="shared" si="1"/>
        <v>26618.492071652669</v>
      </c>
      <c r="I38" s="11">
        <f t="shared" si="5"/>
        <v>1353.5798868726997</v>
      </c>
    </row>
    <row r="39" spans="1:9">
      <c r="A39" s="2">
        <f>Dati!A39</f>
        <v>44080</v>
      </c>
      <c r="B39" s="10">
        <v>37</v>
      </c>
      <c r="C39" s="10">
        <f>'Nuovi positivi'!B39</f>
        <v>277634</v>
      </c>
      <c r="D39">
        <f t="shared" si="2"/>
        <v>1297</v>
      </c>
      <c r="E39" s="11">
        <f t="shared" si="3"/>
        <v>250116.96783239476</v>
      </c>
      <c r="F39" s="11">
        <f t="shared" si="4"/>
        <v>3984.599040474277</v>
      </c>
      <c r="G39" s="11">
        <f t="shared" si="6"/>
        <v>398.45990404742207</v>
      </c>
      <c r="H39" s="11">
        <f t="shared" si="1"/>
        <v>27517.032167605241</v>
      </c>
      <c r="I39" s="11">
        <f t="shared" si="5"/>
        <v>898.5400959525723</v>
      </c>
    </row>
    <row r="40" spans="1:9">
      <c r="A40" s="2">
        <f>Dati!A40</f>
        <v>44081</v>
      </c>
      <c r="B40" s="10">
        <v>38</v>
      </c>
      <c r="C40" s="10">
        <f>'Nuovi positivi'!B40</f>
        <v>278784</v>
      </c>
      <c r="D40">
        <f t="shared" si="2"/>
        <v>1150</v>
      </c>
      <c r="E40" s="11">
        <f t="shared" si="3"/>
        <v>250582.01057605725</v>
      </c>
      <c r="F40" s="11">
        <f t="shared" si="4"/>
        <v>4650.4274366248865</v>
      </c>
      <c r="G40" s="11">
        <f t="shared" si="6"/>
        <v>465.04274366248882</v>
      </c>
      <c r="H40" s="11">
        <f t="shared" si="1"/>
        <v>28201.989423942752</v>
      </c>
      <c r="I40" s="11">
        <f t="shared" si="5"/>
        <v>684.95725633751135</v>
      </c>
    </row>
    <row r="41" spans="1:9">
      <c r="A41" s="2">
        <f>Dati!A41</f>
        <v>44082</v>
      </c>
      <c r="B41" s="10">
        <v>39</v>
      </c>
      <c r="C41" s="10">
        <f>'Nuovi positivi'!B41</f>
        <v>280153</v>
      </c>
      <c r="D41">
        <f t="shared" si="2"/>
        <v>1369</v>
      </c>
      <c r="E41" s="11">
        <f t="shared" si="3"/>
        <v>251121.76252760086</v>
      </c>
      <c r="F41" s="11">
        <f t="shared" si="4"/>
        <v>5397.5195154361427</v>
      </c>
      <c r="G41" s="11">
        <f t="shared" si="6"/>
        <v>539.75195154360972</v>
      </c>
      <c r="H41" s="11">
        <f t="shared" si="1"/>
        <v>29031.237472399138</v>
      </c>
      <c r="I41" s="11">
        <f t="shared" si="5"/>
        <v>829.24804845638573</v>
      </c>
    </row>
    <row r="42" spans="1:9">
      <c r="A42" s="2">
        <f>Dati!A42</f>
        <v>44083</v>
      </c>
      <c r="B42" s="10">
        <v>40</v>
      </c>
      <c r="C42" s="10">
        <f>'Nuovi positivi'!B42</f>
        <v>281583</v>
      </c>
      <c r="D42">
        <f t="shared" si="2"/>
        <v>1430</v>
      </c>
      <c r="E42" s="11">
        <f t="shared" si="3"/>
        <v>251744.93830113311</v>
      </c>
      <c r="F42" s="11">
        <f t="shared" si="4"/>
        <v>6231.7577353224624</v>
      </c>
      <c r="G42" s="11">
        <f t="shared" si="6"/>
        <v>623.17577353223771</v>
      </c>
      <c r="H42" s="11">
        <f t="shared" si="1"/>
        <v>29838.061698866892</v>
      </c>
      <c r="I42" s="11">
        <f t="shared" si="5"/>
        <v>806.82422646775376</v>
      </c>
    </row>
    <row r="43" spans="1:9">
      <c r="A43" s="2">
        <f>Dati!A43</f>
        <v>44084</v>
      </c>
      <c r="B43" s="10">
        <v>41</v>
      </c>
      <c r="C43" s="10">
        <f>'Nuovi positivi'!B43</f>
        <v>283180</v>
      </c>
      <c r="D43">
        <f t="shared" si="2"/>
        <v>1597</v>
      </c>
      <c r="E43" s="11">
        <f t="shared" si="3"/>
        <v>252460.84223745103</v>
      </c>
      <c r="F43" s="11">
        <f t="shared" si="4"/>
        <v>7159.0393631791812</v>
      </c>
      <c r="G43" s="11">
        <f t="shared" si="6"/>
        <v>715.90393631792972</v>
      </c>
      <c r="H43" s="11">
        <f t="shared" si="1"/>
        <v>30719.157762548974</v>
      </c>
      <c r="I43" s="11">
        <f t="shared" si="5"/>
        <v>881.09606368208188</v>
      </c>
    </row>
    <row r="44" spans="1:9">
      <c r="A44" s="2">
        <f>Dati!A44</f>
        <v>44085</v>
      </c>
      <c r="B44" s="10">
        <v>42</v>
      </c>
      <c r="C44" s="10">
        <f>'Nuovi positivi'!B44</f>
        <v>284796</v>
      </c>
      <c r="D44">
        <f t="shared" si="2"/>
        <v>1616</v>
      </c>
      <c r="E44" s="11">
        <f t="shared" si="3"/>
        <v>253279.3663649073</v>
      </c>
      <c r="F44" s="11">
        <f t="shared" si="4"/>
        <v>8185.2412745627225</v>
      </c>
      <c r="G44" s="11">
        <f t="shared" si="6"/>
        <v>818.52412745626748</v>
      </c>
      <c r="H44" s="11">
        <f t="shared" si="1"/>
        <v>31516.633635092701</v>
      </c>
      <c r="I44" s="11">
        <f t="shared" si="5"/>
        <v>797.47587254372775</v>
      </c>
    </row>
    <row r="45" spans="1:9">
      <c r="A45" s="2">
        <f>Dati!A45</f>
        <v>44086</v>
      </c>
      <c r="B45" s="10">
        <v>43</v>
      </c>
      <c r="C45" s="10">
        <f>'Nuovi positivi'!B45</f>
        <v>286297</v>
      </c>
      <c r="D45">
        <f t="shared" si="2"/>
        <v>1501</v>
      </c>
      <c r="E45" s="11">
        <f t="shared" si="3"/>
        <v>254210.98479762106</v>
      </c>
      <c r="F45" s="11">
        <f t="shared" si="4"/>
        <v>9316.1843271375983</v>
      </c>
      <c r="G45" s="11">
        <f t="shared" si="6"/>
        <v>931.61843271376961</v>
      </c>
      <c r="H45" s="11">
        <f t="shared" si="1"/>
        <v>32086.015202378941</v>
      </c>
      <c r="I45" s="11">
        <f t="shared" si="5"/>
        <v>569.38156728624017</v>
      </c>
    </row>
    <row r="46" spans="1:9">
      <c r="A46" s="2">
        <f>Dati!A46</f>
        <v>44087</v>
      </c>
      <c r="B46" s="10">
        <v>44</v>
      </c>
      <c r="C46" s="10">
        <f>'Nuovi positivi'!B46</f>
        <v>287753</v>
      </c>
      <c r="D46">
        <f t="shared" si="2"/>
        <v>1456</v>
      </c>
      <c r="E46" s="11">
        <f t="shared" si="3"/>
        <v>255266.74455962476</v>
      </c>
      <c r="F46" s="11">
        <f t="shared" si="4"/>
        <v>10557.597620036977</v>
      </c>
      <c r="G46" s="11">
        <f t="shared" si="6"/>
        <v>1055.7597620036997</v>
      </c>
      <c r="H46" s="11">
        <f t="shared" si="1"/>
        <v>32486.255440375244</v>
      </c>
      <c r="I46" s="11">
        <f t="shared" si="5"/>
        <v>400.24023799630231</v>
      </c>
    </row>
    <row r="47" spans="1:9">
      <c r="A47" s="2">
        <f>Dati!A47</f>
        <v>44088</v>
      </c>
      <c r="B47" s="10">
        <v>45</v>
      </c>
      <c r="C47" s="10">
        <f>'Nuovi positivi'!B47</f>
        <v>288761</v>
      </c>
      <c r="D47">
        <f t="shared" si="2"/>
        <v>1008</v>
      </c>
      <c r="E47" s="11">
        <f t="shared" si="3"/>
        <v>256458.2528538614</v>
      </c>
      <c r="F47" s="11">
        <f t="shared" si="4"/>
        <v>11915.082942366425</v>
      </c>
      <c r="G47" s="11">
        <f t="shared" si="6"/>
        <v>1191.5082942366375</v>
      </c>
      <c r="H47" s="11">
        <f t="shared" si="1"/>
        <v>32302.747146138601</v>
      </c>
      <c r="I47" s="11">
        <f t="shared" si="5"/>
        <v>-183.50829423664254</v>
      </c>
    </row>
    <row r="48" spans="1:9">
      <c r="A48" s="2">
        <f>Dati!A48</f>
        <v>44089</v>
      </c>
      <c r="B48" s="10">
        <v>46</v>
      </c>
      <c r="C48" s="10">
        <f>'Nuovi positivi'!B48</f>
        <v>289990</v>
      </c>
      <c r="D48">
        <f t="shared" si="2"/>
        <v>1229</v>
      </c>
      <c r="E48" s="11">
        <f t="shared" si="3"/>
        <v>257797.66082405075</v>
      </c>
      <c r="F48" s="11">
        <f t="shared" si="4"/>
        <v>13394.079701893497</v>
      </c>
      <c r="G48" s="11">
        <f t="shared" si="6"/>
        <v>1339.407970189342</v>
      </c>
      <c r="H48" s="11">
        <f t="shared" si="1"/>
        <v>32192.339175949252</v>
      </c>
      <c r="I48" s="11">
        <f t="shared" si="5"/>
        <v>-110.40797018934973</v>
      </c>
    </row>
    <row r="49" spans="1:9">
      <c r="A49" s="2">
        <f>Dati!A49</f>
        <v>44090</v>
      </c>
      <c r="B49" s="10">
        <v>47</v>
      </c>
      <c r="C49" s="10">
        <f>'Nuovi positivi'!B49</f>
        <v>291442</v>
      </c>
      <c r="D49">
        <f t="shared" si="2"/>
        <v>1452</v>
      </c>
      <c r="E49" s="11">
        <f t="shared" si="3"/>
        <v>259297.64388508262</v>
      </c>
      <c r="F49" s="11">
        <f t="shared" si="4"/>
        <v>14999.83061031875</v>
      </c>
      <c r="G49" s="11">
        <f t="shared" si="6"/>
        <v>1499.9830610318661</v>
      </c>
      <c r="H49" s="11">
        <f t="shared" si="1"/>
        <v>32144.356114917377</v>
      </c>
      <c r="I49" s="11">
        <f t="shared" si="5"/>
        <v>-47.983061031874968</v>
      </c>
    </row>
    <row r="50" spans="1:9">
      <c r="A50" s="2">
        <f>Dati!A50</f>
        <v>44091</v>
      </c>
      <c r="B50" s="10">
        <v>48</v>
      </c>
      <c r="C50" s="10">
        <f>'Nuovi positivi'!B50</f>
        <v>293025</v>
      </c>
      <c r="D50">
        <f t="shared" si="2"/>
        <v>1583</v>
      </c>
      <c r="E50" s="11">
        <f t="shared" si="3"/>
        <v>260971.37872356497</v>
      </c>
      <c r="F50" s="11">
        <f t="shared" si="4"/>
        <v>16737.348384823417</v>
      </c>
      <c r="G50" s="11">
        <f t="shared" si="6"/>
        <v>1673.7348384823385</v>
      </c>
      <c r="H50" s="11">
        <f t="shared" si="1"/>
        <v>32053.621276435035</v>
      </c>
      <c r="I50" s="11">
        <f t="shared" si="5"/>
        <v>-90.734838482341729</v>
      </c>
    </row>
    <row r="51" spans="1:9">
      <c r="A51" s="2">
        <f>Dati!A51</f>
        <v>44092</v>
      </c>
      <c r="B51" s="10">
        <v>49</v>
      </c>
      <c r="C51" s="10">
        <f>'Nuovi positivi'!B51</f>
        <v>294932</v>
      </c>
      <c r="D51">
        <f t="shared" si="2"/>
        <v>1907</v>
      </c>
      <c r="E51" s="11">
        <f t="shared" si="3"/>
        <v>262832.51709428197</v>
      </c>
      <c r="F51" s="11">
        <f t="shared" si="4"/>
        <v>18611.383707170025</v>
      </c>
      <c r="G51" s="11">
        <f t="shared" si="6"/>
        <v>1861.1383707169737</v>
      </c>
      <c r="H51" s="11">
        <f t="shared" si="1"/>
        <v>32099.482905718032</v>
      </c>
      <c r="I51" s="11">
        <f t="shared" si="5"/>
        <v>45.861629282997455</v>
      </c>
    </row>
    <row r="52" spans="1:9">
      <c r="A52" s="2">
        <f>Dati!A52</f>
        <v>44093</v>
      </c>
      <c r="B52" s="10">
        <v>50</v>
      </c>
      <c r="C52" s="10">
        <f>'Nuovi positivi'!B52</f>
        <v>296569</v>
      </c>
      <c r="D52">
        <f t="shared" si="2"/>
        <v>1637</v>
      </c>
      <c r="E52" s="11">
        <f t="shared" si="3"/>
        <v>264895.15656046558</v>
      </c>
      <c r="F52" s="11">
        <f t="shared" si="4"/>
        <v>20626.394661836093</v>
      </c>
      <c r="G52" s="11">
        <f t="shared" si="6"/>
        <v>2062.6394661836139</v>
      </c>
      <c r="H52" s="11">
        <f t="shared" si="1"/>
        <v>31673.843439534423</v>
      </c>
      <c r="I52" s="11">
        <f t="shared" si="5"/>
        <v>-425.63946618360933</v>
      </c>
    </row>
    <row r="53" spans="1:9">
      <c r="A53" s="2">
        <f>Dati!A53</f>
        <v>44094</v>
      </c>
      <c r="B53" s="10">
        <v>51</v>
      </c>
      <c r="C53" s="10">
        <f>'Nuovi positivi'!B53</f>
        <v>298156</v>
      </c>
      <c r="D53">
        <f t="shared" ref="D53" si="7">C53-C52</f>
        <v>1587</v>
      </c>
      <c r="E53" s="11">
        <f t="shared" si="3"/>
        <v>267173.80834584875</v>
      </c>
      <c r="F53" s="11">
        <f t="shared" si="4"/>
        <v>22786.517853831756</v>
      </c>
      <c r="G53" s="11">
        <f t="shared" si="6"/>
        <v>2278.651785383162</v>
      </c>
      <c r="H53" s="11">
        <f t="shared" ref="H53" si="8">C53-E53</f>
        <v>30982.191654151247</v>
      </c>
      <c r="I53" s="11">
        <f t="shared" ref="I53" si="9">H53-H52</f>
        <v>-691.65178538317559</v>
      </c>
    </row>
    <row r="54" spans="1:9">
      <c r="A54" s="2">
        <f>Dati!A54</f>
        <v>44095</v>
      </c>
      <c r="B54" s="10">
        <v>52</v>
      </c>
      <c r="C54" s="10">
        <f>'Nuovi positivi'!B54</f>
        <v>299506</v>
      </c>
      <c r="D54">
        <f t="shared" ref="D54" si="10">C54-C53</f>
        <v>1350</v>
      </c>
      <c r="E54" s="11">
        <f t="shared" si="3"/>
        <v>269683.36248437373</v>
      </c>
      <c r="F54" s="11">
        <f t="shared" si="4"/>
        <v>25095.541385249817</v>
      </c>
      <c r="G54" s="11">
        <f t="shared" si="6"/>
        <v>2509.5541385249894</v>
      </c>
      <c r="H54" s="11">
        <f t="shared" ref="H54" si="11">C54-E54</f>
        <v>29822.637515626266</v>
      </c>
      <c r="I54" s="11">
        <f t="shared" ref="I54" si="12">H54-H53</f>
        <v>-1159.5541385249817</v>
      </c>
    </row>
    <row r="55" spans="1:9">
      <c r="A55" s="2">
        <f>Dati!A55</f>
        <v>44096</v>
      </c>
      <c r="B55" s="10">
        <v>53</v>
      </c>
      <c r="C55" s="10">
        <f>'Nuovi positivi'!B55</f>
        <v>300897</v>
      </c>
      <c r="D55">
        <f t="shared" ref="D55" si="13">C55-C54</f>
        <v>1391</v>
      </c>
      <c r="E55" s="11">
        <f t="shared" si="3"/>
        <v>272439.05046913231</v>
      </c>
      <c r="F55" s="11">
        <f t="shared" si="4"/>
        <v>27556.879847585806</v>
      </c>
      <c r="G55" s="11">
        <f t="shared" si="6"/>
        <v>2755.687984758601</v>
      </c>
      <c r="H55" s="11">
        <f t="shared" ref="H55" si="14">C55-E55</f>
        <v>28457.949530867685</v>
      </c>
      <c r="I55" s="11">
        <f t="shared" ref="I55" si="15">H55-H54</f>
        <v>-1364.6879847585806</v>
      </c>
    </row>
    <row r="56" spans="1:9">
      <c r="A56" s="2">
        <f>Dati!A56</f>
        <v>44097</v>
      </c>
      <c r="B56" s="10">
        <v>54</v>
      </c>
      <c r="C56" s="10">
        <f>'Nuovi positivi'!B56</f>
        <v>302537</v>
      </c>
      <c r="D56">
        <f t="shared" ref="D56" si="16">C56-C55</f>
        <v>1640</v>
      </c>
      <c r="E56" s="11">
        <f t="shared" si="3"/>
        <v>275456.40561559296</v>
      </c>
      <c r="F56" s="11">
        <f t="shared" si="4"/>
        <v>30173.551464606426</v>
      </c>
      <c r="G56" s="11">
        <f t="shared" si="6"/>
        <v>3017.3551464606458</v>
      </c>
      <c r="H56" s="11">
        <f t="shared" ref="H56" si="17">C56-E56</f>
        <v>27080.594384407043</v>
      </c>
      <c r="I56" s="11">
        <f t="shared" ref="I56" si="18">H56-H55</f>
        <v>-1377.3551464606426</v>
      </c>
    </row>
    <row r="57" spans="1:9">
      <c r="A57" s="2">
        <f>Dati!A57</f>
        <v>44098</v>
      </c>
      <c r="B57" s="10">
        <v>55</v>
      </c>
      <c r="C57" s="10">
        <f>'Nuovi positivi'!B57</f>
        <v>304323</v>
      </c>
      <c r="D57">
        <f t="shared" ref="D57" si="19">C57-C56</f>
        <v>1786</v>
      </c>
      <c r="E57" s="11">
        <f t="shared" si="3"/>
        <v>278751.22136543092</v>
      </c>
      <c r="F57" s="11">
        <f t="shared" si="4"/>
        <v>32948.157498379587</v>
      </c>
      <c r="G57" s="11">
        <f t="shared" si="6"/>
        <v>3294.8157498379805</v>
      </c>
      <c r="H57" s="11">
        <f t="shared" ref="H57" si="20">C57-E57</f>
        <v>25571.778634569084</v>
      </c>
      <c r="I57" s="11">
        <f t="shared" ref="I57" si="21">H57-H56</f>
        <v>-1508.8157498379587</v>
      </c>
    </row>
    <row r="58" spans="1:9">
      <c r="A58" s="2">
        <f>Dati!A58</f>
        <v>44099</v>
      </c>
      <c r="B58" s="10">
        <v>56</v>
      </c>
      <c r="C58" s="10">
        <f>'Nuovi positivi'!B58</f>
        <v>306235</v>
      </c>
      <c r="D58">
        <f t="shared" ref="D58" si="22">C58-C57</f>
        <v>1912</v>
      </c>
      <c r="E58" s="11">
        <f t="shared" si="3"/>
        <v>282339.50776634668</v>
      </c>
      <c r="F58" s="11">
        <f t="shared" si="4"/>
        <v>35882.864009157638</v>
      </c>
      <c r="G58" s="11">
        <f t="shared" si="6"/>
        <v>3588.2864009157356</v>
      </c>
      <c r="H58" s="11">
        <f t="shared" ref="H58" si="23">C58-E58</f>
        <v>23895.49223365332</v>
      </c>
      <c r="I58" s="11">
        <f t="shared" ref="I58" si="24">H58-H57</f>
        <v>-1676.2864009157638</v>
      </c>
    </row>
    <row r="59" spans="1:9">
      <c r="A59" s="2">
        <f>Dati!A59</f>
        <v>44100</v>
      </c>
      <c r="B59" s="10">
        <v>57</v>
      </c>
      <c r="C59" s="10">
        <f>'Nuovi positivi'!B59</f>
        <v>308104</v>
      </c>
      <c r="D59">
        <f t="shared" ref="D59" si="25">C59-C58</f>
        <v>1869</v>
      </c>
      <c r="E59" s="11">
        <f t="shared" si="3"/>
        <v>286237.44637018023</v>
      </c>
      <c r="F59" s="11">
        <f t="shared" si="4"/>
        <v>38979.386038335506</v>
      </c>
      <c r="G59" s="11">
        <f t="shared" si="6"/>
        <v>3897.9386038335301</v>
      </c>
      <c r="H59" s="11">
        <f t="shared" ref="H59" si="26">C59-E59</f>
        <v>21866.553629819769</v>
      </c>
      <c r="I59" s="11">
        <f t="shared" ref="I59" si="27">H59-H58</f>
        <v>-2028.9386038335506</v>
      </c>
    </row>
    <row r="60" spans="1:9">
      <c r="A60" s="2">
        <f>Dati!A60</f>
        <v>44101</v>
      </c>
      <c r="B60" s="10">
        <v>58</v>
      </c>
      <c r="C60" s="10">
        <f>'Nuovi positivi'!B60</f>
        <v>309870</v>
      </c>
      <c r="D60">
        <f t="shared" ref="D60" si="28">C60-C59</f>
        <v>1766</v>
      </c>
      <c r="E60" s="11">
        <f t="shared" si="3"/>
        <v>290461.34379647073</v>
      </c>
      <c r="F60" s="11">
        <f t="shared" si="4"/>
        <v>42238.974262904958</v>
      </c>
      <c r="G60" s="11">
        <f t="shared" si="6"/>
        <v>4223.8974262904749</v>
      </c>
      <c r="H60" s="11">
        <f t="shared" ref="H60" si="29">C60-E60</f>
        <v>19408.656203529274</v>
      </c>
      <c r="I60" s="11">
        <f t="shared" ref="I60" si="30">H60-H59</f>
        <v>-2457.8974262904958</v>
      </c>
    </row>
    <row r="61" spans="1:9">
      <c r="A61" s="2">
        <f>Dati!A61</f>
        <v>44102</v>
      </c>
      <c r="B61" s="10">
        <v>59</v>
      </c>
      <c r="C61" s="10">
        <f>'Nuovi positivi'!B61</f>
        <v>311364</v>
      </c>
      <c r="D61">
        <f t="shared" ref="D61" si="31">C61-C60</f>
        <v>1494</v>
      </c>
      <c r="E61" s="11">
        <f t="shared" ref="E61" si="32">E60+G61</f>
        <v>295027.58421144594</v>
      </c>
      <c r="F61" s="11">
        <f t="shared" ref="F61" si="33">(E61-E60)*10</f>
        <v>45662.40414975211</v>
      </c>
      <c r="G61" s="11">
        <f t="shared" ref="G61" si="34">$L$4*B61^$L$5*EXP(-B61/$L$6)</f>
        <v>4566.2404149752083</v>
      </c>
      <c r="H61" s="11">
        <f t="shared" ref="H61" si="35">C61-E61</f>
        <v>16336.415788554063</v>
      </c>
      <c r="I61" s="11">
        <f t="shared" ref="I61" si="36">H61-H60</f>
        <v>-3072.240414975211</v>
      </c>
    </row>
    <row r="62" spans="1:9">
      <c r="A62" s="2">
        <f>Dati!A62</f>
        <v>44103</v>
      </c>
      <c r="B62" s="10">
        <v>60</v>
      </c>
      <c r="C62" s="10">
        <f>'Nuovi positivi'!B62</f>
        <v>313011</v>
      </c>
      <c r="D62">
        <f t="shared" ref="D62" si="37">C62-C61</f>
        <v>1647</v>
      </c>
      <c r="E62" s="11">
        <f t="shared" ref="E62" si="38">E61+G62</f>
        <v>299952.58097334974</v>
      </c>
      <c r="F62" s="11">
        <f t="shared" ref="F62" si="39">(E62-E61)*10</f>
        <v>49249.967619038071</v>
      </c>
      <c r="G62" s="11">
        <f t="shared" ref="G62" si="40">$L$4*B62^$L$5*EXP(-B62/$L$6)</f>
        <v>4924.9967619038043</v>
      </c>
      <c r="H62" s="11">
        <f t="shared" ref="H62" si="41">C62-E62</f>
        <v>13058.419026650256</v>
      </c>
      <c r="I62" s="11">
        <f t="shared" ref="I62" si="42">H62-H61</f>
        <v>-3277.9967619038071</v>
      </c>
    </row>
    <row r="63" spans="1:9">
      <c r="A63" s="2">
        <f>Dati!A63</f>
        <v>44104</v>
      </c>
      <c r="B63" s="10">
        <v>61</v>
      </c>
      <c r="C63" s="10">
        <f>'Nuovi positivi'!B63</f>
        <v>314861</v>
      </c>
      <c r="D63">
        <f t="shared" ref="D63" si="43">C63-C62</f>
        <v>1850</v>
      </c>
      <c r="E63" s="11">
        <f t="shared" ref="E63" si="44">E62+G63</f>
        <v>305252.72769412631</v>
      </c>
      <c r="F63" s="11">
        <f t="shared" ref="F63" si="45">(E63-E62)*10</f>
        <v>53001.467207765672</v>
      </c>
      <c r="G63" s="11">
        <f t="shared" ref="G63" si="46">$L$4*B63^$L$5*EXP(-B63/$L$6)</f>
        <v>5300.1467207765681</v>
      </c>
      <c r="H63" s="11">
        <f t="shared" ref="H63" si="47">C63-E63</f>
        <v>9608.2723058736883</v>
      </c>
      <c r="I63" s="11">
        <f t="shared" ref="I63" si="48">H63-H62</f>
        <v>-3450.1467207765672</v>
      </c>
    </row>
    <row r="64" spans="1:9">
      <c r="A64" s="2">
        <f>Dati!A64</f>
        <v>44105</v>
      </c>
      <c r="B64" s="10">
        <v>62</v>
      </c>
      <c r="C64" s="10">
        <f>'Nuovi positivi'!B64</f>
        <v>317409</v>
      </c>
      <c r="D64">
        <f t="shared" ref="D64" si="49">C64-C63</f>
        <v>2548</v>
      </c>
      <c r="E64" s="11">
        <f t="shared" ref="E64" si="50">E63+G64</f>
        <v>310944.34896488971</v>
      </c>
      <c r="F64" s="11">
        <f t="shared" ref="F64" si="51">(E64-E63)*10</f>
        <v>56916.212707633968</v>
      </c>
      <c r="G64" s="11">
        <f t="shared" ref="G64" si="52">$L$4*B64^$L$5*EXP(-B64/$L$6)</f>
        <v>5691.6212707633822</v>
      </c>
      <c r="H64" s="11">
        <f t="shared" ref="H64" si="53">C64-E64</f>
        <v>6464.6510351102916</v>
      </c>
      <c r="I64" s="11">
        <f t="shared" ref="I64" si="54">H64-H63</f>
        <v>-3143.6212707633968</v>
      </c>
    </row>
    <row r="65" spans="1:9">
      <c r="A65" s="2">
        <f>Dati!A65</f>
        <v>44106</v>
      </c>
      <c r="B65" s="10">
        <v>63</v>
      </c>
      <c r="C65" s="10">
        <f>'Nuovi positivi'!B65</f>
        <v>319908</v>
      </c>
      <c r="D65">
        <f t="shared" ref="D65" si="55">C65-C64</f>
        <v>2499</v>
      </c>
      <c r="E65" s="11">
        <f t="shared" ref="E65" si="56">E64+G65</f>
        <v>317043.65098843275</v>
      </c>
      <c r="F65" s="11">
        <f t="shared" ref="F65" si="57">(E65-E64)*10</f>
        <v>60993.020235430449</v>
      </c>
      <c r="G65" s="11">
        <f t="shared" ref="G65" si="58">$L$4*B65^$L$5*EXP(-B65/$L$6)</f>
        <v>6099.3020235430604</v>
      </c>
      <c r="H65" s="11">
        <f t="shared" ref="H65" si="59">C65-E65</f>
        <v>2864.3490115672466</v>
      </c>
      <c r="I65" s="11">
        <f t="shared" ref="I65" si="60">H65-H64</f>
        <v>-3600.3020235430449</v>
      </c>
    </row>
    <row r="66" spans="1:9">
      <c r="A66" s="2">
        <f>Dati!A66</f>
        <v>44107</v>
      </c>
      <c r="B66" s="10">
        <v>64</v>
      </c>
      <c r="C66" s="10">
        <f>'Nuovi positivi'!B66</f>
        <v>322751</v>
      </c>
      <c r="D66">
        <f t="shared" ref="D66" si="61">C66-C65</f>
        <v>2843</v>
      </c>
      <c r="E66" s="11">
        <f t="shared" ref="E66" si="62">E65+G66</f>
        <v>323566.67235639325</v>
      </c>
      <c r="F66" s="11">
        <f t="shared" ref="F66" si="63">(E66-E65)*10</f>
        <v>65230.213679604931</v>
      </c>
      <c r="G66" s="11">
        <f t="shared" ref="G66" si="64">$L$4*B66^$L$5*EXP(-B66/$L$6)</f>
        <v>6523.0213679605058</v>
      </c>
      <c r="H66" s="11">
        <f t="shared" ref="H66" si="65">C66-E66</f>
        <v>-815.67235639324645</v>
      </c>
      <c r="I66" s="11">
        <f t="shared" ref="I66" si="66">H66-H65</f>
        <v>-3680.0213679604931</v>
      </c>
    </row>
    <row r="67" spans="1:9">
      <c r="A67" s="2">
        <f>Dati!A67</f>
        <v>44108</v>
      </c>
      <c r="B67" s="10">
        <v>65</v>
      </c>
      <c r="C67" s="10">
        <f>'Nuovi positivi'!B67</f>
        <v>325329</v>
      </c>
      <c r="D67">
        <f t="shared" ref="D67" si="67">C67-C66</f>
        <v>2578</v>
      </c>
      <c r="E67" s="11">
        <f t="shared" ref="E67" si="68">E66+G67</f>
        <v>330529.23520172277</v>
      </c>
      <c r="F67" s="11">
        <f t="shared" ref="F67" si="69">(E67-E66)*10</f>
        <v>69625.628453295212</v>
      </c>
      <c r="G67" s="11">
        <f t="shared" ref="G67" si="70">$L$4*B67^$L$5*EXP(-B67/$L$6)</f>
        <v>6962.5628453295185</v>
      </c>
      <c r="H67" s="11">
        <f t="shared" ref="H67" si="71">C67-E67</f>
        <v>-5200.2352017227677</v>
      </c>
      <c r="I67" s="11">
        <f t="shared" ref="I67" si="72">H67-H66</f>
        <v>-4384.5628453295212</v>
      </c>
    </row>
    <row r="68" spans="1:9">
      <c r="A68" s="2">
        <f>Dati!A68</f>
        <v>44109</v>
      </c>
      <c r="B68" s="10">
        <v>66</v>
      </c>
      <c r="C68" s="10">
        <f>'Nuovi positivi'!B68</f>
        <v>327586</v>
      </c>
      <c r="D68">
        <f t="shared" ref="D68" si="73">C68-C67</f>
        <v>2257</v>
      </c>
      <c r="E68" s="11">
        <f t="shared" ref="E68" si="74">E67+G68</f>
        <v>337946.89694892417</v>
      </c>
      <c r="F68" s="11">
        <f t="shared" ref="F68" si="75">(E68-E67)*10</f>
        <v>74176.617472014041</v>
      </c>
      <c r="G68" s="11">
        <f t="shared" ref="G68" si="76">$L$4*B68^$L$5*EXP(-B68/$L$6)</f>
        <v>7417.6617472014186</v>
      </c>
      <c r="H68" s="11">
        <f t="shared" ref="H68" si="77">C68-E68</f>
        <v>-10360.896948924172</v>
      </c>
      <c r="I68" s="11">
        <f t="shared" ref="I68" si="78">H68-H67</f>
        <v>-5160.6617472014041</v>
      </c>
    </row>
    <row r="69" spans="1:9">
      <c r="A69" s="2">
        <f>Dati!A69</f>
        <v>44110</v>
      </c>
      <c r="B69" s="10">
        <v>67</v>
      </c>
      <c r="C69" s="10">
        <f>'Nuovi positivi'!B69</f>
        <v>330263</v>
      </c>
      <c r="D69">
        <f t="shared" ref="D69" si="79">C69-C68</f>
        <v>2677</v>
      </c>
      <c r="E69" s="11">
        <f t="shared" ref="E69" si="80">E68+G69</f>
        <v>345834.90287526447</v>
      </c>
      <c r="F69" s="11">
        <f t="shared" ref="F69" si="81">(E69-E68)*10</f>
        <v>78880.059263402945</v>
      </c>
      <c r="G69" s="11">
        <f t="shared" ref="G69" si="82">$L$4*B69^$L$5*EXP(-B69/$L$6)</f>
        <v>7888.0059263403227</v>
      </c>
      <c r="H69" s="11">
        <f t="shared" ref="H69" si="83">C69-E69</f>
        <v>-15571.902875264466</v>
      </c>
      <c r="I69" s="11">
        <f t="shared" ref="I69" si="84">H69-H68</f>
        <v>-5211.0059263402945</v>
      </c>
    </row>
    <row r="70" spans="1:9">
      <c r="A70" s="2">
        <f>Dati!A70</f>
        <v>44111</v>
      </c>
      <c r="B70" s="10">
        <v>68</v>
      </c>
      <c r="C70" s="10">
        <f>'Nuovi positivi'!B70</f>
        <v>333940</v>
      </c>
      <c r="D70">
        <f t="shared" ref="D70" si="85">C70-C69</f>
        <v>3677</v>
      </c>
      <c r="E70" s="11">
        <f t="shared" ref="E70" si="86">E69+G70</f>
        <v>354208.13968595956</v>
      </c>
      <c r="F70" s="11">
        <f t="shared" ref="F70" si="87">(E70-E69)*10</f>
        <v>83732.368106950889</v>
      </c>
      <c r="G70" s="11">
        <f t="shared" ref="G70" si="88">$L$4*B70^$L$5*EXP(-B70/$L$6)</f>
        <v>8373.236810695078</v>
      </c>
      <c r="H70" s="11">
        <f t="shared" ref="H70" si="89">C70-E70</f>
        <v>-20268.139685959555</v>
      </c>
      <c r="I70" s="11">
        <f t="shared" ref="I70" si="90">H70-H69</f>
        <v>-4696.2368106950889</v>
      </c>
    </row>
    <row r="71" spans="1:9">
      <c r="A71" s="2">
        <f>Dati!A71</f>
        <v>44112</v>
      </c>
      <c r="B71" s="10">
        <v>69</v>
      </c>
      <c r="C71" s="10">
        <f>'Nuovi positivi'!B71</f>
        <v>338398</v>
      </c>
      <c r="D71">
        <f t="shared" ref="D71" si="91">C71-C70</f>
        <v>4458</v>
      </c>
      <c r="E71" s="11">
        <f t="shared" ref="E71" si="92">E70+G71</f>
        <v>363081.09029529284</v>
      </c>
      <c r="F71" s="11">
        <f t="shared" ref="F71" si="93">(E71-E70)*10</f>
        <v>88729.506093332893</v>
      </c>
      <c r="G71" s="11">
        <f t="shared" ref="G71" si="94">$L$4*B71^$L$5*EXP(-B71/$L$6)</f>
        <v>8872.950609333282</v>
      </c>
      <c r="H71" s="11">
        <f t="shared" ref="H71" si="95">C71-E71</f>
        <v>-24683.090295292845</v>
      </c>
      <c r="I71" s="11">
        <f t="shared" ref="I71" si="96">H71-H70</f>
        <v>-4414.9506093332893</v>
      </c>
    </row>
    <row r="72" spans="1:9">
      <c r="A72" s="2">
        <f>Dati!A72</f>
        <v>44113</v>
      </c>
      <c r="B72" s="10">
        <v>70</v>
      </c>
      <c r="C72" s="10">
        <f>'Nuovi positivi'!B72</f>
        <v>343770</v>
      </c>
      <c r="D72">
        <f t="shared" ref="D72" si="97">C72-C71</f>
        <v>5372</v>
      </c>
      <c r="E72" s="11">
        <f t="shared" ref="E72" si="98">E71+G72</f>
        <v>372467.78999389533</v>
      </c>
      <c r="F72" s="11">
        <f t="shared" ref="F72" si="99">(E72-E71)*10</f>
        <v>93866.996986024897</v>
      </c>
      <c r="G72" s="11">
        <f t="shared" ref="G72" si="100">$L$4*B72^$L$5*EXP(-B72/$L$6)</f>
        <v>9386.6996986024969</v>
      </c>
      <c r="H72" s="11">
        <f t="shared" ref="H72" si="101">C72-E72</f>
        <v>-28697.789993895334</v>
      </c>
      <c r="I72" s="11">
        <f t="shared" ref="I72" si="102">H72-H71</f>
        <v>-4014.6996986024897</v>
      </c>
    </row>
    <row r="73" spans="1:9">
      <c r="A73" s="2">
        <f>Dati!A73</f>
        <v>44114</v>
      </c>
      <c r="B73" s="10">
        <v>71</v>
      </c>
      <c r="C73" s="10">
        <f>'Nuovi positivi'!B73</f>
        <v>349494</v>
      </c>
      <c r="D73">
        <f t="shared" ref="D73" si="103">C73-C72</f>
        <v>5724</v>
      </c>
      <c r="E73" s="11">
        <f t="shared" ref="E73" si="104">E72+G73</f>
        <v>382381.78417009918</v>
      </c>
      <c r="F73" s="11">
        <f t="shared" ref="F73" si="105">(E73-E72)*10</f>
        <v>99139.941762038507</v>
      </c>
      <c r="G73" s="11">
        <f t="shared" ref="G73" si="106">$L$4*B73^$L$5*EXP(-B73/$L$6)</f>
        <v>9913.9941762038252</v>
      </c>
      <c r="H73" s="11">
        <f t="shared" ref="H73" si="107">C73-E73</f>
        <v>-32887.784170099185</v>
      </c>
      <c r="I73" s="11">
        <f t="shared" ref="I73" si="108">H73-H72</f>
        <v>-4189.9941762038507</v>
      </c>
    </row>
    <row r="74" spans="1:9">
      <c r="A74" s="2">
        <f>Dati!A74</f>
        <v>44115</v>
      </c>
      <c r="B74" s="10">
        <v>72</v>
      </c>
      <c r="C74" s="10">
        <f>'Nuovi positivi'!B74</f>
        <v>354950</v>
      </c>
      <c r="D74">
        <f t="shared" ref="D74" si="109">C74-C73</f>
        <v>5456</v>
      </c>
      <c r="E74" s="11">
        <f t="shared" ref="E74" si="110">E73+G74</f>
        <v>392836.08774049877</v>
      </c>
      <c r="F74" s="11">
        <f t="shared" ref="F74" si="111">(E74-E73)*10</f>
        <v>104543.03570399585</v>
      </c>
      <c r="G74" s="11">
        <f t="shared" ref="G74" si="112">$L$4*B74^$L$5*EXP(-B74/$L$6)</f>
        <v>10454.303570399607</v>
      </c>
      <c r="H74" s="11">
        <f t="shared" ref="H74" si="113">C74-E74</f>
        <v>-37886.08774049877</v>
      </c>
      <c r="I74" s="11">
        <f t="shared" ref="I74" si="114">H74-H73</f>
        <v>-4998.3035703995847</v>
      </c>
    </row>
    <row r="75" spans="1:9">
      <c r="A75" s="2">
        <f>Dati!A75</f>
        <v>44116</v>
      </c>
      <c r="B75" s="10">
        <v>73</v>
      </c>
      <c r="C75" s="10">
        <f>'Nuovi positivi'!B75</f>
        <v>359569</v>
      </c>
      <c r="D75">
        <f t="shared" ref="D75:D76" si="115">C75-C74</f>
        <v>4619</v>
      </c>
      <c r="E75" s="11">
        <f t="shared" ref="E75:E76" si="116">E74+G75</f>
        <v>403843.1464317239</v>
      </c>
      <c r="F75" s="11">
        <f t="shared" ref="F75:F76" si="117">(E75-E74)*10</f>
        <v>110070.58691225131</v>
      </c>
      <c r="G75" s="11">
        <f t="shared" ref="G75:G76" si="118">$L$4*B75^$L$5*EXP(-B75/$L$6)</f>
        <v>11007.058691225116</v>
      </c>
      <c r="H75" s="11">
        <f t="shared" ref="H75:H76" si="119">C75-E75</f>
        <v>-44274.146431723901</v>
      </c>
      <c r="I75" s="11">
        <f t="shared" ref="I75:I76" si="120">H75-H74</f>
        <v>-6388.058691225131</v>
      </c>
    </row>
    <row r="76" spans="1:9">
      <c r="A76" s="2">
        <f>Dati!A76</f>
        <v>44117</v>
      </c>
      <c r="B76" s="10">
        <v>74</v>
      </c>
      <c r="C76" s="10">
        <f>'Nuovi positivi'!B76</f>
        <v>365467</v>
      </c>
      <c r="D76">
        <f t="shared" si="115"/>
        <v>5898</v>
      </c>
      <c r="E76" s="11">
        <f t="shared" si="116"/>
        <v>415414.80004205281</v>
      </c>
      <c r="F76" s="11">
        <f t="shared" si="117"/>
        <v>115716.53610328911</v>
      </c>
      <c r="G76" s="11">
        <f t="shared" si="118"/>
        <v>11571.653610328918</v>
      </c>
      <c r="H76" s="11">
        <f t="shared" si="119"/>
        <v>-49947.800042052811</v>
      </c>
      <c r="I76" s="11">
        <f t="shared" si="120"/>
        <v>-5673.6536103289109</v>
      </c>
    </row>
    <row r="77" spans="1:9">
      <c r="A77" s="2">
        <f>Dati!A77</f>
        <v>44118</v>
      </c>
      <c r="B77" s="10">
        <v>75</v>
      </c>
      <c r="C77" s="10">
        <f>'Nuovi positivi'!B77</f>
        <v>372799</v>
      </c>
      <c r="D77">
        <f t="shared" ref="D77:D78" si="121">C77-C76</f>
        <v>7332</v>
      </c>
      <c r="E77" s="11">
        <f t="shared" ref="E77:E78" si="122">E76+G77</f>
        <v>427562.24779797439</v>
      </c>
      <c r="F77" s="11">
        <f t="shared" ref="F77:F78" si="123">(E77-E76)*10</f>
        <v>121474.47755921574</v>
      </c>
      <c r="G77" s="11">
        <f t="shared" ref="G77:G78" si="124">$L$4*B77^$L$5*EXP(-B77/$L$6)</f>
        <v>12147.447755921576</v>
      </c>
      <c r="H77" s="11">
        <f t="shared" ref="H77:H78" si="125">C77-E77</f>
        <v>-54763.247797974385</v>
      </c>
      <c r="I77" s="11">
        <f t="shared" ref="I77:I78" si="126">H77-H76</f>
        <v>-4815.4477559215738</v>
      </c>
    </row>
    <row r="78" spans="1:9">
      <c r="A78" s="2">
        <f>Dati!A78</f>
        <v>44119</v>
      </c>
      <c r="B78" s="10">
        <v>76</v>
      </c>
      <c r="C78" s="10">
        <f>'Nuovi positivi'!B78</f>
        <v>381602</v>
      </c>
      <c r="D78">
        <f t="shared" si="121"/>
        <v>8803</v>
      </c>
      <c r="E78" s="11">
        <f t="shared" si="122"/>
        <v>440296.0159072369</v>
      </c>
      <c r="F78" s="11">
        <f t="shared" si="123"/>
        <v>127337.68109262513</v>
      </c>
      <c r="G78" s="11">
        <f t="shared" si="124"/>
        <v>12733.768109262513</v>
      </c>
      <c r="H78" s="11">
        <f t="shared" si="125"/>
        <v>-58694.015907236899</v>
      </c>
      <c r="I78" s="11">
        <f t="shared" si="126"/>
        <v>-3930.7681092625135</v>
      </c>
    </row>
    <row r="79" spans="1:9">
      <c r="A79" s="2">
        <f>Dati!A79</f>
        <v>44120</v>
      </c>
      <c r="B79" s="10">
        <v>77</v>
      </c>
      <c r="C79" s="10">
        <f>'Nuovi positivi'!B79</f>
        <v>391611</v>
      </c>
      <c r="D79">
        <f t="shared" ref="D79" si="127">C79-C78</f>
        <v>10009</v>
      </c>
      <c r="E79" s="11">
        <f t="shared" ref="E79" si="128">E78+G79</f>
        <v>453625.92739638971</v>
      </c>
      <c r="F79" s="11">
        <f t="shared" ref="F79" si="129">(E79-E78)*10</f>
        <v>133299.11489152815</v>
      </c>
      <c r="G79" s="11">
        <f t="shared" ref="G79" si="130">$L$4*B79^$L$5*EXP(-B79/$L$6)</f>
        <v>13329.911489152815</v>
      </c>
      <c r="H79" s="11">
        <f t="shared" ref="H79" si="131">C79-E79</f>
        <v>-62014.927396389714</v>
      </c>
      <c r="I79" s="11">
        <f t="shared" ref="I79" si="132">H79-H78</f>
        <v>-3320.9114891528152</v>
      </c>
    </row>
    <row r="80" spans="1:9">
      <c r="A80" s="2">
        <f>Dati!A80</f>
        <v>44121</v>
      </c>
      <c r="B80" s="10">
        <v>78</v>
      </c>
      <c r="C80" s="10">
        <f>'Nuovi positivi'!B80</f>
        <v>402536</v>
      </c>
      <c r="D80">
        <f t="shared" ref="D80" si="133">C80-C79</f>
        <v>10925</v>
      </c>
      <c r="E80" s="11">
        <f t="shared" ref="E80" si="134">E79+G80</f>
        <v>467561.07430741203</v>
      </c>
      <c r="F80" s="11">
        <f t="shared" ref="F80" si="135">(E80-E79)*10</f>
        <v>139351.46911022312</v>
      </c>
      <c r="G80" s="11">
        <f t="shared" ref="G80" si="136">$L$4*B80^$L$5*EXP(-B80/$L$6)</f>
        <v>13935.14691102231</v>
      </c>
      <c r="H80" s="11">
        <f t="shared" ref="H80" si="137">C80-E80</f>
        <v>-65025.074307412026</v>
      </c>
      <c r="I80" s="11">
        <f t="shared" ref="I80" si="138">H80-H79</f>
        <v>-3010.1469110223115</v>
      </c>
    </row>
    <row r="81" spans="1:9">
      <c r="A81" s="2">
        <f>Dati!A81</f>
        <v>44122</v>
      </c>
      <c r="B81" s="10">
        <v>79</v>
      </c>
      <c r="C81" s="10">
        <f>'Nuovi positivi'!B81</f>
        <v>414241</v>
      </c>
      <c r="D81">
        <f t="shared" ref="D81" si="139">C81-C80</f>
        <v>11705</v>
      </c>
      <c r="E81" s="11">
        <f t="shared" ref="E81" si="140">E80+G81</f>
        <v>482109.79231480649</v>
      </c>
      <c r="F81" s="11">
        <f t="shared" ref="F81" si="141">(E81-E80)*10</f>
        <v>145487.18007394462</v>
      </c>
      <c r="G81" s="11">
        <f t="shared" ref="G81" si="142">$L$4*B81^$L$5*EXP(-B81/$L$6)</f>
        <v>14548.718007394487</v>
      </c>
      <c r="H81" s="11">
        <f t="shared" ref="H81" si="143">C81-E81</f>
        <v>-67868.792314806487</v>
      </c>
      <c r="I81" s="11">
        <f t="shared" ref="I81" si="144">H81-H80</f>
        <v>-2843.7180073944619</v>
      </c>
    </row>
    <row r="82" spans="1:9">
      <c r="A82" s="2">
        <f>Dati!A82</f>
        <v>44123</v>
      </c>
      <c r="B82" s="10">
        <v>80</v>
      </c>
      <c r="C82" s="10">
        <f>'Nuovi positivi'!B82</f>
        <v>423578</v>
      </c>
      <c r="D82">
        <f t="shared" ref="D82" si="145">C82-C81</f>
        <v>9337</v>
      </c>
      <c r="E82" s="11">
        <f t="shared" ref="E82" si="146">E81+G82</f>
        <v>497279.63781158393</v>
      </c>
      <c r="F82" s="11">
        <f t="shared" ref="F82" si="147">(E82-E81)*10</f>
        <v>151698.45496777445</v>
      </c>
      <c r="G82" s="11">
        <f t="shared" ref="G82" si="148">$L$4*B82^$L$5*EXP(-B82/$L$6)</f>
        <v>15169.845496777454</v>
      </c>
      <c r="H82" s="11">
        <f t="shared" ref="H82" si="149">C82-E82</f>
        <v>-73701.637811583932</v>
      </c>
      <c r="I82" s="11">
        <f t="shared" ref="I82" si="150">H82-H81</f>
        <v>-5832.8454967774451</v>
      </c>
    </row>
    <row r="83" spans="1:9">
      <c r="A83" s="2">
        <f>Dati!A83</f>
        <v>44124</v>
      </c>
      <c r="B83" s="10">
        <v>81</v>
      </c>
      <c r="C83" s="10">
        <f>'Nuovi positivi'!B83</f>
        <v>434449</v>
      </c>
      <c r="D83">
        <f t="shared" ref="D83:D84" si="151">C83-C82</f>
        <v>10871</v>
      </c>
      <c r="E83" s="11">
        <f t="shared" ref="E83:E84" si="152">E82+G83</f>
        <v>513077.36749993934</v>
      </c>
      <c r="F83" s="11">
        <f t="shared" ref="F83:F84" si="153">(E83-E82)*10</f>
        <v>157977.29688355408</v>
      </c>
      <c r="G83" s="11">
        <f t="shared" ref="G83:G84" si="154">$L$4*B83^$L$5*EXP(-B83/$L$6)</f>
        <v>15797.729688355435</v>
      </c>
      <c r="H83" s="11">
        <f t="shared" ref="H83:H84" si="155">C83-E83</f>
        <v>-78628.367499939341</v>
      </c>
      <c r="I83" s="11">
        <f t="shared" ref="I83:I84" si="156">H83-H82</f>
        <v>-4926.7296883554081</v>
      </c>
    </row>
    <row r="84" spans="1:9">
      <c r="A84" s="2">
        <f>Dati!A84</f>
        <v>44125</v>
      </c>
      <c r="B84" s="10">
        <v>82</v>
      </c>
      <c r="C84" s="10">
        <f>'Nuovi positivi'!B84</f>
        <v>449648</v>
      </c>
      <c r="D84">
        <f t="shared" si="151"/>
        <v>15199</v>
      </c>
      <c r="E84" s="11">
        <f t="shared" si="152"/>
        <v>529508.9205101775</v>
      </c>
      <c r="F84" s="11">
        <f t="shared" si="153"/>
        <v>164315.5301023816</v>
      </c>
      <c r="G84" s="11">
        <f t="shared" si="154"/>
        <v>16431.553010238142</v>
      </c>
      <c r="H84" s="11">
        <f t="shared" si="155"/>
        <v>-79860.920510177501</v>
      </c>
      <c r="I84" s="11">
        <f t="shared" si="156"/>
        <v>-1232.5530102381599</v>
      </c>
    </row>
    <row r="85" spans="1:9">
      <c r="A85" s="2">
        <f>Dati!A85</f>
        <v>44126</v>
      </c>
      <c r="B85" s="10">
        <v>83</v>
      </c>
      <c r="C85" s="10">
        <f>'Nuovi positivi'!B85</f>
        <v>465726</v>
      </c>
      <c r="D85">
        <f t="shared" ref="D85" si="157">C85-C84</f>
        <v>16078</v>
      </c>
      <c r="E85" s="11">
        <f t="shared" ref="E85" si="158">E84+G85</f>
        <v>546579.40305963426</v>
      </c>
      <c r="F85" s="11">
        <f t="shared" ref="F85" si="159">(E85-E84)*10</f>
        <v>170704.82549456763</v>
      </c>
      <c r="G85" s="11">
        <f t="shared" ref="G85" si="160">$L$4*B85^$L$5*EXP(-B85/$L$6)</f>
        <v>17070.482549456789</v>
      </c>
      <c r="H85" s="11">
        <f t="shared" ref="H85" si="161">C85-E85</f>
        <v>-80853.403059634264</v>
      </c>
      <c r="I85" s="11">
        <f t="shared" ref="I85" si="162">H85-H84</f>
        <v>-992.48254945676308</v>
      </c>
    </row>
    <row r="86" spans="1:9">
      <c r="A86" s="2">
        <f>Dati!A86</f>
        <v>44127</v>
      </c>
      <c r="B86" s="10">
        <v>84</v>
      </c>
      <c r="C86" s="10">
        <f>'Nuovi positivi'!B86</f>
        <v>484869</v>
      </c>
      <c r="D86">
        <f t="shared" ref="D86:D87" si="163">C86-C85</f>
        <v>19143</v>
      </c>
      <c r="E86" s="11">
        <f t="shared" ref="E86:E87" si="164">E85+G86</f>
        <v>564293.07565200515</v>
      </c>
      <c r="F86" s="11">
        <f t="shared" ref="F86:F87" si="165">(E86-E85)*10</f>
        <v>177136.72592370887</v>
      </c>
      <c r="G86" s="11">
        <f t="shared" ref="G86:G87" si="166">$L$4*B86^$L$5*EXP(-B86/$L$6)</f>
        <v>17713.672592370876</v>
      </c>
      <c r="H86" s="11">
        <f t="shared" ref="H86:H87" si="167">C86-E86</f>
        <v>-79424.075652005151</v>
      </c>
      <c r="I86" s="11">
        <f t="shared" ref="I86:I87" si="168">H86-H85</f>
        <v>1429.3274076291127</v>
      </c>
    </row>
    <row r="87" spans="1:9">
      <c r="A87" s="2">
        <f>Dati!A87</f>
        <v>44128</v>
      </c>
      <c r="B87" s="10">
        <v>85</v>
      </c>
      <c r="C87" s="10">
        <f>'Nuovi positivi'!B87</f>
        <v>504509</v>
      </c>
      <c r="D87">
        <f t="shared" si="163"/>
        <v>19640</v>
      </c>
      <c r="E87" s="11">
        <f t="shared" si="164"/>
        <v>582653.34280666686</v>
      </c>
      <c r="F87" s="11">
        <f t="shared" si="165"/>
        <v>183602.67154661706</v>
      </c>
      <c r="G87" s="11">
        <f t="shared" si="166"/>
        <v>18360.267154661746</v>
      </c>
      <c r="H87" s="11">
        <f t="shared" si="167"/>
        <v>-78144.342806666857</v>
      </c>
      <c r="I87" s="11">
        <f t="shared" si="168"/>
        <v>1279.7328453382943</v>
      </c>
    </row>
    <row r="88" spans="1:9">
      <c r="A88" s="2">
        <f>Dati!A88</f>
        <v>44129</v>
      </c>
      <c r="B88" s="10">
        <v>86</v>
      </c>
      <c r="C88" s="10">
        <f>'Nuovi positivi'!B88</f>
        <v>525782</v>
      </c>
      <c r="D88">
        <f t="shared" ref="D88:D89" si="169">C88-C87</f>
        <v>21273</v>
      </c>
      <c r="E88" s="11">
        <f t="shared" ref="E88:E89" si="170">E87+G88</f>
        <v>601662.74529730005</v>
      </c>
      <c r="F88" s="11">
        <f t="shared" ref="F88:F89" si="171">(E88-E87)*10</f>
        <v>190094.02490633191</v>
      </c>
      <c r="G88" s="11">
        <f t="shared" ref="G88:G89" si="172">$L$4*B88^$L$5*EXP(-B88/$L$6)</f>
        <v>19009.402490633143</v>
      </c>
      <c r="H88" s="11">
        <f t="shared" ref="H88:H89" si="173">C88-E88</f>
        <v>-75880.745297300047</v>
      </c>
      <c r="I88" s="11">
        <f t="shared" ref="I88:I89" si="174">H88-H87</f>
        <v>2263.5975093668094</v>
      </c>
    </row>
    <row r="89" spans="1:9">
      <c r="A89" s="2">
        <f>Dati!A89</f>
        <v>44130</v>
      </c>
      <c r="B89" s="10">
        <v>87</v>
      </c>
      <c r="C89" s="10">
        <f>'Nuovi positivi'!B89</f>
        <v>542789</v>
      </c>
      <c r="D89">
        <f t="shared" si="169"/>
        <v>17007</v>
      </c>
      <c r="E89" s="11">
        <f t="shared" si="170"/>
        <v>621322.95486940816</v>
      </c>
      <c r="F89" s="11">
        <f t="shared" si="171"/>
        <v>196602.09572108113</v>
      </c>
      <c r="G89" s="11">
        <f t="shared" si="172"/>
        <v>19660.209572108142</v>
      </c>
      <c r="H89" s="11">
        <f t="shared" si="173"/>
        <v>-78533.95486940816</v>
      </c>
      <c r="I89" s="11">
        <f t="shared" si="174"/>
        <v>-2653.2095721081132</v>
      </c>
    </row>
    <row r="90" spans="1:9">
      <c r="A90" s="2">
        <f>Dati!A90</f>
        <v>44131</v>
      </c>
      <c r="B90" s="10">
        <v>88</v>
      </c>
      <c r="C90" s="10">
        <f>'Nuovi positivi'!B90</f>
        <v>564778</v>
      </c>
      <c r="D90">
        <f t="shared" ref="D90" si="175">C90-C89</f>
        <v>21989</v>
      </c>
      <c r="E90" s="11">
        <f t="shared" ref="E90" si="176">E89+G90</f>
        <v>641634.77139721042</v>
      </c>
      <c r="F90" s="11">
        <f t="shared" ref="F90" si="177">(E90-E89)*10</f>
        <v>203118.16527802264</v>
      </c>
      <c r="G90" s="11">
        <f t="shared" ref="G90" si="178">$L$4*B90^$L$5*EXP(-B90/$L$6)</f>
        <v>20311.81652780221</v>
      </c>
      <c r="H90" s="11">
        <f t="shared" ref="H90" si="179">C90-E90</f>
        <v>-76856.771397210425</v>
      </c>
      <c r="I90" s="11">
        <f t="shared" ref="I90" si="180">H90-H89</f>
        <v>1677.1834721977357</v>
      </c>
    </row>
    <row r="91" spans="1:9">
      <c r="A91" s="2">
        <f>Dati!A91</f>
        <v>44132</v>
      </c>
      <c r="B91" s="10">
        <v>89</v>
      </c>
      <c r="C91" s="10">
        <f>'Nuovi positivi'!B91</f>
        <v>589766</v>
      </c>
      <c r="D91">
        <f t="shared" ref="D91:D92" si="181">C91-C90</f>
        <v>24988</v>
      </c>
      <c r="E91" s="11">
        <f t="shared" ref="E91:E92" si="182">E90+G91</f>
        <v>662598.12243186845</v>
      </c>
      <c r="F91" s="11">
        <f t="shared" ref="F91:F92" si="183">(E91-E90)*10</f>
        <v>209633.5103465803</v>
      </c>
      <c r="G91" s="11">
        <f t="shared" ref="G91:G92" si="184">$L$4*B91^$L$5*EXP(-B91/$L$6)</f>
        <v>20963.351034658081</v>
      </c>
      <c r="H91" s="11">
        <f t="shared" ref="H91:H92" si="185">C91-E91</f>
        <v>-72832.122431868454</v>
      </c>
      <c r="I91" s="11">
        <f t="shared" ref="I91:I92" si="186">H91-H90</f>
        <v>4024.6489653419703</v>
      </c>
    </row>
    <row r="92" spans="1:9">
      <c r="A92" s="2">
        <f>Dati!A92</f>
        <v>44133</v>
      </c>
      <c r="B92" s="10">
        <v>90</v>
      </c>
      <c r="C92" s="10">
        <f>'Nuovi positivi'!B92</f>
        <v>616595</v>
      </c>
      <c r="D92">
        <f t="shared" si="181"/>
        <v>26829</v>
      </c>
      <c r="E92" s="11">
        <f t="shared" si="182"/>
        <v>684212.06508511293</v>
      </c>
      <c r="F92" s="11">
        <f t="shared" si="183"/>
        <v>216139.42653244478</v>
      </c>
      <c r="G92" s="11">
        <f t="shared" si="184"/>
        <v>21613.942653244456</v>
      </c>
      <c r="H92" s="11">
        <f t="shared" si="185"/>
        <v>-67617.065085112932</v>
      </c>
      <c r="I92" s="11">
        <f t="shared" si="186"/>
        <v>5215.0573467555223</v>
      </c>
    </row>
    <row r="93" spans="1:9">
      <c r="A93" s="2">
        <f>Dati!A93</f>
        <v>44134</v>
      </c>
      <c r="B93" s="10">
        <v>91</v>
      </c>
      <c r="C93" s="10">
        <f>'Nuovi positivi'!B93</f>
        <v>647674</v>
      </c>
      <c r="D93">
        <f t="shared" ref="D93:D94" si="187">C93-C92</f>
        <v>31079</v>
      </c>
      <c r="E93" s="11">
        <f t="shared" ref="E93:E94" si="188">E92+G93</f>
        <v>706474.79018505733</v>
      </c>
      <c r="F93" s="11">
        <f t="shared" ref="F93:F94" si="189">(E93-E92)*10</f>
        <v>222627.25099944393</v>
      </c>
      <c r="G93" s="11">
        <f t="shared" ref="G93:G94" si="190">$L$4*B93^$L$5*EXP(-B93/$L$6)</f>
        <v>22262.725099944426</v>
      </c>
      <c r="H93" s="11">
        <f t="shared" ref="H93:H94" si="191">C93-E93</f>
        <v>-58800.790185057325</v>
      </c>
      <c r="I93" s="11">
        <f t="shared" ref="I93:I94" si="192">H93-H92</f>
        <v>8816.2749000556068</v>
      </c>
    </row>
    <row r="94" spans="1:9">
      <c r="A94" s="2">
        <f>Dati!A94</f>
        <v>44135</v>
      </c>
      <c r="B94" s="10">
        <v>92</v>
      </c>
      <c r="C94" s="10">
        <f>'Nuovi positivi'!B94</f>
        <v>679430</v>
      </c>
      <c r="D94">
        <f t="shared" si="187"/>
        <v>31756</v>
      </c>
      <c r="E94" s="11">
        <f t="shared" si="188"/>
        <v>729383.62863434188</v>
      </c>
      <c r="F94" s="11">
        <f t="shared" si="189"/>
        <v>229088.38449284551</v>
      </c>
      <c r="G94" s="11">
        <f t="shared" si="190"/>
        <v>22908.838449284598</v>
      </c>
      <c r="H94" s="11">
        <f t="shared" si="191"/>
        <v>-49953.628634341876</v>
      </c>
      <c r="I94" s="11">
        <f t="shared" si="192"/>
        <v>8847.1615507154493</v>
      </c>
    </row>
    <row r="95" spans="1:9">
      <c r="A95" s="2">
        <f>Dati!A95</f>
        <v>44136</v>
      </c>
      <c r="B95" s="10">
        <v>93</v>
      </c>
      <c r="C95" s="10">
        <f>'Nuovi positivi'!B95</f>
        <v>709335</v>
      </c>
      <c r="D95">
        <f t="shared" ref="D95" si="193">C95-C94</f>
        <v>29905</v>
      </c>
      <c r="E95" s="11">
        <f t="shared" ref="E95" si="194">E94+G95</f>
        <v>752935.0598947223</v>
      </c>
      <c r="F95" s="11">
        <f t="shared" ref="F95" si="195">(E95-E94)*10</f>
        <v>235514.31260380428</v>
      </c>
      <c r="G95" s="11">
        <f t="shared" ref="G95" si="196">$L$4*B95^$L$5*EXP(-B95/$L$6)</f>
        <v>23551.431260380428</v>
      </c>
      <c r="H95" s="11">
        <f t="shared" ref="H95" si="197">C95-E95</f>
        <v>-43600.059894722304</v>
      </c>
      <c r="I95" s="11">
        <f t="shared" ref="I95" si="198">H95-H94</f>
        <v>6353.5687396195717</v>
      </c>
    </row>
    <row r="96" spans="1:9">
      <c r="A96" s="2">
        <f>Dati!A96</f>
        <v>44137</v>
      </c>
      <c r="B96" s="10">
        <v>94</v>
      </c>
      <c r="C96" s="10">
        <f>'Nuovi positivi'!B96</f>
        <v>731588</v>
      </c>
      <c r="D96">
        <f t="shared" ref="D96:D99" si="199">C96-C95</f>
        <v>22253</v>
      </c>
      <c r="E96" s="11">
        <f t="shared" ref="E96:E99" si="200">E95+G96</f>
        <v>777124.72251681471</v>
      </c>
      <c r="F96" s="11">
        <f t="shared" ref="F96:F99" si="201">(E96-E95)*10</f>
        <v>241896.62622092408</v>
      </c>
      <c r="G96" s="11">
        <f t="shared" ref="G96:G99" si="202">$L$4*B96^$L$5*EXP(-B96/$L$6)</f>
        <v>24189.662622092383</v>
      </c>
      <c r="H96" s="11">
        <f t="shared" ref="H96:H99" si="203">C96-E96</f>
        <v>-45536.722516814712</v>
      </c>
      <c r="I96" s="11">
        <f t="shared" ref="I96:I99" si="204">H96-H95</f>
        <v>-1936.6626220924081</v>
      </c>
    </row>
    <row r="97" spans="1:9">
      <c r="A97" s="2">
        <f>Dati!A97</f>
        <v>44138</v>
      </c>
      <c r="B97" s="10">
        <v>95</v>
      </c>
      <c r="C97" s="10">
        <f>'Nuovi positivi'!B97</f>
        <v>759829</v>
      </c>
      <c r="D97">
        <f t="shared" si="199"/>
        <v>28241</v>
      </c>
      <c r="E97" s="11">
        <f t="shared" si="200"/>
        <v>801947.42662891408</v>
      </c>
      <c r="F97" s="11">
        <f t="shared" si="201"/>
        <v>248227.04112099367</v>
      </c>
      <c r="G97" s="11">
        <f t="shared" si="202"/>
        <v>24822.704112099411</v>
      </c>
      <c r="H97" s="11">
        <f t="shared" si="203"/>
        <v>-42118.42662891408</v>
      </c>
      <c r="I97" s="11">
        <f t="shared" si="204"/>
        <v>3418.2958879006328</v>
      </c>
    </row>
    <row r="98" spans="1:9">
      <c r="A98" s="2">
        <f>Dati!A98</f>
        <v>44139</v>
      </c>
      <c r="B98" s="10">
        <v>96</v>
      </c>
      <c r="C98" s="10">
        <f>'Nuovi positivi'!B98</f>
        <v>790360</v>
      </c>
      <c r="D98">
        <f t="shared" si="199"/>
        <v>30531</v>
      </c>
      <c r="E98" s="11">
        <f t="shared" si="200"/>
        <v>827397.16829460987</v>
      </c>
      <c r="F98" s="11">
        <f t="shared" si="201"/>
        <v>254497.41665695794</v>
      </c>
      <c r="G98" s="11">
        <f t="shared" si="202"/>
        <v>25449.741665695776</v>
      </c>
      <c r="H98" s="11">
        <f t="shared" si="203"/>
        <v>-37037.168294609874</v>
      </c>
      <c r="I98" s="11">
        <f t="shared" si="204"/>
        <v>5081.2583343042061</v>
      </c>
    </row>
    <row r="99" spans="1:9">
      <c r="A99" s="2">
        <f>Dati!A99</f>
        <v>44140</v>
      </c>
      <c r="B99" s="10">
        <v>97</v>
      </c>
      <c r="C99" s="10">
        <f>'Nuovi positivi'!B99</f>
        <v>824879</v>
      </c>
      <c r="D99">
        <f t="shared" si="199"/>
        <v>34519</v>
      </c>
      <c r="E99" s="11">
        <f t="shared" si="200"/>
        <v>853467.14564531471</v>
      </c>
      <c r="F99" s="11">
        <f t="shared" si="201"/>
        <v>260699.77350704838</v>
      </c>
      <c r="G99" s="11">
        <f t="shared" si="202"/>
        <v>26069.977350704787</v>
      </c>
      <c r="H99" s="11">
        <f t="shared" si="203"/>
        <v>-28588.145645314711</v>
      </c>
      <c r="I99" s="11">
        <f t="shared" si="204"/>
        <v>8449.0226492951624</v>
      </c>
    </row>
    <row r="100" spans="1:9">
      <c r="A100" s="2">
        <f>Dati!A100</f>
        <v>44141</v>
      </c>
      <c r="B100" s="10">
        <v>98</v>
      </c>
      <c r="C100" s="10">
        <f>'Nuovi positivi'!B100</f>
        <v>862681</v>
      </c>
      <c r="D100">
        <f t="shared" ref="D100" si="205">C100-C99</f>
        <v>37802</v>
      </c>
      <c r="E100" s="11">
        <f t="shared" ref="E100" si="206">E99+G100</f>
        <v>880149.77669078787</v>
      </c>
      <c r="F100" s="11">
        <f t="shared" ref="F100" si="207">(E100-E99)*10</f>
        <v>266826.31045473157</v>
      </c>
      <c r="G100" s="11">
        <f t="shared" ref="G100" si="208">$L$4*B100^$L$5*EXP(-B100/$L$6)</f>
        <v>26682.631045473106</v>
      </c>
      <c r="H100" s="11">
        <f t="shared" ref="H100" si="209">C100-E100</f>
        <v>-17468.776690787869</v>
      </c>
      <c r="I100" s="11">
        <f t="shared" ref="I100" si="210">H100-H99</f>
        <v>11119.368954526843</v>
      </c>
    </row>
    <row r="101" spans="1:9">
      <c r="A101" s="2">
        <f>Dati!A101</f>
        <v>44142</v>
      </c>
      <c r="B101" s="10">
        <v>99</v>
      </c>
      <c r="C101" s="10">
        <f>'Nuovi positivi'!B101</f>
        <v>902490</v>
      </c>
      <c r="D101">
        <f t="shared" ref="D101:D105" si="211">C101-C100</f>
        <v>39809</v>
      </c>
      <c r="E101" s="11">
        <f t="shared" ref="E101:E117" si="212">E100+G101</f>
        <v>907436.71870825114</v>
      </c>
      <c r="F101" s="11">
        <f t="shared" ref="F101:F164" si="213">(E101-E100)*10</f>
        <v>272869.42017463269</v>
      </c>
      <c r="G101" s="11">
        <f t="shared" ref="G101:G117" si="214">$L$4*B101^$L$5*EXP(-B101/$L$6)</f>
        <v>27286.94201746324</v>
      </c>
      <c r="H101" s="11">
        <f t="shared" ref="H101:H105" si="215">C101-E101</f>
        <v>-4946.7187082511373</v>
      </c>
      <c r="I101" s="11">
        <f t="shared" ref="I101:I105" si="216">H101-H100</f>
        <v>12522.057982536731</v>
      </c>
    </row>
    <row r="102" spans="1:9">
      <c r="A102" s="2">
        <f>Dati!A102</f>
        <v>44143</v>
      </c>
      <c r="B102" s="10">
        <v>100</v>
      </c>
      <c r="C102" s="10">
        <f>'Nuovi positivi'!B102</f>
        <v>935104</v>
      </c>
      <c r="D102">
        <f t="shared" si="211"/>
        <v>32614</v>
      </c>
      <c r="E102" s="11">
        <f t="shared" si="212"/>
        <v>935318.88910874538</v>
      </c>
      <c r="F102" s="11">
        <f t="shared" si="213"/>
        <v>278821.70400494244</v>
      </c>
      <c r="G102" s="11">
        <f t="shared" si="214"/>
        <v>27882.170400494211</v>
      </c>
      <c r="H102" s="11">
        <f t="shared" si="215"/>
        <v>-214.88910874538124</v>
      </c>
      <c r="I102" s="11">
        <f t="shared" si="216"/>
        <v>4731.8295995057561</v>
      </c>
    </row>
    <row r="103" spans="1:9">
      <c r="A103" s="2">
        <f>Dati!A103</f>
        <v>44144</v>
      </c>
      <c r="B103" s="10">
        <v>101</v>
      </c>
      <c r="C103" s="10">
        <f>'Nuovi positivi'!B103</f>
        <v>960373</v>
      </c>
      <c r="D103">
        <f t="shared" si="211"/>
        <v>25269</v>
      </c>
      <c r="E103" s="11">
        <f t="shared" si="212"/>
        <v>963786.48767793854</v>
      </c>
      <c r="F103" s="11">
        <f t="shared" si="213"/>
        <v>284675.98569193156</v>
      </c>
      <c r="G103" s="11">
        <f t="shared" si="214"/>
        <v>28467.598569193113</v>
      </c>
      <c r="H103" s="11">
        <f t="shared" si="215"/>
        <v>-3413.4876779385377</v>
      </c>
      <c r="I103" s="11">
        <f t="shared" si="216"/>
        <v>-3198.5985691931564</v>
      </c>
    </row>
    <row r="104" spans="1:9">
      <c r="A104" s="2">
        <f>Dati!A104</f>
        <v>44145</v>
      </c>
      <c r="B104" s="10">
        <v>102</v>
      </c>
      <c r="C104" s="10">
        <f>'Nuovi positivi'!B104</f>
        <v>995463</v>
      </c>
      <c r="D104">
        <f t="shared" si="211"/>
        <v>35090</v>
      </c>
      <c r="E104" s="11">
        <f t="shared" si="212"/>
        <v>992829.02008764783</v>
      </c>
      <c r="F104" s="11">
        <f t="shared" si="213"/>
        <v>290425.32409709296</v>
      </c>
      <c r="G104" s="11">
        <f t="shared" si="214"/>
        <v>29042.532409709242</v>
      </c>
      <c r="H104" s="11">
        <f t="shared" si="215"/>
        <v>2633.9799123521661</v>
      </c>
      <c r="I104" s="11">
        <f t="shared" si="216"/>
        <v>6047.4675902907038</v>
      </c>
    </row>
    <row r="105" spans="1:9">
      <c r="A105" s="2">
        <f>Dati!A105</f>
        <v>44146</v>
      </c>
      <c r="B105" s="10">
        <v>103</v>
      </c>
      <c r="C105" s="10">
        <f>'Nuovi positivi'!B105</f>
        <v>1028424</v>
      </c>
      <c r="D105">
        <f t="shared" si="211"/>
        <v>32961</v>
      </c>
      <c r="E105" s="11">
        <f t="shared" si="212"/>
        <v>1022435.3225738571</v>
      </c>
      <c r="F105" s="11">
        <f t="shared" si="213"/>
        <v>296063.02486209315</v>
      </c>
      <c r="G105" s="11">
        <f>$L$4*B105^$L$5*EXP(-B105/$L$6)</f>
        <v>29606.302486209286</v>
      </c>
      <c r="H105" s="11">
        <f t="shared" si="215"/>
        <v>5988.6774261428509</v>
      </c>
      <c r="I105" s="11">
        <f t="shared" si="216"/>
        <v>3354.6975137906848</v>
      </c>
    </row>
    <row r="106" spans="1:9">
      <c r="A106" s="2">
        <f>Dati!A106</f>
        <v>44147</v>
      </c>
      <c r="B106" s="10">
        <v>104</v>
      </c>
      <c r="C106" s="10">
        <f>'Nuovi positivi'!B106</f>
        <v>1066401</v>
      </c>
      <c r="D106">
        <f t="shared" ref="D106" si="217">C106-C105</f>
        <v>37977</v>
      </c>
      <c r="E106" s="11">
        <f t="shared" ref="E106" si="218">E105+G106</f>
        <v>1052593.5876769701</v>
      </c>
      <c r="F106" s="11">
        <f t="shared" ref="F106" si="219">(E106-E105)*10</f>
        <v>301582.65103112906</v>
      </c>
      <c r="G106" s="11">
        <f>$L$4*B106^$L$5*EXP(-B106/$L$6)</f>
        <v>30158.265103112975</v>
      </c>
      <c r="H106" s="11">
        <f t="shared" ref="H106" si="220">C106-E106</f>
        <v>13807.412323029945</v>
      </c>
      <c r="I106" s="11">
        <f t="shared" ref="I106" si="221">H106-H105</f>
        <v>7818.7348968870938</v>
      </c>
    </row>
    <row r="107" spans="1:9">
      <c r="A107" s="2">
        <f>Dati!A107</f>
        <v>44148</v>
      </c>
      <c r="B107" s="10">
        <v>105</v>
      </c>
      <c r="C107" s="10">
        <f>'Nuovi positivi'!B107</f>
        <v>1107303</v>
      </c>
      <c r="D107">
        <f t="shared" ref="D107:D109" si="222">C107-C106</f>
        <v>40902</v>
      </c>
      <c r="E107" s="11">
        <f t="shared" ref="E107:E109" si="223">E106+G107</f>
        <v>1083291.3909404154</v>
      </c>
      <c r="F107" s="11">
        <f t="shared" ref="F107:F109" si="224">(E107-E106)*10</f>
        <v>306978.03263445385</v>
      </c>
      <c r="G107" s="11">
        <f t="shared" ref="G107:G109" si="225">$L$4*B107^$L$5*EXP(-B107/$L$6)</f>
        <v>30697.803263445443</v>
      </c>
      <c r="H107" s="11">
        <f t="shared" ref="H107:H109" si="226">C107-E107</f>
        <v>24011.60905958456</v>
      </c>
      <c r="I107" s="11">
        <f t="shared" ref="I107:I109" si="227">H107-H106</f>
        <v>10204.196736554615</v>
      </c>
    </row>
    <row r="108" spans="1:9">
      <c r="A108" s="2">
        <f>Dati!A108</f>
        <v>44149</v>
      </c>
      <c r="B108" s="10">
        <v>106</v>
      </c>
      <c r="C108" s="10">
        <f>'Nuovi positivi'!B108</f>
        <v>1144552</v>
      </c>
      <c r="D108">
        <f t="shared" si="222"/>
        <v>37249</v>
      </c>
      <c r="E108" s="11">
        <f t="shared" si="223"/>
        <v>1114515.7184644896</v>
      </c>
      <c r="F108" s="11">
        <f t="shared" si="224"/>
        <v>312243.2752407412</v>
      </c>
      <c r="G108" s="11">
        <f t="shared" si="225"/>
        <v>31224.327524074019</v>
      </c>
      <c r="H108" s="11">
        <f t="shared" si="226"/>
        <v>30036.281535510439</v>
      </c>
      <c r="I108" s="11">
        <f t="shared" si="227"/>
        <v>6024.6724759258796</v>
      </c>
    </row>
    <row r="109" spans="1:9">
      <c r="A109" s="2">
        <f>Dati!A109</f>
        <v>44150</v>
      </c>
      <c r="B109" s="10">
        <v>107</v>
      </c>
      <c r="C109" s="10">
        <f>'Nuovi positivi'!B109</f>
        <v>1178529</v>
      </c>
      <c r="D109">
        <f t="shared" si="222"/>
        <v>33977</v>
      </c>
      <c r="E109" s="11">
        <f t="shared" si="223"/>
        <v>1146252.9952134511</v>
      </c>
      <c r="F109" s="11">
        <f t="shared" si="224"/>
        <v>317372.76748961536</v>
      </c>
      <c r="G109" s="11">
        <f t="shared" si="225"/>
        <v>31737.276748961573</v>
      </c>
      <c r="H109" s="11">
        <f t="shared" si="226"/>
        <v>32276.004786548903</v>
      </c>
      <c r="I109" s="11">
        <f t="shared" si="227"/>
        <v>2239.7232510384638</v>
      </c>
    </row>
    <row r="110" spans="1:9">
      <c r="A110" s="2">
        <f>Dati!A110</f>
        <v>44151</v>
      </c>
      <c r="B110" s="10">
        <v>108</v>
      </c>
      <c r="C110" s="10">
        <f>'Nuovi positivi'!B110</f>
        <v>1205881</v>
      </c>
      <c r="D110">
        <f t="shared" ref="D110" si="228">C110-C109</f>
        <v>27352</v>
      </c>
      <c r="E110" s="11">
        <f t="shared" ref="E110" si="229">E109+G110</f>
        <v>1178489.1139753605</v>
      </c>
      <c r="F110" s="11">
        <f t="shared" ref="F110" si="230">(E110-E109)*10</f>
        <v>322361.18761909427</v>
      </c>
      <c r="G110" s="11">
        <f t="shared" ref="G110" si="231">$L$4*B110^$L$5*EXP(-B110/$L$6)</f>
        <v>32236.118761909416</v>
      </c>
      <c r="H110" s="11">
        <f t="shared" ref="H110" si="232">C110-E110</f>
        <v>27391.886024639476</v>
      </c>
      <c r="I110" s="11">
        <f t="shared" ref="I110" si="233">H110-H109</f>
        <v>-4884.1187619094271</v>
      </c>
    </row>
    <row r="111" spans="1:9">
      <c r="A111" s="2"/>
      <c r="B111" s="10">
        <v>109</v>
      </c>
      <c r="C111" s="10"/>
      <c r="E111" s="11">
        <f t="shared" si="212"/>
        <v>1211209.4648759358</v>
      </c>
      <c r="F111" s="11">
        <f t="shared" si="213"/>
        <v>327203.50900575286</v>
      </c>
      <c r="G111" s="11">
        <f t="shared" si="214"/>
        <v>32720.35090057518</v>
      </c>
      <c r="I111" s="11"/>
    </row>
    <row r="112" spans="1:9">
      <c r="A112" s="2"/>
      <c r="B112" s="10">
        <v>110</v>
      </c>
      <c r="C112" s="10"/>
      <c r="E112" s="11">
        <f t="shared" si="212"/>
        <v>1244398.9653497757</v>
      </c>
      <c r="F112" s="11">
        <f t="shared" si="213"/>
        <v>331895.00473839929</v>
      </c>
      <c r="G112" s="11">
        <f t="shared" si="214"/>
        <v>33189.500473839966</v>
      </c>
      <c r="I112" s="11"/>
    </row>
    <row r="113" spans="1:9">
      <c r="A113" s="2"/>
      <c r="B113" s="10">
        <v>111</v>
      </c>
      <c r="C113" s="10"/>
      <c r="E113" s="11">
        <f t="shared" si="212"/>
        <v>1278042.0904746368</v>
      </c>
      <c r="F113" s="11">
        <f t="shared" si="213"/>
        <v>336431.25124861021</v>
      </c>
      <c r="G113" s="11">
        <f t="shared" si="214"/>
        <v>33643.125124861035</v>
      </c>
      <c r="I113" s="11"/>
    </row>
    <row r="114" spans="1:9">
      <c r="A114" s="2"/>
      <c r="B114" s="10">
        <v>112</v>
      </c>
      <c r="C114" s="10"/>
      <c r="E114" s="11">
        <f t="shared" si="212"/>
        <v>1312122.9035770218</v>
      </c>
      <c r="F114" s="11">
        <f t="shared" si="213"/>
        <v>340808.13102385029</v>
      </c>
      <c r="G114" s="11">
        <f t="shared" si="214"/>
        <v>34080.813102385058</v>
      </c>
      <c r="I114" s="11"/>
    </row>
    <row r="115" spans="1:9">
      <c r="A115" s="2"/>
      <c r="B115" s="10">
        <v>113</v>
      </c>
      <c r="C115" s="10"/>
      <c r="E115" s="11">
        <f t="shared" si="212"/>
        <v>1346625.0870201311</v>
      </c>
      <c r="F115" s="11">
        <f t="shared" si="213"/>
        <v>345021.83443109272</v>
      </c>
      <c r="G115" s="11">
        <f t="shared" si="214"/>
        <v>34502.183443109214</v>
      </c>
      <c r="I115" s="11"/>
    </row>
    <row r="116" spans="1:9">
      <c r="B116" s="10">
        <v>114</v>
      </c>
      <c r="C116" s="10"/>
      <c r="E116" s="11">
        <f t="shared" si="212"/>
        <v>1381531.973088199</v>
      </c>
      <c r="F116" s="11">
        <f t="shared" si="213"/>
        <v>349068.86068067979</v>
      </c>
      <c r="G116" s="11">
        <f t="shared" si="214"/>
        <v>34906.886068067899</v>
      </c>
      <c r="I116" s="11"/>
    </row>
    <row r="117" spans="1:9">
      <c r="B117" s="10">
        <v>115</v>
      </c>
      <c r="C117" s="10"/>
      <c r="E117" s="11">
        <f t="shared" si="212"/>
        <v>1416826.5748843872</v>
      </c>
      <c r="F117" s="11">
        <f t="shared" si="213"/>
        <v>352946.01796188159</v>
      </c>
      <c r="G117" s="11">
        <f t="shared" si="214"/>
        <v>35294.601796188203</v>
      </c>
      <c r="I117" s="11"/>
    </row>
    <row r="118" spans="1:9">
      <c r="B118" s="10">
        <v>116</v>
      </c>
      <c r="C118" s="10"/>
      <c r="E118" s="11">
        <f t="shared" ref="E118:E128" si="234">E117+G118</f>
        <v>1452491.6171626898</v>
      </c>
      <c r="F118" s="11">
        <f t="shared" si="213"/>
        <v>356650.42278302601</v>
      </c>
      <c r="G118" s="11">
        <f t="shared" ref="G118:G128" si="235">$L$4*B118^$L$5*EXP(-B118/$L$6)</f>
        <v>35665.042278302622</v>
      </c>
      <c r="I118" s="11"/>
    </row>
    <row r="119" spans="1:9">
      <c r="B119" s="10">
        <v>117</v>
      </c>
      <c r="C119" s="10"/>
      <c r="E119" s="11">
        <f t="shared" si="234"/>
        <v>1488509.5670177185</v>
      </c>
      <c r="F119" s="11">
        <f t="shared" si="213"/>
        <v>360179.49855028652</v>
      </c>
      <c r="G119" s="11">
        <f t="shared" si="235"/>
        <v>36017.949855028608</v>
      </c>
      <c r="I119" s="11"/>
    </row>
    <row r="120" spans="1:9">
      <c r="B120" s="10">
        <v>118</v>
      </c>
      <c r="C120" s="10"/>
      <c r="E120" s="11">
        <f t="shared" si="234"/>
        <v>1524862.6643597458</v>
      </c>
      <c r="F120" s="11">
        <f t="shared" si="213"/>
        <v>363530.97342027351</v>
      </c>
      <c r="G120" s="11">
        <f t="shared" si="235"/>
        <v>36353.097342027366</v>
      </c>
      <c r="I120" s="11"/>
    </row>
    <row r="121" spans="1:9">
      <c r="B121" s="10">
        <v>119</v>
      </c>
      <c r="C121" s="10"/>
      <c r="E121" s="11">
        <f t="shared" si="234"/>
        <v>1561532.9521059808</v>
      </c>
      <c r="F121" s="11">
        <f t="shared" si="213"/>
        <v>366702.8774623503</v>
      </c>
      <c r="G121" s="11">
        <f t="shared" si="235"/>
        <v>36670.287746235139</v>
      </c>
      <c r="I121" s="11"/>
    </row>
    <row r="122" spans="1:9">
      <c r="B122" s="10">
        <v>120</v>
      </c>
      <c r="C122" s="10"/>
      <c r="E122" s="11">
        <f t="shared" si="234"/>
        <v>1598502.3060227053</v>
      </c>
      <c r="F122" s="11">
        <f t="shared" si="213"/>
        <v>369693.53916724445</v>
      </c>
      <c r="G122" s="11">
        <f t="shared" si="235"/>
        <v>36969.353916724525</v>
      </c>
      <c r="I122" s="11"/>
    </row>
    <row r="123" spans="1:9">
      <c r="B123" s="10">
        <v>121</v>
      </c>
      <c r="C123" s="10"/>
      <c r="E123" s="11">
        <f t="shared" si="234"/>
        <v>1635752.4641566025</v>
      </c>
      <c r="F123" s="11">
        <f t="shared" si="213"/>
        <v>372501.58133897232</v>
      </c>
      <c r="G123" s="11">
        <f t="shared" si="235"/>
        <v>37250.158133897196</v>
      </c>
      <c r="I123" s="11"/>
    </row>
    <row r="124" spans="1:9">
      <c r="B124" s="10">
        <v>122</v>
      </c>
      <c r="C124" s="10"/>
      <c r="E124" s="11">
        <f t="shared" si="234"/>
        <v>1673265.0557973408</v>
      </c>
      <c r="F124" s="11">
        <f t="shared" si="213"/>
        <v>375125.91640738305</v>
      </c>
      <c r="G124" s="11">
        <f t="shared" si="235"/>
        <v>37512.591640738297</v>
      </c>
      <c r="I124" s="11"/>
    </row>
    <row r="125" spans="1:9">
      <c r="B125" s="10">
        <v>123</v>
      </c>
      <c r="C125" s="10"/>
      <c r="E125" s="11">
        <f t="shared" si="234"/>
        <v>1711021.6299172156</v>
      </c>
      <c r="F125" s="11">
        <f t="shared" si="213"/>
        <v>377565.74119874742</v>
      </c>
      <c r="G125" s="11">
        <f t="shared" si="235"/>
        <v>37756.57411987472</v>
      </c>
      <c r="I125" s="11"/>
    </row>
    <row r="126" spans="1:9">
      <c r="B126" s="10">
        <v>124</v>
      </c>
      <c r="C126" s="10"/>
      <c r="E126" s="11">
        <f t="shared" si="234"/>
        <v>1749003.6830373916</v>
      </c>
      <c r="F126" s="11">
        <f t="shared" si="213"/>
        <v>379820.53120176075</v>
      </c>
      <c r="G126" s="11">
        <f t="shared" si="235"/>
        <v>37982.053120176119</v>
      </c>
      <c r="I126" s="11"/>
    </row>
    <row r="127" spans="1:9">
      <c r="B127" s="10">
        <v>125</v>
      </c>
      <c r="C127" s="10"/>
      <c r="E127" s="11">
        <f t="shared" si="234"/>
        <v>1787192.6864740131</v>
      </c>
      <c r="F127" s="11">
        <f t="shared" si="213"/>
        <v>381890.03436621511</v>
      </c>
      <c r="G127" s="11">
        <f t="shared" si="235"/>
        <v>38189.003436621606</v>
      </c>
      <c r="I127" s="11"/>
    </row>
    <row r="128" spans="1:9">
      <c r="B128" s="10">
        <v>126</v>
      </c>
      <c r="C128" s="10"/>
      <c r="E128" s="11">
        <f t="shared" si="234"/>
        <v>1825570.1129211374</v>
      </c>
      <c r="F128" s="11">
        <f t="shared" si="213"/>
        <v>383774.2644712422</v>
      </c>
      <c r="G128" s="11">
        <f t="shared" si="235"/>
        <v>38377.426447124177</v>
      </c>
      <c r="I128" s="11"/>
    </row>
    <row r="129" spans="2:9">
      <c r="B129" s="10">
        <v>127</v>
      </c>
      <c r="C129" s="10"/>
      <c r="E129" s="11">
        <f t="shared" ref="E129:E172" si="236">E128+G129</f>
        <v>1864117.4623311008</v>
      </c>
      <c r="F129" s="11">
        <f t="shared" si="213"/>
        <v>385473.4940996347</v>
      </c>
      <c r="G129" s="11">
        <f t="shared" ref="G129:G172" si="237">$L$4*B129^$L$5*EXP(-B129/$L$6)</f>
        <v>38547.349409963535</v>
      </c>
      <c r="I129" s="11"/>
    </row>
    <row r="130" spans="2:9">
      <c r="B130" s="10">
        <v>128</v>
      </c>
      <c r="C130" s="10"/>
      <c r="E130" s="11">
        <f t="shared" si="236"/>
        <v>1902816.287056525</v>
      </c>
      <c r="F130" s="11">
        <f t="shared" si="213"/>
        <v>386988.24725424172</v>
      </c>
      <c r="G130" s="11">
        <f t="shared" si="237"/>
        <v>38698.82472542426</v>
      </c>
      <c r="I130" s="11"/>
    </row>
    <row r="131" spans="2:9">
      <c r="B131" s="10">
        <v>129</v>
      </c>
      <c r="C131" s="10"/>
      <c r="E131" s="11">
        <f t="shared" si="236"/>
        <v>1941648.2162216993</v>
      </c>
      <c r="F131" s="11">
        <f t="shared" si="213"/>
        <v>388319.29165174253</v>
      </c>
      <c r="G131" s="11">
        <f t="shared" si="237"/>
        <v>38831.929165174151</v>
      </c>
      <c r="I131" s="11"/>
    </row>
    <row r="132" spans="2:9">
      <c r="B132" s="10">
        <v>130</v>
      </c>
      <c r="C132" s="10"/>
      <c r="E132" s="11">
        <f t="shared" si="236"/>
        <v>1980594.9792945429</v>
      </c>
      <c r="F132" s="11">
        <f t="shared" si="213"/>
        <v>389467.63072843663</v>
      </c>
      <c r="G132" s="11">
        <f t="shared" si="237"/>
        <v>38946.763072843583</v>
      </c>
      <c r="I132" s="11"/>
    </row>
    <row r="133" spans="2:9">
      <c r="B133" s="10">
        <v>131</v>
      </c>
      <c r="C133" s="10"/>
      <c r="E133" s="11">
        <f t="shared" si="236"/>
        <v>2019638.4288337301</v>
      </c>
      <c r="F133" s="11">
        <f t="shared" si="213"/>
        <v>390434.49539187131</v>
      </c>
      <c r="G133" s="11">
        <f t="shared" si="237"/>
        <v>39043.449539187131</v>
      </c>
      <c r="I133" s="11"/>
    </row>
    <row r="134" spans="2:9">
      <c r="B134" s="10">
        <v>132</v>
      </c>
      <c r="C134" s="10"/>
      <c r="E134" s="11">
        <f t="shared" si="236"/>
        <v>2058760.5623888494</v>
      </c>
      <c r="F134" s="11">
        <f t="shared" si="213"/>
        <v>391221.33555119392</v>
      </c>
      <c r="G134" s="11">
        <f t="shared" si="237"/>
        <v>39122.133555119297</v>
      </c>
      <c r="I134" s="11"/>
    </row>
    <row r="135" spans="2:9">
      <c r="B135" s="10">
        <v>133</v>
      </c>
      <c r="C135" s="10"/>
      <c r="E135" s="11">
        <f t="shared" si="236"/>
        <v>2097943.5435346714</v>
      </c>
      <c r="F135" s="11">
        <f t="shared" si="213"/>
        <v>391829.81145821977</v>
      </c>
      <c r="G135" s="11">
        <f t="shared" si="237"/>
        <v>39182.981145822116</v>
      </c>
      <c r="I135" s="11"/>
    </row>
    <row r="136" spans="2:9">
      <c r="B136" s="10">
        <v>134</v>
      </c>
      <c r="C136" s="10"/>
      <c r="E136" s="11">
        <f t="shared" si="236"/>
        <v>2137169.722023692</v>
      </c>
      <c r="F136" s="11">
        <f t="shared" si="213"/>
        <v>392261.7848902056</v>
      </c>
      <c r="G136" s="11">
        <f t="shared" si="237"/>
        <v>39226.178489020669</v>
      </c>
      <c r="I136" s="11"/>
    </row>
    <row r="137" spans="2:9">
      <c r="B137" s="10">
        <v>135</v>
      </c>
      <c r="C137" s="10"/>
      <c r="E137" s="11">
        <f t="shared" si="236"/>
        <v>2176421.6530441092</v>
      </c>
      <c r="F137" s="11">
        <f t="shared" si="213"/>
        <v>392519.31020417251</v>
      </c>
      <c r="G137" s="11">
        <f t="shared" si="237"/>
        <v>39251.931020417287</v>
      </c>
      <c r="I137" s="11"/>
    </row>
    <row r="138" spans="2:9">
      <c r="B138" s="10">
        <v>136</v>
      </c>
      <c r="C138" s="10"/>
      <c r="E138" s="11">
        <f t="shared" si="236"/>
        <v>2215682.1155732735</v>
      </c>
      <c r="F138" s="11">
        <f t="shared" si="213"/>
        <v>392604.62529164273</v>
      </c>
      <c r="G138" s="11">
        <f t="shared" si="237"/>
        <v>39260.46252916412</v>
      </c>
      <c r="I138" s="11"/>
    </row>
    <row r="139" spans="2:9">
      <c r="B139" s="10">
        <v>137</v>
      </c>
      <c r="C139" s="10"/>
      <c r="E139" s="11">
        <f t="shared" si="236"/>
        <v>2254934.1298194141</v>
      </c>
      <c r="F139" s="11">
        <f t="shared" si="213"/>
        <v>392520.14246140607</v>
      </c>
      <c r="G139" s="11">
        <f t="shared" si="237"/>
        <v>39252.014246140723</v>
      </c>
      <c r="I139" s="11"/>
    </row>
    <row r="140" spans="2:9">
      <c r="B140" s="10">
        <v>138</v>
      </c>
      <c r="C140" s="10"/>
      <c r="E140" s="11">
        <f t="shared" si="236"/>
        <v>2294160.9737470997</v>
      </c>
      <c r="F140" s="11">
        <f t="shared" si="213"/>
        <v>392268.43927685637</v>
      </c>
      <c r="G140" s="11">
        <f t="shared" si="237"/>
        <v>39226.84392768579</v>
      </c>
      <c r="I140" s="11"/>
    </row>
    <row r="141" spans="2:9">
      <c r="B141" s="10">
        <v>139</v>
      </c>
      <c r="C141" s="10"/>
      <c r="E141" s="11">
        <f t="shared" si="236"/>
        <v>2333346.198684413</v>
      </c>
      <c r="F141" s="11">
        <f t="shared" si="213"/>
        <v>391852.24937313236</v>
      </c>
      <c r="G141" s="11">
        <f t="shared" si="237"/>
        <v>39185.224937313047</v>
      </c>
      <c r="I141" s="11"/>
    </row>
    <row r="142" spans="2:9">
      <c r="B142" s="10">
        <v>140</v>
      </c>
      <c r="C142" s="10"/>
      <c r="E142" s="11">
        <f t="shared" si="236"/>
        <v>2372473.6440122337</v>
      </c>
      <c r="F142" s="11">
        <f t="shared" si="213"/>
        <v>391274.45327820722</v>
      </c>
      <c r="G142" s="11">
        <f t="shared" si="237"/>
        <v>39127.44532782054</v>
      </c>
      <c r="I142" s="11"/>
    </row>
    <row r="143" spans="2:9">
      <c r="B143" s="10">
        <v>141</v>
      </c>
      <c r="C143" s="10"/>
      <c r="E143" s="11">
        <f t="shared" si="236"/>
        <v>2411527.4509383137</v>
      </c>
      <c r="F143" s="11">
        <f t="shared" si="213"/>
        <v>390538.06926080026</v>
      </c>
      <c r="G143" s="11">
        <f t="shared" si="237"/>
        <v>39053.806926080193</v>
      </c>
      <c r="I143" s="11"/>
    </row>
    <row r="144" spans="2:9">
      <c r="B144" s="10">
        <v>142</v>
      </c>
      <c r="C144" s="10"/>
      <c r="E144" s="11">
        <f t="shared" si="236"/>
        <v>2450492.0753609864</v>
      </c>
      <c r="F144" s="11">
        <f t="shared" si="213"/>
        <v>389646.2442267267</v>
      </c>
      <c r="G144" s="11">
        <f t="shared" si="237"/>
        <v>38964.624422672605</v>
      </c>
      <c r="I144" s="11"/>
    </row>
    <row r="145" spans="2:9">
      <c r="B145" s="10">
        <v>143</v>
      </c>
      <c r="C145" s="10"/>
      <c r="E145" s="11">
        <f t="shared" si="236"/>
        <v>2489352.2998293936</v>
      </c>
      <c r="F145" s="11">
        <f t="shared" si="213"/>
        <v>388602.24468407221</v>
      </c>
      <c r="G145" s="11">
        <f t="shared" si="237"/>
        <v>38860.224468407076</v>
      </c>
      <c r="I145" s="11"/>
    </row>
    <row r="146" spans="2:9">
      <c r="B146" s="10">
        <v>144</v>
      </c>
      <c r="C146" s="10"/>
      <c r="E146" s="11">
        <f t="shared" si="236"/>
        <v>2528093.2446090411</v>
      </c>
      <c r="F146" s="11">
        <f t="shared" si="213"/>
        <v>387409.44779647514</v>
      </c>
      <c r="G146" s="11">
        <f t="shared" si="237"/>
        <v>38740.944779647711</v>
      </c>
      <c r="I146" s="11"/>
    </row>
    <row r="147" spans="2:9">
      <c r="B147" s="10">
        <v>145</v>
      </c>
      <c r="C147" s="10"/>
      <c r="E147" s="11">
        <f t="shared" si="236"/>
        <v>2566700.3778632823</v>
      </c>
      <c r="F147" s="11">
        <f t="shared" si="213"/>
        <v>386071.33254241198</v>
      </c>
      <c r="G147" s="11">
        <f t="shared" si="237"/>
        <v>38607.133254241176</v>
      </c>
      <c r="I147" s="11"/>
    </row>
    <row r="148" spans="2:9">
      <c r="B148" s="10">
        <v>146</v>
      </c>
      <c r="C148" s="10"/>
      <c r="E148" s="11">
        <f t="shared" si="236"/>
        <v>2605159.5249630059</v>
      </c>
      <c r="F148" s="11">
        <f t="shared" si="213"/>
        <v>384591.47099723574</v>
      </c>
      <c r="G148" s="11">
        <f t="shared" si="237"/>
        <v>38459.147099723552</v>
      </c>
      <c r="I148" s="11"/>
    </row>
    <row r="149" spans="2:9">
      <c r="B149" s="10">
        <v>147</v>
      </c>
      <c r="C149" s="10"/>
      <c r="E149" s="11">
        <f t="shared" si="236"/>
        <v>2643456.8769383691</v>
      </c>
      <c r="F149" s="11">
        <f t="shared" si="213"/>
        <v>382973.51975363214</v>
      </c>
      <c r="G149" s="11">
        <f t="shared" si="237"/>
        <v>38297.351975363308</v>
      </c>
      <c r="I149" s="11"/>
    </row>
    <row r="150" spans="2:9">
      <c r="B150" s="10">
        <v>148</v>
      </c>
      <c r="C150" s="10"/>
      <c r="E150" s="11">
        <f t="shared" si="236"/>
        <v>2681578.9980878499</v>
      </c>
      <c r="F150" s="11">
        <f t="shared" si="213"/>
        <v>381221.21149480809</v>
      </c>
      <c r="G150" s="11">
        <f t="shared" si="237"/>
        <v>38122.121149480714</v>
      </c>
    </row>
    <row r="151" spans="2:9">
      <c r="B151" s="10">
        <v>149</v>
      </c>
      <c r="C151" s="10"/>
      <c r="E151" s="11">
        <f t="shared" si="236"/>
        <v>2719512.8327612188</v>
      </c>
      <c r="F151" s="11">
        <f t="shared" si="213"/>
        <v>379338.34673368838</v>
      </c>
      <c r="G151" s="11">
        <f t="shared" si="237"/>
        <v>37933.834673368736</v>
      </c>
    </row>
    <row r="152" spans="2:9">
      <c r="B152" s="10">
        <v>150</v>
      </c>
      <c r="C152" s="10"/>
      <c r="E152" s="11">
        <f t="shared" si="236"/>
        <v>2757245.7113342467</v>
      </c>
      <c r="F152" s="11">
        <f t="shared" si="213"/>
        <v>377328.78573027905</v>
      </c>
      <c r="G152" s="11">
        <f t="shared" si="237"/>
        <v>37732.878573027949</v>
      </c>
    </row>
    <row r="153" spans="2:9">
      <c r="B153" s="10">
        <v>151</v>
      </c>
      <c r="C153" s="10"/>
      <c r="E153" s="11">
        <f t="shared" si="236"/>
        <v>2794765.3553940635</v>
      </c>
      <c r="F153" s="11">
        <f t="shared" si="213"/>
        <v>375196.44059816841</v>
      </c>
      <c r="G153" s="11">
        <f t="shared" si="237"/>
        <v>37519.644059817067</v>
      </c>
    </row>
    <row r="154" spans="2:9">
      <c r="B154" s="10">
        <v>152</v>
      </c>
      <c r="C154" s="10"/>
      <c r="E154" s="11">
        <f t="shared" si="236"/>
        <v>2832059.8821550789</v>
      </c>
      <c r="F154" s="11">
        <f t="shared" si="213"/>
        <v>372945.26761015411</v>
      </c>
      <c r="G154" s="11">
        <f t="shared" si="237"/>
        <v>37294.526761015302</v>
      </c>
    </row>
    <row r="155" spans="2:9">
      <c r="B155" s="10">
        <v>153</v>
      </c>
      <c r="C155" s="10"/>
      <c r="E155" s="11">
        <f t="shared" si="236"/>
        <v>2869117.8081262656</v>
      </c>
      <c r="F155" s="11">
        <f t="shared" si="213"/>
        <v>370579.2597118672</v>
      </c>
      <c r="G155" s="11">
        <f t="shared" si="237"/>
        <v>37057.925971186662</v>
      </c>
    </row>
    <row r="156" spans="2:9">
      <c r="B156" s="10">
        <v>154</v>
      </c>
      <c r="C156" s="10"/>
      <c r="E156" s="11">
        <f t="shared" si="236"/>
        <v>2905928.0520514022</v>
      </c>
      <c r="F156" s="11">
        <f t="shared" si="213"/>
        <v>368102.43925136514</v>
      </c>
      <c r="G156" s="11">
        <f t="shared" si="237"/>
        <v>36810.243925136674</v>
      </c>
    </row>
    <row r="157" spans="2:9">
      <c r="B157" s="10">
        <v>155</v>
      </c>
      <c r="C157" s="10"/>
      <c r="E157" s="11">
        <f t="shared" si="236"/>
        <v>2942479.9371445561</v>
      </c>
      <c r="F157" s="11">
        <f t="shared" si="213"/>
        <v>365518.8509315392</v>
      </c>
      <c r="G157" s="11">
        <f t="shared" si="237"/>
        <v>36551.885093154116</v>
      </c>
    </row>
    <row r="158" spans="2:9">
      <c r="B158" s="10">
        <v>156</v>
      </c>
      <c r="C158" s="10"/>
      <c r="E158" s="11">
        <f t="shared" si="236"/>
        <v>2978763.1926436923</v>
      </c>
      <c r="F158" s="11">
        <f t="shared" si="213"/>
        <v>362832.55499136169</v>
      </c>
      <c r="G158" s="11">
        <f t="shared" si="237"/>
        <v>36283.25549913611</v>
      </c>
    </row>
    <row r="159" spans="2:9">
      <c r="B159" s="10">
        <v>157</v>
      </c>
      <c r="C159" s="10"/>
      <c r="E159" s="11">
        <f t="shared" si="236"/>
        <v>3014767.9547057971</v>
      </c>
      <c r="F159" s="11">
        <f t="shared" si="213"/>
        <v>360047.62062104885</v>
      </c>
      <c r="G159" s="11">
        <f t="shared" si="237"/>
        <v>36004.762062104768</v>
      </c>
    </row>
    <row r="160" spans="2:9">
      <c r="B160" s="10">
        <v>158</v>
      </c>
      <c r="C160" s="10"/>
      <c r="E160" s="11">
        <f t="shared" si="236"/>
        <v>3050484.7666673339</v>
      </c>
      <c r="F160" s="11">
        <f t="shared" si="213"/>
        <v>357168.11961536761</v>
      </c>
      <c r="G160" s="11">
        <f t="shared" si="237"/>
        <v>35716.81196153663</v>
      </c>
    </row>
    <row r="161" spans="2:7">
      <c r="B161" s="10">
        <v>159</v>
      </c>
      <c r="C161" s="10"/>
      <c r="E161" s="11">
        <f t="shared" si="236"/>
        <v>3085904.5786941769</v>
      </c>
      <c r="F161" s="11">
        <f t="shared" si="213"/>
        <v>354198.12026842963</v>
      </c>
      <c r="G161" s="11">
        <f t="shared" si="237"/>
        <v>35419.81202684313</v>
      </c>
    </row>
    <row r="162" spans="2:7">
      <c r="B162" s="10">
        <v>160</v>
      </c>
      <c r="C162" s="10"/>
      <c r="E162" s="11">
        <f t="shared" si="236"/>
        <v>3121018.7468454372</v>
      </c>
      <c r="F162" s="11">
        <f t="shared" si="213"/>
        <v>351141.68151260354</v>
      </c>
      <c r="G162" s="11">
        <f t="shared" si="237"/>
        <v>35114.168151260259</v>
      </c>
    </row>
    <row r="163" spans="2:7">
      <c r="B163" s="10">
        <v>161</v>
      </c>
      <c r="C163" s="10"/>
      <c r="E163" s="11">
        <f t="shared" si="236"/>
        <v>3155819.0315757687</v>
      </c>
      <c r="F163" s="11">
        <f t="shared" si="213"/>
        <v>348002.84730331507</v>
      </c>
      <c r="G163" s="11">
        <f t="shared" si="237"/>
        <v>34800.284730331616</v>
      </c>
    </row>
    <row r="164" spans="2:7">
      <c r="B164" s="10">
        <v>162</v>
      </c>
      <c r="C164" s="10"/>
      <c r="E164" s="11">
        <f t="shared" si="236"/>
        <v>3190297.5957008642</v>
      </c>
      <c r="F164" s="11">
        <f t="shared" si="213"/>
        <v>344785.64125095494</v>
      </c>
      <c r="G164" s="11">
        <f t="shared" si="237"/>
        <v>34478.564125095487</v>
      </c>
    </row>
    <row r="165" spans="2:7">
      <c r="B165" s="10">
        <v>163</v>
      </c>
      <c r="C165" s="10"/>
      <c r="E165" s="11">
        <f t="shared" si="236"/>
        <v>3224447.0018508839</v>
      </c>
      <c r="F165" s="11">
        <f t="shared" ref="F165:F177" si="238">(E165-E164)*10</f>
        <v>341494.06150019728</v>
      </c>
      <c r="G165" s="11">
        <f t="shared" si="237"/>
        <v>34149.406150019655</v>
      </c>
    </row>
    <row r="166" spans="2:7">
      <c r="B166" s="10">
        <v>164</v>
      </c>
      <c r="C166" s="10"/>
      <c r="E166" s="11">
        <f t="shared" si="236"/>
        <v>3258260.209436547</v>
      </c>
      <c r="F166" s="11">
        <f t="shared" si="238"/>
        <v>338132.07585663069</v>
      </c>
      <c r="G166" s="11">
        <f t="shared" si="237"/>
        <v>33813.207585662996</v>
      </c>
    </row>
    <row r="167" spans="2:7">
      <c r="B167" s="10">
        <v>165</v>
      </c>
      <c r="C167" s="10"/>
      <c r="E167" s="11">
        <f t="shared" si="236"/>
        <v>3291730.5711525297</v>
      </c>
      <c r="F167" s="11">
        <f t="shared" si="238"/>
        <v>334703.61715982668</v>
      </c>
      <c r="G167" s="11">
        <f t="shared" si="237"/>
        <v>33470.361715982668</v>
      </c>
    </row>
    <row r="168" spans="2:7">
      <c r="B168" s="10">
        <v>166</v>
      </c>
      <c r="C168" s="10"/>
      <c r="E168" s="11">
        <f t="shared" si="236"/>
        <v>3324851.8290426782</v>
      </c>
      <c r="F168" s="11">
        <f t="shared" si="238"/>
        <v>331212.57890148554</v>
      </c>
      <c r="G168" s="11">
        <f t="shared" si="237"/>
        <v>33121.257890148336</v>
      </c>
    </row>
    <row r="169" spans="2:7">
      <c r="B169" s="10">
        <v>167</v>
      </c>
      <c r="C169" s="10"/>
      <c r="E169" s="11">
        <f t="shared" si="236"/>
        <v>3357618.110151351</v>
      </c>
      <c r="F169" s="11">
        <f t="shared" si="238"/>
        <v>327662.81108672731</v>
      </c>
      <c r="G169" s="11">
        <f t="shared" si="237"/>
        <v>32766.281108672636</v>
      </c>
    </row>
    <row r="170" spans="2:7">
      <c r="B170" s="10">
        <v>168</v>
      </c>
      <c r="C170" s="10"/>
      <c r="E170" s="11">
        <f t="shared" si="236"/>
        <v>3390023.9217849667</v>
      </c>
      <c r="F170" s="11">
        <f t="shared" si="238"/>
        <v>324058.11633615755</v>
      </c>
      <c r="G170" s="11">
        <f t="shared" si="237"/>
        <v>32405.811633615831</v>
      </c>
    </row>
    <row r="171" spans="2:7">
      <c r="B171" s="10">
        <v>169</v>
      </c>
      <c r="C171" s="10"/>
      <c r="E171" s="11">
        <f t="shared" si="236"/>
        <v>3422064.1464075455</v>
      </c>
      <c r="F171" s="11">
        <f t="shared" si="238"/>
        <v>320402.24622578826</v>
      </c>
      <c r="G171" s="11">
        <f t="shared" si="237"/>
        <v>32040.224622578746</v>
      </c>
    </row>
    <row r="172" spans="2:7">
      <c r="B172" s="10">
        <v>170</v>
      </c>
      <c r="C172" s="10"/>
      <c r="E172" s="11">
        <f t="shared" si="236"/>
        <v>3453734.0361936986</v>
      </c>
      <c r="F172" s="11">
        <f t="shared" si="238"/>
        <v>316698.897861531</v>
      </c>
      <c r="G172" s="11">
        <f t="shared" si="237"/>
        <v>31669.889786153108</v>
      </c>
    </row>
    <row r="173" spans="2:7">
      <c r="B173" s="10">
        <v>171</v>
      </c>
      <c r="C173" s="10"/>
      <c r="E173" s="11">
        <f t="shared" ref="E173:E177" si="239">E172+G173</f>
        <v>3485029.2072621593</v>
      </c>
      <c r="F173" s="11">
        <f t="shared" si="238"/>
        <v>312951.71068460681</v>
      </c>
      <c r="G173" s="11">
        <f t="shared" ref="G173:G177" si="240">$L$4*B173^$L$5*EXP(-B173/$L$6)</f>
        <v>31295.171068460666</v>
      </c>
    </row>
    <row r="174" spans="2:7">
      <c r="B174" s="10">
        <v>172</v>
      </c>
      <c r="C174" s="10"/>
      <c r="E174" s="11">
        <f t="shared" si="239"/>
        <v>3515945.633612535</v>
      </c>
      <c r="F174" s="11">
        <f t="shared" si="238"/>
        <v>309164.26350375637</v>
      </c>
      <c r="G174" s="11">
        <f t="shared" si="240"/>
        <v>30916.426350375474</v>
      </c>
    </row>
    <row r="175" spans="2:7">
      <c r="B175" s="10">
        <v>173</v>
      </c>
      <c r="C175" s="10"/>
      <c r="E175" s="11">
        <f t="shared" si="239"/>
        <v>3546479.640787526</v>
      </c>
      <c r="F175" s="11">
        <f t="shared" si="238"/>
        <v>305340.07174991071</v>
      </c>
      <c r="G175" s="11">
        <f t="shared" si="240"/>
        <v>30534.007174991286</v>
      </c>
    </row>
    <row r="176" spans="2:7">
      <c r="B176" s="10">
        <v>174</v>
      </c>
      <c r="C176" s="10"/>
      <c r="E176" s="11">
        <f t="shared" si="239"/>
        <v>3576627.8992823921</v>
      </c>
      <c r="F176" s="11">
        <f t="shared" si="238"/>
        <v>301482.58494866081</v>
      </c>
      <c r="G176" s="11">
        <f t="shared" si="240"/>
        <v>30148.258494865855</v>
      </c>
    </row>
    <row r="177" spans="2:7">
      <c r="B177" s="10">
        <v>175</v>
      </c>
      <c r="C177" s="10"/>
      <c r="E177" s="11">
        <f t="shared" si="239"/>
        <v>3606387.417722939</v>
      </c>
      <c r="F177" s="11">
        <f t="shared" si="238"/>
        <v>297595.18440546934</v>
      </c>
      <c r="G177" s="11">
        <f t="shared" si="240"/>
        <v>29759.518440547065</v>
      </c>
    </row>
  </sheetData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&amp;CPagina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02B3-4B13-42E2-8BDC-9487656997C5}">
  <dimension ref="A1:M177"/>
  <sheetViews>
    <sheetView topLeftCell="G1" workbookViewId="0">
      <pane ySplit="1" topLeftCell="A2" activePane="bottomLeft" state="frozen"/>
      <selection pane="bottomLeft" activeCell="M4" sqref="M4"/>
    </sheetView>
  </sheetViews>
  <sheetFormatPr defaultRowHeight="14.25"/>
  <cols>
    <col min="1" max="1" width="8.75" customWidth="1"/>
    <col min="2" max="2" width="8.75" style="5" customWidth="1"/>
    <col min="3" max="3" width="17.125" customWidth="1"/>
    <col min="4" max="5" width="20.375" customWidth="1"/>
    <col min="6" max="7" width="10.75" customWidth="1"/>
    <col min="8" max="8" width="8.75" customWidth="1"/>
    <col min="12" max="12" width="10.25" customWidth="1"/>
  </cols>
  <sheetData>
    <row r="1" spans="1:13" ht="26.25">
      <c r="A1" s="1" t="s">
        <v>0</v>
      </c>
      <c r="B1" s="7"/>
      <c r="C1" s="1" t="str">
        <f>'Nuovi positivi'!B1</f>
        <v>nuovi positivi</v>
      </c>
      <c r="D1" s="1" t="s">
        <v>37</v>
      </c>
      <c r="E1" s="1" t="s">
        <v>63</v>
      </c>
      <c r="F1" s="8" t="s">
        <v>20</v>
      </c>
      <c r="G1" s="8" t="s">
        <v>21</v>
      </c>
      <c r="H1" s="8" t="s">
        <v>25</v>
      </c>
      <c r="I1" s="8" t="s">
        <v>28</v>
      </c>
      <c r="J1" s="8" t="s">
        <v>36</v>
      </c>
      <c r="K1" s="8"/>
    </row>
    <row r="2" spans="1:13">
      <c r="C2" s="1"/>
    </row>
    <row r="3" spans="1:13">
      <c r="A3" s="2">
        <f>Dati!A3</f>
        <v>44044</v>
      </c>
      <c r="B3" s="10">
        <v>1</v>
      </c>
      <c r="C3" s="10">
        <f>'Nuovi positivi'!B3</f>
        <v>247832</v>
      </c>
      <c r="F3" s="11">
        <f>F2+H3</f>
        <v>0</v>
      </c>
      <c r="G3" s="11"/>
      <c r="I3" s="11"/>
      <c r="J3" s="11"/>
    </row>
    <row r="4" spans="1:13" ht="15">
      <c r="A4" s="2">
        <f>Dati!A4</f>
        <v>44045</v>
      </c>
      <c r="B4" s="10">
        <v>2</v>
      </c>
      <c r="C4" s="10">
        <f>'Nuovi positivi'!B4</f>
        <v>248070</v>
      </c>
      <c r="D4">
        <f>C4-C3</f>
        <v>238</v>
      </c>
      <c r="F4" s="11">
        <f>F3+H4+$M$7</f>
        <v>247832.00000012806</v>
      </c>
      <c r="G4" s="11">
        <v>0</v>
      </c>
      <c r="H4" s="11">
        <f>$M$4*(B4-$M$9)^$M$5*EXP(-(B4-$M$9)/$M$6)-$M$8</f>
        <v>1.2806444821634774E-7</v>
      </c>
      <c r="I4" s="11">
        <f t="shared" ref="I4:I67" si="0">C4-F4</f>
        <v>237.99999987194315</v>
      </c>
      <c r="J4" s="11">
        <f>I4-I3</f>
        <v>237.99999987194315</v>
      </c>
      <c r="L4" s="4" t="s">
        <v>22</v>
      </c>
      <c r="M4" s="17">
        <f>0.0000000003</f>
        <v>3E-10</v>
      </c>
    </row>
    <row r="5" spans="1:13" ht="15">
      <c r="A5" s="2">
        <f>Dati!A5</f>
        <v>44046</v>
      </c>
      <c r="B5" s="10">
        <v>3</v>
      </c>
      <c r="C5" s="10">
        <f>'Nuovi positivi'!B5</f>
        <v>248229</v>
      </c>
      <c r="D5">
        <f t="shared" ref="D5:D68" si="1">C5-C4</f>
        <v>159</v>
      </c>
      <c r="F5" s="11">
        <f t="shared" ref="F5:F68" si="2">F4+H5</f>
        <v>247832.00000462346</v>
      </c>
      <c r="G5" s="11">
        <f t="shared" ref="G5:G68" si="3">(F5-F4)*10</f>
        <v>4.4954067561775446E-5</v>
      </c>
      <c r="H5" s="11">
        <f t="shared" ref="H5:H68" si="4">$M$4*B5^$M$5*EXP(-(B5-$M$9)/$M$6)-$M$8</f>
        <v>4.4954026534063695E-6</v>
      </c>
      <c r="I5" s="11">
        <f t="shared" si="0"/>
        <v>396.99999537653639</v>
      </c>
      <c r="J5" s="11">
        <f t="shared" ref="J5:J68" si="5">I5-I4</f>
        <v>158.99999550459324</v>
      </c>
      <c r="L5" s="4" t="s">
        <v>38</v>
      </c>
      <c r="M5" s="9">
        <v>9</v>
      </c>
    </row>
    <row r="6" spans="1:13" ht="15">
      <c r="A6" s="2">
        <f>Dati!A6</f>
        <v>44047</v>
      </c>
      <c r="B6" s="10">
        <v>4</v>
      </c>
      <c r="C6" s="10">
        <f>'Nuovi positivi'!B6</f>
        <v>248419</v>
      </c>
      <c r="D6">
        <f t="shared" si="1"/>
        <v>190</v>
      </c>
      <c r="F6" s="11">
        <f t="shared" si="2"/>
        <v>247832.00005929181</v>
      </c>
      <c r="G6" s="11">
        <f t="shared" si="3"/>
        <v>5.4668344091624022E-4</v>
      </c>
      <c r="H6" s="11">
        <f t="shared" si="4"/>
        <v>5.4668342989858702E-5</v>
      </c>
      <c r="I6" s="11">
        <f t="shared" si="0"/>
        <v>586.9999407081923</v>
      </c>
      <c r="J6" s="11">
        <f t="shared" si="5"/>
        <v>189.99994533165591</v>
      </c>
      <c r="L6" s="4" t="s">
        <v>39</v>
      </c>
      <c r="M6" s="9">
        <v>11</v>
      </c>
    </row>
    <row r="7" spans="1:13" ht="15">
      <c r="A7" s="2">
        <f>Dati!A7</f>
        <v>44048</v>
      </c>
      <c r="B7" s="10">
        <v>5</v>
      </c>
      <c r="C7" s="10">
        <f>'Nuovi positivi'!B7</f>
        <v>248803</v>
      </c>
      <c r="D7">
        <f t="shared" si="1"/>
        <v>384</v>
      </c>
      <c r="F7" s="11">
        <f t="shared" si="2"/>
        <v>247832.00043120768</v>
      </c>
      <c r="G7" s="11">
        <f t="shared" si="3"/>
        <v>3.7191587034612894E-3</v>
      </c>
      <c r="H7" s="11">
        <f t="shared" si="4"/>
        <v>3.7191587047282138E-4</v>
      </c>
      <c r="I7" s="11">
        <f t="shared" si="0"/>
        <v>970.99956879232195</v>
      </c>
      <c r="J7" s="11">
        <f t="shared" si="5"/>
        <v>383.99962808412965</v>
      </c>
      <c r="L7" s="12" t="s">
        <v>59</v>
      </c>
      <c r="M7" s="11">
        <f>C3</f>
        <v>247832</v>
      </c>
    </row>
    <row r="8" spans="1:13" ht="15">
      <c r="A8" s="2">
        <f>Dati!A8</f>
        <v>44049</v>
      </c>
      <c r="B8" s="10">
        <v>6</v>
      </c>
      <c r="C8" s="10">
        <f>'Nuovi positivi'!B8</f>
        <v>249204</v>
      </c>
      <c r="D8">
        <f t="shared" si="1"/>
        <v>401</v>
      </c>
      <c r="F8" s="11">
        <f t="shared" si="2"/>
        <v>247832.00218345178</v>
      </c>
      <c r="G8" s="11">
        <f t="shared" si="3"/>
        <v>1.7522441048640758E-2</v>
      </c>
      <c r="H8" s="11">
        <f t="shared" si="4"/>
        <v>1.7522441105389678E-3</v>
      </c>
      <c r="I8" s="11">
        <f t="shared" si="0"/>
        <v>1371.9978165482171</v>
      </c>
      <c r="J8" s="11">
        <f t="shared" si="5"/>
        <v>400.99824775589514</v>
      </c>
      <c r="L8" s="12" t="s">
        <v>64</v>
      </c>
      <c r="M8">
        <v>0</v>
      </c>
    </row>
    <row r="9" spans="1:13" ht="15">
      <c r="A9" s="2">
        <f>Dati!A9</f>
        <v>44050</v>
      </c>
      <c r="B9" s="10">
        <v>7</v>
      </c>
      <c r="C9" s="10">
        <f>'Nuovi positivi'!B9</f>
        <v>249756</v>
      </c>
      <c r="D9">
        <f t="shared" si="1"/>
        <v>552</v>
      </c>
      <c r="F9" s="11">
        <f t="shared" si="2"/>
        <v>247832.00859015193</v>
      </c>
      <c r="G9" s="11">
        <f t="shared" si="3"/>
        <v>6.4067001512739807E-2</v>
      </c>
      <c r="H9" s="11">
        <f t="shared" si="4"/>
        <v>6.4067001606149462E-3</v>
      </c>
      <c r="I9" s="11">
        <f t="shared" si="0"/>
        <v>1923.9914098480658</v>
      </c>
      <c r="J9" s="11">
        <f t="shared" si="5"/>
        <v>551.99359329984873</v>
      </c>
      <c r="L9" s="12" t="s">
        <v>65</v>
      </c>
      <c r="M9">
        <v>0</v>
      </c>
    </row>
    <row r="10" spans="1:13">
      <c r="A10" s="2">
        <f>Dati!A10</f>
        <v>44051</v>
      </c>
      <c r="B10" s="10">
        <v>8</v>
      </c>
      <c r="C10" s="10">
        <f>'Nuovi positivi'!B10</f>
        <v>250103</v>
      </c>
      <c r="D10">
        <f t="shared" si="1"/>
        <v>347</v>
      </c>
      <c r="F10" s="11">
        <f t="shared" si="2"/>
        <v>247832.02804736368</v>
      </c>
      <c r="G10" s="11">
        <f t="shared" si="3"/>
        <v>0.19457211747067049</v>
      </c>
      <c r="H10" s="11">
        <f t="shared" si="4"/>
        <v>1.9457211752974171E-2</v>
      </c>
      <c r="I10" s="11">
        <f t="shared" si="0"/>
        <v>2270.9719526363187</v>
      </c>
      <c r="J10" s="11">
        <f t="shared" si="5"/>
        <v>346.98054278825293</v>
      </c>
    </row>
    <row r="11" spans="1:13" ht="15">
      <c r="A11" s="2">
        <f>Dati!A11</f>
        <v>44052</v>
      </c>
      <c r="B11" s="10">
        <v>9</v>
      </c>
      <c r="C11" s="10">
        <f>'Nuovi positivi'!B11</f>
        <v>250566</v>
      </c>
      <c r="D11">
        <f t="shared" si="1"/>
        <v>463</v>
      </c>
      <c r="F11" s="11">
        <f t="shared" si="2"/>
        <v>247832.07933019457</v>
      </c>
      <c r="G11" s="11">
        <f t="shared" si="3"/>
        <v>0.51282830885611475</v>
      </c>
      <c r="H11" s="11">
        <f t="shared" si="4"/>
        <v>5.1282830884977607E-2</v>
      </c>
      <c r="I11" s="11">
        <f t="shared" si="0"/>
        <v>2733.9206698054331</v>
      </c>
      <c r="J11" s="11">
        <f t="shared" si="5"/>
        <v>462.94871716911439</v>
      </c>
      <c r="L11" s="12" t="s">
        <v>29</v>
      </c>
      <c r="M11" s="11">
        <f>AVERAGE(I3:I36)</f>
        <v>8736.6448139736713</v>
      </c>
    </row>
    <row r="12" spans="1:13" ht="15">
      <c r="A12" s="2">
        <f>Dati!A12</f>
        <v>44053</v>
      </c>
      <c r="B12" s="10">
        <v>10</v>
      </c>
      <c r="C12" s="10">
        <f>'Nuovi positivi'!B12</f>
        <v>250825</v>
      </c>
      <c r="D12">
        <f t="shared" si="1"/>
        <v>259</v>
      </c>
      <c r="E12" s="11">
        <f>SUM(D5:D11)/7</f>
        <v>356.57142857142856</v>
      </c>
      <c r="F12" s="11">
        <f t="shared" si="2"/>
        <v>247832.20019729104</v>
      </c>
      <c r="G12" s="11">
        <f t="shared" si="3"/>
        <v>1.2086709646973759</v>
      </c>
      <c r="H12" s="11">
        <f t="shared" si="4"/>
        <v>0.1208670964587399</v>
      </c>
      <c r="I12" s="11">
        <f t="shared" si="0"/>
        <v>2992.7998027089634</v>
      </c>
      <c r="J12" s="11">
        <f t="shared" si="5"/>
        <v>258.87913290353026</v>
      </c>
      <c r="L12" s="12" t="s">
        <v>30</v>
      </c>
      <c r="M12" s="6">
        <f>STDEVP(I3:I36)</f>
        <v>6620.7524357736502</v>
      </c>
    </row>
    <row r="13" spans="1:13">
      <c r="A13" s="2">
        <f>Dati!A13</f>
        <v>44054</v>
      </c>
      <c r="B13" s="10">
        <v>11</v>
      </c>
      <c r="C13" s="10">
        <f>'Nuovi positivi'!B13</f>
        <v>251237</v>
      </c>
      <c r="D13">
        <f t="shared" si="1"/>
        <v>412</v>
      </c>
      <c r="E13" s="11">
        <f t="shared" ref="E13:E76" si="6">SUM(D6:D12)/7</f>
        <v>370.85714285714283</v>
      </c>
      <c r="F13" s="11">
        <f t="shared" si="2"/>
        <v>247832.46042943469</v>
      </c>
      <c r="G13" s="11">
        <f t="shared" si="3"/>
        <v>2.6023214365704916</v>
      </c>
      <c r="H13" s="11">
        <f t="shared" si="4"/>
        <v>0.26023214366297182</v>
      </c>
      <c r="I13" s="11">
        <f t="shared" si="0"/>
        <v>3404.5395705653063</v>
      </c>
      <c r="J13" s="11">
        <f t="shared" si="5"/>
        <v>411.73976785634295</v>
      </c>
    </row>
    <row r="14" spans="1:13" ht="15">
      <c r="A14" s="2">
        <f>Dati!A14</f>
        <v>44055</v>
      </c>
      <c r="B14" s="10">
        <v>12</v>
      </c>
      <c r="C14" s="10">
        <f>'Nuovi positivi'!B14</f>
        <v>251713</v>
      </c>
      <c r="D14">
        <f t="shared" si="1"/>
        <v>476</v>
      </c>
      <c r="E14" s="11">
        <f t="shared" si="6"/>
        <v>402.57142857142856</v>
      </c>
      <c r="F14" s="11">
        <f t="shared" si="2"/>
        <v>247832.98039749899</v>
      </c>
      <c r="G14" s="11">
        <f t="shared" si="3"/>
        <v>5.1996806429815479</v>
      </c>
      <c r="H14" s="11">
        <f t="shared" si="4"/>
        <v>0.51996806430566123</v>
      </c>
      <c r="I14" s="11">
        <f t="shared" si="0"/>
        <v>3880.0196025010082</v>
      </c>
      <c r="J14" s="11">
        <f t="shared" si="5"/>
        <v>475.48003193570185</v>
      </c>
      <c r="L14" s="12" t="s">
        <v>40</v>
      </c>
      <c r="M14" s="11">
        <f>AVERAGE(J4:J39)</f>
        <v>611.61397160487991</v>
      </c>
    </row>
    <row r="15" spans="1:13" ht="15">
      <c r="A15" s="2">
        <f>Dati!A15</f>
        <v>44056</v>
      </c>
      <c r="B15" s="10">
        <v>13</v>
      </c>
      <c r="C15" s="10">
        <f>'Nuovi positivi'!B15</f>
        <v>252235</v>
      </c>
      <c r="D15">
        <f t="shared" si="1"/>
        <v>522</v>
      </c>
      <c r="E15" s="11">
        <f t="shared" si="6"/>
        <v>415.71428571428572</v>
      </c>
      <c r="F15" s="11">
        <f t="shared" si="2"/>
        <v>247833.95618288714</v>
      </c>
      <c r="G15" s="11">
        <f t="shared" si="3"/>
        <v>9.7578538814559579</v>
      </c>
      <c r="H15" s="11">
        <f t="shared" si="4"/>
        <v>0.97578538815204197</v>
      </c>
      <c r="I15" s="11">
        <f t="shared" si="0"/>
        <v>4401.0438171128626</v>
      </c>
      <c r="J15" s="11">
        <f t="shared" si="5"/>
        <v>521.0242146118544</v>
      </c>
      <c r="L15" s="12" t="s">
        <v>30</v>
      </c>
      <c r="M15" s="6">
        <f>STDEVP(J4:J39)</f>
        <v>322.3303563903454</v>
      </c>
    </row>
    <row r="16" spans="1:13">
      <c r="A16" s="2">
        <f>Dati!A16</f>
        <v>44057</v>
      </c>
      <c r="B16" s="10">
        <v>14</v>
      </c>
      <c r="C16" s="10">
        <f>'Nuovi positivi'!B16</f>
        <v>252809</v>
      </c>
      <c r="D16">
        <f t="shared" si="1"/>
        <v>574</v>
      </c>
      <c r="E16" s="11">
        <f t="shared" si="6"/>
        <v>433</v>
      </c>
      <c r="F16" s="11">
        <f t="shared" si="2"/>
        <v>247835.69212462154</v>
      </c>
      <c r="G16" s="11">
        <f t="shared" si="3"/>
        <v>17.359417343977839</v>
      </c>
      <c r="H16" s="11">
        <f t="shared" si="4"/>
        <v>1.7359417343938277</v>
      </c>
      <c r="I16" s="11">
        <f t="shared" si="0"/>
        <v>4973.3078753784648</v>
      </c>
      <c r="J16" s="11">
        <f t="shared" si="5"/>
        <v>572.26405826560222</v>
      </c>
    </row>
    <row r="17" spans="1:13" ht="15">
      <c r="A17" s="2">
        <f>Dati!A17</f>
        <v>44058</v>
      </c>
      <c r="B17" s="10">
        <v>15</v>
      </c>
      <c r="C17" s="10">
        <f>'Nuovi positivi'!B17</f>
        <v>253438</v>
      </c>
      <c r="D17">
        <f t="shared" si="1"/>
        <v>629</v>
      </c>
      <c r="E17" s="11">
        <f t="shared" si="6"/>
        <v>436.14285714285717</v>
      </c>
      <c r="F17" s="11">
        <f t="shared" si="2"/>
        <v>247838.6414510207</v>
      </c>
      <c r="G17" s="11">
        <f t="shared" si="3"/>
        <v>29.493263991607819</v>
      </c>
      <c r="H17" s="11">
        <f t="shared" si="4"/>
        <v>2.9493263991618512</v>
      </c>
      <c r="I17" s="11">
        <f t="shared" si="0"/>
        <v>5599.358548979304</v>
      </c>
      <c r="J17" s="11">
        <f t="shared" si="5"/>
        <v>626.05067360083922</v>
      </c>
      <c r="L17" t="s">
        <v>31</v>
      </c>
      <c r="M17" s="14">
        <f>MATCH(MAX(H3:H67),H3:H67,0)</f>
        <v>65</v>
      </c>
    </row>
    <row r="18" spans="1:13">
      <c r="A18" s="2">
        <f>Dati!A18</f>
        <v>44059</v>
      </c>
      <c r="B18" s="10">
        <v>16</v>
      </c>
      <c r="C18" s="10">
        <f>'Nuovi positivi'!B18</f>
        <v>253915</v>
      </c>
      <c r="D18">
        <f t="shared" si="1"/>
        <v>477</v>
      </c>
      <c r="E18" s="11">
        <f t="shared" si="6"/>
        <v>476.42857142857144</v>
      </c>
      <c r="F18" s="11">
        <f t="shared" si="2"/>
        <v>247843.45538393798</v>
      </c>
      <c r="G18" s="11">
        <f t="shared" si="3"/>
        <v>48.139329172845464</v>
      </c>
      <c r="H18" s="11">
        <f t="shared" si="4"/>
        <v>4.8139329172779872</v>
      </c>
      <c r="I18" s="11">
        <f t="shared" si="0"/>
        <v>6071.5446160620195</v>
      </c>
      <c r="J18" s="11">
        <f t="shared" si="5"/>
        <v>472.18606708271545</v>
      </c>
    </row>
    <row r="19" spans="1:13">
      <c r="A19" s="2">
        <f>Dati!A19</f>
        <v>44060</v>
      </c>
      <c r="B19" s="10">
        <v>17</v>
      </c>
      <c r="C19" s="10">
        <f>'Nuovi positivi'!B19</f>
        <v>254235</v>
      </c>
      <c r="D19">
        <f t="shared" si="1"/>
        <v>320</v>
      </c>
      <c r="E19" s="11">
        <f t="shared" si="6"/>
        <v>478.42857142857144</v>
      </c>
      <c r="F19" s="11">
        <f t="shared" si="2"/>
        <v>247851.04079579175</v>
      </c>
      <c r="G19" s="11">
        <f t="shared" si="3"/>
        <v>75.854118537681643</v>
      </c>
      <c r="H19" s="11">
        <f t="shared" si="4"/>
        <v>7.5854118537634587</v>
      </c>
      <c r="I19" s="11">
        <f t="shared" si="0"/>
        <v>6383.9592042082513</v>
      </c>
      <c r="J19" s="11">
        <f t="shared" si="5"/>
        <v>312.41458814623184</v>
      </c>
    </row>
    <row r="20" spans="1:13">
      <c r="A20" s="2">
        <f>Dati!A20</f>
        <v>44061</v>
      </c>
      <c r="B20" s="10">
        <v>18</v>
      </c>
      <c r="C20" s="10">
        <f>'Nuovi positivi'!B20</f>
        <v>254636</v>
      </c>
      <c r="D20">
        <f t="shared" si="1"/>
        <v>401</v>
      </c>
      <c r="E20" s="11">
        <f t="shared" si="6"/>
        <v>487.14285714285717</v>
      </c>
      <c r="F20" s="11">
        <f t="shared" si="2"/>
        <v>247862.62617098435</v>
      </c>
      <c r="G20" s="11">
        <f t="shared" si="3"/>
        <v>115.85375192604261</v>
      </c>
      <c r="H20" s="11">
        <f t="shared" si="4"/>
        <v>11.585375192616043</v>
      </c>
      <c r="I20" s="11">
        <f t="shared" si="0"/>
        <v>6773.3738290156471</v>
      </c>
      <c r="J20" s="11">
        <f t="shared" si="5"/>
        <v>389.41462480739574</v>
      </c>
      <c r="L20" t="s">
        <v>41</v>
      </c>
      <c r="M20" s="11">
        <f>MAX(F3:F200)</f>
        <v>2946471.0651564272</v>
      </c>
    </row>
    <row r="21" spans="1:13">
      <c r="A21" s="2">
        <f>Dati!A21</f>
        <v>44062</v>
      </c>
      <c r="B21" s="10">
        <v>19</v>
      </c>
      <c r="C21" s="10">
        <f>'Nuovi positivi'!B21</f>
        <v>255278</v>
      </c>
      <c r="D21">
        <f t="shared" si="1"/>
        <v>642</v>
      </c>
      <c r="E21" s="11">
        <f t="shared" si="6"/>
        <v>485.57142857142856</v>
      </c>
      <c r="F21" s="11">
        <f t="shared" si="2"/>
        <v>247879.83529043535</v>
      </c>
      <c r="G21" s="11">
        <f t="shared" si="3"/>
        <v>172.09119450999424</v>
      </c>
      <c r="H21" s="11">
        <f t="shared" si="4"/>
        <v>17.209119451011087</v>
      </c>
      <c r="I21" s="11">
        <f t="shared" si="0"/>
        <v>7398.1647095646476</v>
      </c>
      <c r="J21" s="11">
        <f t="shared" si="5"/>
        <v>624.79088054900058</v>
      </c>
    </row>
    <row r="22" spans="1:13">
      <c r="A22" s="2">
        <f>Dati!A22</f>
        <v>44063</v>
      </c>
      <c r="B22" s="10">
        <v>20</v>
      </c>
      <c r="C22" s="10">
        <f>'Nuovi positivi'!B22</f>
        <v>256118</v>
      </c>
      <c r="D22">
        <f t="shared" si="1"/>
        <v>840</v>
      </c>
      <c r="E22" s="11">
        <f t="shared" si="6"/>
        <v>509.28571428571428</v>
      </c>
      <c r="F22" s="11">
        <f t="shared" si="2"/>
        <v>247904.76773631288</v>
      </c>
      <c r="G22" s="11">
        <f t="shared" si="3"/>
        <v>249.32445877522696</v>
      </c>
      <c r="H22" s="11">
        <f t="shared" si="4"/>
        <v>24.93244587753188</v>
      </c>
      <c r="I22" s="11">
        <f t="shared" si="0"/>
        <v>8213.2322636871249</v>
      </c>
      <c r="J22" s="11">
        <f t="shared" si="5"/>
        <v>815.0675541224773</v>
      </c>
    </row>
    <row r="23" spans="1:13">
      <c r="A23" s="2">
        <f>Dati!A23</f>
        <v>44064</v>
      </c>
      <c r="B23" s="10">
        <v>21</v>
      </c>
      <c r="C23" s="10">
        <f>'Nuovi positivi'!B23</f>
        <v>257065</v>
      </c>
      <c r="D23">
        <f t="shared" si="1"/>
        <v>947</v>
      </c>
      <c r="E23" s="11">
        <f t="shared" si="6"/>
        <v>554.71428571428567</v>
      </c>
      <c r="F23" s="11">
        <f t="shared" si="2"/>
        <v>247940.08501725126</v>
      </c>
      <c r="G23" s="11">
        <f t="shared" si="3"/>
        <v>353.17280938383192</v>
      </c>
      <c r="H23" s="11">
        <f t="shared" si="4"/>
        <v>35.317280938371454</v>
      </c>
      <c r="I23" s="11">
        <f t="shared" si="0"/>
        <v>9124.9149827487417</v>
      </c>
      <c r="J23" s="11">
        <f t="shared" si="5"/>
        <v>911.68271906161681</v>
      </c>
    </row>
    <row r="24" spans="1:13">
      <c r="A24" s="2">
        <f>Dati!A24</f>
        <v>44065</v>
      </c>
      <c r="B24" s="10">
        <v>22</v>
      </c>
      <c r="C24" s="10">
        <f>'Nuovi positivi'!B24</f>
        <v>258136</v>
      </c>
      <c r="D24">
        <f t="shared" si="1"/>
        <v>1071</v>
      </c>
      <c r="E24" s="11">
        <f t="shared" si="6"/>
        <v>608</v>
      </c>
      <c r="F24" s="11">
        <f t="shared" si="2"/>
        <v>247989.10085371108</v>
      </c>
      <c r="G24" s="11">
        <f t="shared" si="3"/>
        <v>490.15836459817365</v>
      </c>
      <c r="H24" s="11">
        <f t="shared" si="4"/>
        <v>49.015836459817258</v>
      </c>
      <c r="I24" s="11">
        <f t="shared" si="0"/>
        <v>10146.899146288924</v>
      </c>
      <c r="J24" s="11">
        <f t="shared" si="5"/>
        <v>1021.9841635401826</v>
      </c>
    </row>
    <row r="25" spans="1:13">
      <c r="A25" s="2">
        <f>Dati!A25</f>
        <v>44066</v>
      </c>
      <c r="B25" s="10">
        <v>23</v>
      </c>
      <c r="C25" s="10">
        <f>'Nuovi positivi'!B25</f>
        <v>259345</v>
      </c>
      <c r="D25">
        <f t="shared" si="1"/>
        <v>1209</v>
      </c>
      <c r="E25" s="11">
        <f t="shared" si="6"/>
        <v>671.14285714285711</v>
      </c>
      <c r="F25" s="11">
        <f t="shared" si="2"/>
        <v>248055.87394745793</v>
      </c>
      <c r="G25" s="11">
        <f t="shared" si="3"/>
        <v>667.73093746858649</v>
      </c>
      <c r="H25" s="11">
        <f t="shared" si="4"/>
        <v>66.773093746855494</v>
      </c>
      <c r="I25" s="11">
        <f t="shared" si="0"/>
        <v>11289.126052542066</v>
      </c>
      <c r="J25" s="11">
        <f t="shared" si="5"/>
        <v>1142.2269062531414</v>
      </c>
    </row>
    <row r="26" spans="1:13">
      <c r="A26" s="2">
        <f>Dati!A26</f>
        <v>44067</v>
      </c>
      <c r="B26" s="10">
        <v>24</v>
      </c>
      <c r="C26" s="10">
        <f>'Nuovi positivi'!B26</f>
        <v>260298</v>
      </c>
      <c r="D26">
        <f t="shared" si="1"/>
        <v>953</v>
      </c>
      <c r="E26" s="11">
        <f t="shared" si="6"/>
        <v>775.71428571428567</v>
      </c>
      <c r="F26" s="11">
        <f t="shared" si="2"/>
        <v>248145.30139459722</v>
      </c>
      <c r="G26" s="11">
        <f t="shared" si="3"/>
        <v>894.27447139285505</v>
      </c>
      <c r="H26" s="11">
        <f t="shared" si="4"/>
        <v>89.427447139298593</v>
      </c>
      <c r="I26" s="11">
        <f t="shared" si="0"/>
        <v>12152.69860540278</v>
      </c>
      <c r="J26" s="11">
        <f t="shared" si="5"/>
        <v>863.5725528607145</v>
      </c>
    </row>
    <row r="27" spans="1:13">
      <c r="A27" s="2">
        <f>Dati!A27</f>
        <v>44068</v>
      </c>
      <c r="B27" s="10">
        <v>25</v>
      </c>
      <c r="C27" s="10">
        <f>'Nuovi positivi'!B27</f>
        <v>261174</v>
      </c>
      <c r="D27">
        <f t="shared" si="1"/>
        <v>876</v>
      </c>
      <c r="E27" s="11">
        <f t="shared" si="6"/>
        <v>866.14285714285711</v>
      </c>
      <c r="F27" s="11">
        <f t="shared" si="2"/>
        <v>248263.21079186944</v>
      </c>
      <c r="G27" s="11">
        <f t="shared" si="3"/>
        <v>1179.0939727221848</v>
      </c>
      <c r="H27" s="11">
        <f t="shared" si="4"/>
        <v>117.90939727222155</v>
      </c>
      <c r="I27" s="11">
        <f t="shared" si="0"/>
        <v>12910.789208130562</v>
      </c>
      <c r="J27" s="11">
        <f t="shared" si="5"/>
        <v>758.09060272778152</v>
      </c>
    </row>
    <row r="28" spans="1:13">
      <c r="A28" s="2">
        <f>Dati!A28</f>
        <v>44069</v>
      </c>
      <c r="B28" s="10">
        <v>26</v>
      </c>
      <c r="C28" s="10">
        <f>'Nuovi positivi'!B28</f>
        <v>262540</v>
      </c>
      <c r="D28">
        <f t="shared" si="1"/>
        <v>1366</v>
      </c>
      <c r="E28" s="11">
        <f t="shared" si="6"/>
        <v>934</v>
      </c>
      <c r="F28" s="11">
        <f t="shared" si="2"/>
        <v>248416.44903229392</v>
      </c>
      <c r="G28" s="11">
        <f t="shared" si="3"/>
        <v>1532.3824042448541</v>
      </c>
      <c r="H28" s="11">
        <f t="shared" si="4"/>
        <v>153.23824042447418</v>
      </c>
      <c r="I28" s="11">
        <f t="shared" si="0"/>
        <v>14123.550967706076</v>
      </c>
      <c r="J28" s="11">
        <f t="shared" si="5"/>
        <v>1212.7617595755146</v>
      </c>
    </row>
    <row r="29" spans="1:13">
      <c r="A29" s="2">
        <f>Dati!A29</f>
        <v>44070</v>
      </c>
      <c r="B29" s="10">
        <v>27</v>
      </c>
      <c r="C29" s="10">
        <f>'Nuovi positivi'!B29</f>
        <v>263949</v>
      </c>
      <c r="D29">
        <f t="shared" si="1"/>
        <v>1409</v>
      </c>
      <c r="E29" s="11">
        <f t="shared" si="6"/>
        <v>1037.4285714285713</v>
      </c>
      <c r="F29" s="11">
        <f t="shared" si="2"/>
        <v>248612.96578795643</v>
      </c>
      <c r="G29" s="11">
        <f t="shared" si="3"/>
        <v>1965.1675566250924</v>
      </c>
      <c r="H29" s="11">
        <f t="shared" si="4"/>
        <v>196.51675566251899</v>
      </c>
      <c r="I29" s="11">
        <f t="shared" si="0"/>
        <v>15336.034212043567</v>
      </c>
      <c r="J29" s="11">
        <f t="shared" si="5"/>
        <v>1212.4832443374908</v>
      </c>
    </row>
    <row r="30" spans="1:13">
      <c r="A30" s="2">
        <f>Dati!A30</f>
        <v>44071</v>
      </c>
      <c r="B30" s="10">
        <v>28</v>
      </c>
      <c r="C30" s="10">
        <f>'Nuovi positivi'!B30</f>
        <v>265409</v>
      </c>
      <c r="D30">
        <f t="shared" si="1"/>
        <v>1460</v>
      </c>
      <c r="E30" s="11">
        <f t="shared" si="6"/>
        <v>1118.7142857142858</v>
      </c>
      <c r="F30" s="11">
        <f t="shared" si="2"/>
        <v>248861.88973216215</v>
      </c>
      <c r="G30" s="11">
        <f t="shared" si="3"/>
        <v>2489.2394420571509</v>
      </c>
      <c r="H30" s="11">
        <f t="shared" si="4"/>
        <v>248.92394420571873</v>
      </c>
      <c r="I30" s="11">
        <f t="shared" si="0"/>
        <v>16547.110267837852</v>
      </c>
      <c r="J30" s="11">
        <f t="shared" si="5"/>
        <v>1211.0760557942849</v>
      </c>
    </row>
    <row r="31" spans="1:13">
      <c r="A31" s="2">
        <f>Dati!A31</f>
        <v>44072</v>
      </c>
      <c r="B31" s="10">
        <v>29</v>
      </c>
      <c r="C31" s="10">
        <f>'Nuovi positivi'!B31</f>
        <v>266853</v>
      </c>
      <c r="D31">
        <f t="shared" si="1"/>
        <v>1444</v>
      </c>
      <c r="E31" s="11">
        <f t="shared" si="6"/>
        <v>1192</v>
      </c>
      <c r="F31" s="11">
        <f t="shared" si="2"/>
        <v>249173.59565622313</v>
      </c>
      <c r="G31" s="11">
        <f t="shared" si="3"/>
        <v>3117.0592406098149</v>
      </c>
      <c r="H31" s="11">
        <f t="shared" si="4"/>
        <v>311.70592406097927</v>
      </c>
      <c r="I31" s="11">
        <f t="shared" si="0"/>
        <v>17679.404343776871</v>
      </c>
      <c r="J31" s="11">
        <f t="shared" si="5"/>
        <v>1132.2940759390185</v>
      </c>
    </row>
    <row r="32" spans="1:13">
      <c r="A32" s="2">
        <f>Dati!A32</f>
        <v>44073</v>
      </c>
      <c r="B32" s="10">
        <v>30</v>
      </c>
      <c r="C32" s="10">
        <f>'Nuovi positivi'!B32</f>
        <v>268218</v>
      </c>
      <c r="D32">
        <f t="shared" si="1"/>
        <v>1365</v>
      </c>
      <c r="E32" s="11">
        <f t="shared" si="6"/>
        <v>1245.2857142857142</v>
      </c>
      <c r="F32" s="11">
        <f t="shared" si="2"/>
        <v>249559.76078255512</v>
      </c>
      <c r="G32" s="11">
        <f t="shared" si="3"/>
        <v>3861.6512633199454</v>
      </c>
      <c r="H32" s="11">
        <f t="shared" si="4"/>
        <v>386.16512633200153</v>
      </c>
      <c r="I32" s="11">
        <f t="shared" si="0"/>
        <v>18658.239217444876</v>
      </c>
      <c r="J32" s="11">
        <f t="shared" si="5"/>
        <v>978.83487366800546</v>
      </c>
    </row>
    <row r="33" spans="1:10">
      <c r="A33" s="2">
        <f>Dati!A33</f>
        <v>44074</v>
      </c>
      <c r="B33" s="10">
        <v>31</v>
      </c>
      <c r="C33" s="10">
        <f>'Nuovi positivi'!B33</f>
        <v>269214</v>
      </c>
      <c r="D33">
        <f t="shared" si="1"/>
        <v>996</v>
      </c>
      <c r="E33" s="11">
        <f t="shared" si="6"/>
        <v>1267.5714285714287</v>
      </c>
      <c r="F33" s="11">
        <f t="shared" si="2"/>
        <v>250033.40875940639</v>
      </c>
      <c r="G33" s="11">
        <f t="shared" si="3"/>
        <v>4736.4797685126541</v>
      </c>
      <c r="H33" s="11">
        <f t="shared" si="4"/>
        <v>473.64797685126194</v>
      </c>
      <c r="I33" s="11">
        <f t="shared" si="0"/>
        <v>19180.591240593611</v>
      </c>
      <c r="J33" s="11">
        <f t="shared" si="5"/>
        <v>522.35202314873459</v>
      </c>
    </row>
    <row r="34" spans="1:10">
      <c r="A34" s="2">
        <f>Dati!A34</f>
        <v>44075</v>
      </c>
      <c r="B34" s="10">
        <v>32</v>
      </c>
      <c r="C34" s="10">
        <f>'Nuovi positivi'!B34</f>
        <v>270189</v>
      </c>
      <c r="D34">
        <f t="shared" si="1"/>
        <v>975</v>
      </c>
      <c r="E34" s="11">
        <f t="shared" si="6"/>
        <v>1273.7142857142858</v>
      </c>
      <c r="F34" s="11">
        <f t="shared" si="2"/>
        <v>250608.94003676623</v>
      </c>
      <c r="G34" s="11">
        <f t="shared" si="3"/>
        <v>5755.3127735984162</v>
      </c>
      <c r="H34" s="11">
        <f t="shared" si="4"/>
        <v>575.53127735983719</v>
      </c>
      <c r="I34" s="11">
        <f t="shared" si="0"/>
        <v>19580.059963233769</v>
      </c>
      <c r="J34" s="11">
        <f t="shared" si="5"/>
        <v>399.46872264015838</v>
      </c>
    </row>
    <row r="35" spans="1:10">
      <c r="A35" s="2">
        <f>Dati!A35</f>
        <v>44076</v>
      </c>
      <c r="B35" s="10">
        <v>33</v>
      </c>
      <c r="C35" s="10">
        <f>'Nuovi positivi'!B35</f>
        <v>271515</v>
      </c>
      <c r="D35">
        <f t="shared" si="1"/>
        <v>1326</v>
      </c>
      <c r="E35" s="11">
        <f t="shared" si="6"/>
        <v>1287.8571428571429</v>
      </c>
      <c r="F35" s="11">
        <f t="shared" si="2"/>
        <v>251302.14756085846</v>
      </c>
      <c r="G35" s="11">
        <f t="shared" si="3"/>
        <v>6932.0752409222769</v>
      </c>
      <c r="H35" s="11">
        <f t="shared" si="4"/>
        <v>693.20752409222553</v>
      </c>
      <c r="I35" s="11">
        <f t="shared" si="0"/>
        <v>20212.852439141541</v>
      </c>
      <c r="J35" s="11">
        <f t="shared" si="5"/>
        <v>632.79247590777231</v>
      </c>
    </row>
    <row r="36" spans="1:10">
      <c r="A36" s="2">
        <f>Dati!A36</f>
        <v>44077</v>
      </c>
      <c r="B36" s="10">
        <v>34</v>
      </c>
      <c r="C36" s="10">
        <f>'Nuovi positivi'!B36</f>
        <v>272912</v>
      </c>
      <c r="D36">
        <f t="shared" si="1"/>
        <v>1397</v>
      </c>
      <c r="E36" s="11">
        <f t="shared" si="6"/>
        <v>1282.1428571428571</v>
      </c>
      <c r="F36" s="11">
        <f t="shared" si="2"/>
        <v>252130.21697913067</v>
      </c>
      <c r="G36" s="11">
        <f t="shared" si="3"/>
        <v>8280.6941827220726</v>
      </c>
      <c r="H36" s="11">
        <f t="shared" si="4"/>
        <v>828.06941827220805</v>
      </c>
      <c r="I36" s="11">
        <f t="shared" si="0"/>
        <v>20781.783020869334</v>
      </c>
      <c r="J36" s="11">
        <f t="shared" si="5"/>
        <v>568.93058172779274</v>
      </c>
    </row>
    <row r="37" spans="1:10">
      <c r="A37" s="2">
        <f>Dati!A37</f>
        <v>44078</v>
      </c>
      <c r="B37" s="10">
        <v>35</v>
      </c>
      <c r="C37" s="10">
        <f>'Nuovi positivi'!B37</f>
        <v>274644</v>
      </c>
      <c r="D37">
        <f t="shared" si="1"/>
        <v>1732</v>
      </c>
      <c r="E37" s="11">
        <f t="shared" si="6"/>
        <v>1280.4285714285713</v>
      </c>
      <c r="F37" s="11">
        <f t="shared" si="2"/>
        <v>253111.71081199066</v>
      </c>
      <c r="G37" s="11">
        <f t="shared" si="3"/>
        <v>9814.9383285999647</v>
      </c>
      <c r="H37" s="11">
        <f t="shared" si="4"/>
        <v>981.49383285999681</v>
      </c>
      <c r="I37" s="11">
        <f t="shared" si="0"/>
        <v>21532.289188009338</v>
      </c>
      <c r="J37" s="11">
        <f t="shared" si="5"/>
        <v>750.50616714000353</v>
      </c>
    </row>
    <row r="38" spans="1:10">
      <c r="A38" s="2">
        <f>Dati!A38</f>
        <v>44079</v>
      </c>
      <c r="B38" s="10">
        <v>36</v>
      </c>
      <c r="C38" s="10">
        <f>'Nuovi positivi'!B38</f>
        <v>276337</v>
      </c>
      <c r="D38">
        <f t="shared" si="1"/>
        <v>1693</v>
      </c>
      <c r="E38" s="11">
        <f t="shared" si="6"/>
        <v>1319.2857142857142</v>
      </c>
      <c r="F38" s="11">
        <f t="shared" si="2"/>
        <v>254266.53631524107</v>
      </c>
      <c r="G38" s="11">
        <f t="shared" si="3"/>
        <v>11548.255032504094</v>
      </c>
      <c r="H38" s="11">
        <f t="shared" si="4"/>
        <v>1154.825503250408</v>
      </c>
      <c r="I38" s="11">
        <f t="shared" si="0"/>
        <v>22070.463684758928</v>
      </c>
      <c r="J38" s="11">
        <f t="shared" si="5"/>
        <v>538.17449674959062</v>
      </c>
    </row>
    <row r="39" spans="1:10">
      <c r="A39" s="2">
        <f>Dati!A39</f>
        <v>44080</v>
      </c>
      <c r="B39" s="10">
        <v>37</v>
      </c>
      <c r="C39" s="10">
        <f>'Nuovi positivi'!B39</f>
        <v>277634</v>
      </c>
      <c r="D39">
        <f t="shared" si="1"/>
        <v>1297</v>
      </c>
      <c r="E39" s="11">
        <f t="shared" si="6"/>
        <v>1354.8571428571429</v>
      </c>
      <c r="F39" s="11">
        <f t="shared" si="2"/>
        <v>255615.89702222432</v>
      </c>
      <c r="G39" s="11">
        <f t="shared" si="3"/>
        <v>13493.607069832506</v>
      </c>
      <c r="H39" s="11">
        <f t="shared" si="4"/>
        <v>1349.3607069832565</v>
      </c>
      <c r="I39" s="11">
        <f t="shared" si="0"/>
        <v>22018.102977775678</v>
      </c>
      <c r="J39" s="11">
        <f t="shared" si="5"/>
        <v>-52.360706983250566</v>
      </c>
    </row>
    <row r="40" spans="1:10">
      <c r="A40" s="2">
        <f>Dati!A40</f>
        <v>44081</v>
      </c>
      <c r="B40" s="10">
        <v>38</v>
      </c>
      <c r="C40" s="10">
        <f>'Nuovi positivi'!B40</f>
        <v>278784</v>
      </c>
      <c r="D40">
        <f t="shared" si="1"/>
        <v>1150</v>
      </c>
      <c r="E40" s="11">
        <f t="shared" si="6"/>
        <v>1345.1428571428571</v>
      </c>
      <c r="F40" s="11">
        <f t="shared" si="2"/>
        <v>257182.22821169512</v>
      </c>
      <c r="G40" s="11">
        <f t="shared" si="3"/>
        <v>15663.311894708022</v>
      </c>
      <c r="H40" s="11">
        <f t="shared" si="4"/>
        <v>1566.3311894708158</v>
      </c>
      <c r="I40" s="11">
        <f t="shared" si="0"/>
        <v>21601.771788304875</v>
      </c>
      <c r="J40" s="11">
        <f t="shared" si="5"/>
        <v>-416.3311894708022</v>
      </c>
    </row>
    <row r="41" spans="1:10">
      <c r="A41" s="2">
        <f>Dati!A41</f>
        <v>44082</v>
      </c>
      <c r="B41" s="10">
        <v>39</v>
      </c>
      <c r="C41" s="10">
        <f>'Nuovi positivi'!B41</f>
        <v>280153</v>
      </c>
      <c r="D41">
        <f t="shared" si="1"/>
        <v>1369</v>
      </c>
      <c r="E41" s="11">
        <f t="shared" si="6"/>
        <v>1367.1428571428571</v>
      </c>
      <c r="F41" s="11">
        <f t="shared" si="2"/>
        <v>258989.11679162114</v>
      </c>
      <c r="G41" s="11">
        <f t="shared" si="3"/>
        <v>18068.88579926017</v>
      </c>
      <c r="H41" s="11">
        <f t="shared" si="4"/>
        <v>1806.888579926024</v>
      </c>
      <c r="I41" s="11">
        <f t="shared" si="0"/>
        <v>21163.883208378858</v>
      </c>
      <c r="J41" s="11">
        <f t="shared" si="5"/>
        <v>-437.88857992601697</v>
      </c>
    </row>
    <row r="42" spans="1:10">
      <c r="A42" s="2">
        <f>Dati!A42</f>
        <v>44083</v>
      </c>
      <c r="B42" s="10">
        <v>40</v>
      </c>
      <c r="C42" s="10">
        <f>'Nuovi positivi'!B42</f>
        <v>281583</v>
      </c>
      <c r="D42">
        <f t="shared" si="1"/>
        <v>1430</v>
      </c>
      <c r="E42" s="11">
        <f t="shared" si="6"/>
        <v>1423.4285714285713</v>
      </c>
      <c r="F42" s="11">
        <f t="shared" si="2"/>
        <v>261061.206316408</v>
      </c>
      <c r="G42" s="11">
        <f t="shared" si="3"/>
        <v>20720.895247868611</v>
      </c>
      <c r="H42" s="11">
        <f t="shared" si="4"/>
        <v>2072.0895247868548</v>
      </c>
      <c r="I42" s="11">
        <f t="shared" si="0"/>
        <v>20521.793683591997</v>
      </c>
      <c r="J42" s="11">
        <f t="shared" si="5"/>
        <v>-642.08952478686115</v>
      </c>
    </row>
    <row r="43" spans="1:10">
      <c r="A43" s="2">
        <f>Dati!A43</f>
        <v>44084</v>
      </c>
      <c r="B43" s="10">
        <v>41</v>
      </c>
      <c r="C43" s="10">
        <f>'Nuovi positivi'!B43</f>
        <v>283180</v>
      </c>
      <c r="D43">
        <f t="shared" si="1"/>
        <v>1597</v>
      </c>
      <c r="E43" s="11">
        <f t="shared" si="6"/>
        <v>1438.2857142857142</v>
      </c>
      <c r="F43" s="11">
        <f t="shared" si="2"/>
        <v>263424.08806210291</v>
      </c>
      <c r="G43" s="11">
        <f t="shared" si="3"/>
        <v>23628.817456949037</v>
      </c>
      <c r="H43" s="11">
        <f t="shared" si="4"/>
        <v>2362.8817456949068</v>
      </c>
      <c r="I43" s="11">
        <f t="shared" si="0"/>
        <v>19755.911937897094</v>
      </c>
      <c r="J43" s="11">
        <f t="shared" si="5"/>
        <v>-765.88174569490366</v>
      </c>
    </row>
    <row r="44" spans="1:10">
      <c r="A44" s="2">
        <f>Dati!A44</f>
        <v>44085</v>
      </c>
      <c r="B44" s="10">
        <v>42</v>
      </c>
      <c r="C44" s="10">
        <f>'Nuovi positivi'!B44</f>
        <v>284796</v>
      </c>
      <c r="D44">
        <f t="shared" si="1"/>
        <v>1616</v>
      </c>
      <c r="E44" s="11">
        <f t="shared" si="6"/>
        <v>1466.8571428571429</v>
      </c>
      <c r="F44" s="11">
        <f t="shared" si="2"/>
        <v>266104.17926831939</v>
      </c>
      <c r="G44" s="11">
        <f t="shared" si="3"/>
        <v>26800.912062164862</v>
      </c>
      <c r="H44" s="11">
        <f t="shared" si="4"/>
        <v>2680.0912062164789</v>
      </c>
      <c r="I44" s="11">
        <f t="shared" si="0"/>
        <v>18691.820731680607</v>
      </c>
      <c r="J44" s="11">
        <f t="shared" si="5"/>
        <v>-1064.0912062164862</v>
      </c>
    </row>
    <row r="45" spans="1:10">
      <c r="A45" s="2">
        <f>Dati!A45</f>
        <v>44086</v>
      </c>
      <c r="B45" s="10">
        <v>43</v>
      </c>
      <c r="C45" s="10">
        <f>'Nuovi positivi'!B45</f>
        <v>286297</v>
      </c>
      <c r="D45">
        <f t="shared" si="1"/>
        <v>1501</v>
      </c>
      <c r="E45" s="11">
        <f t="shared" si="6"/>
        <v>1450.2857142857142</v>
      </c>
      <c r="F45" s="11">
        <f t="shared" si="2"/>
        <v>269128.58981500939</v>
      </c>
      <c r="G45" s="11">
        <f t="shared" si="3"/>
        <v>30244.105466899928</v>
      </c>
      <c r="H45" s="11">
        <f t="shared" si="4"/>
        <v>3024.4105466900114</v>
      </c>
      <c r="I45" s="11">
        <f t="shared" si="0"/>
        <v>17168.410184990615</v>
      </c>
      <c r="J45" s="11">
        <f t="shared" si="5"/>
        <v>-1523.4105466899928</v>
      </c>
    </row>
    <row r="46" spans="1:10">
      <c r="A46" s="2">
        <f>Dati!A46</f>
        <v>44087</v>
      </c>
      <c r="B46" s="10">
        <v>44</v>
      </c>
      <c r="C46" s="10">
        <f>'Nuovi positivi'!B46</f>
        <v>287753</v>
      </c>
      <c r="D46">
        <f t="shared" si="1"/>
        <v>1456</v>
      </c>
      <c r="E46" s="11">
        <f t="shared" si="6"/>
        <v>1422.8571428571429</v>
      </c>
      <c r="F46" s="11">
        <f t="shared" si="2"/>
        <v>272524.97873551823</v>
      </c>
      <c r="G46" s="11">
        <f t="shared" si="3"/>
        <v>33963.88920508849</v>
      </c>
      <c r="H46" s="11">
        <f t="shared" si="4"/>
        <v>3396.3889205088535</v>
      </c>
      <c r="I46" s="11">
        <f t="shared" si="0"/>
        <v>15228.021264481766</v>
      </c>
      <c r="J46" s="11">
        <f t="shared" si="5"/>
        <v>-1940.388920508849</v>
      </c>
    </row>
    <row r="47" spans="1:10">
      <c r="A47" s="2">
        <f>Dati!A47</f>
        <v>44088</v>
      </c>
      <c r="B47" s="10">
        <v>45</v>
      </c>
      <c r="C47" s="10">
        <f>'Nuovi positivi'!B47</f>
        <v>288761</v>
      </c>
      <c r="D47">
        <f t="shared" si="1"/>
        <v>1008</v>
      </c>
      <c r="E47" s="11">
        <f t="shared" si="6"/>
        <v>1445.5714285714287</v>
      </c>
      <c r="F47" s="11">
        <f t="shared" si="2"/>
        <v>276321.40207394038</v>
      </c>
      <c r="G47" s="11">
        <f t="shared" si="3"/>
        <v>37964.233384221443</v>
      </c>
      <c r="H47" s="11">
        <f t="shared" si="4"/>
        <v>3796.4233384221448</v>
      </c>
      <c r="I47" s="11">
        <f t="shared" si="0"/>
        <v>12439.597926059621</v>
      </c>
      <c r="J47" s="11">
        <f t="shared" si="5"/>
        <v>-2788.4233384221443</v>
      </c>
    </row>
    <row r="48" spans="1:10">
      <c r="A48" s="2">
        <f>Dati!A48</f>
        <v>44089</v>
      </c>
      <c r="B48" s="10">
        <v>46</v>
      </c>
      <c r="C48" s="10">
        <f>'Nuovi positivi'!B48</f>
        <v>289990</v>
      </c>
      <c r="D48">
        <f t="shared" si="1"/>
        <v>1229</v>
      </c>
      <c r="E48" s="11">
        <f t="shared" si="6"/>
        <v>1425.2857142857142</v>
      </c>
      <c r="F48" s="11">
        <f t="shared" si="2"/>
        <v>280546.15367456491</v>
      </c>
      <c r="G48" s="11">
        <f t="shared" si="3"/>
        <v>42247.516006245278</v>
      </c>
      <c r="H48" s="11">
        <f t="shared" si="4"/>
        <v>4224.7516006245478</v>
      </c>
      <c r="I48" s="11">
        <f t="shared" si="0"/>
        <v>9443.8463254350936</v>
      </c>
      <c r="J48" s="11">
        <f t="shared" si="5"/>
        <v>-2995.7516006245278</v>
      </c>
    </row>
    <row r="49" spans="1:10">
      <c r="A49" s="2">
        <f>Dati!A49</f>
        <v>44090</v>
      </c>
      <c r="B49" s="10">
        <v>47</v>
      </c>
      <c r="C49" s="10">
        <f>'Nuovi positivi'!B49</f>
        <v>291442</v>
      </c>
      <c r="D49">
        <f t="shared" si="1"/>
        <v>1452</v>
      </c>
      <c r="E49" s="11">
        <f t="shared" si="6"/>
        <v>1405.2857142857142</v>
      </c>
      <c r="F49" s="11">
        <f t="shared" si="2"/>
        <v>285227.60054457892</v>
      </c>
      <c r="G49" s="11">
        <f t="shared" si="3"/>
        <v>46814.468700140133</v>
      </c>
      <c r="H49" s="11">
        <f t="shared" si="4"/>
        <v>4681.4468700139951</v>
      </c>
      <c r="I49" s="11">
        <f t="shared" si="0"/>
        <v>6214.3994554210803</v>
      </c>
      <c r="J49" s="11">
        <f t="shared" si="5"/>
        <v>-3229.4468700140133</v>
      </c>
    </row>
    <row r="50" spans="1:10">
      <c r="A50" s="2">
        <f>Dati!A50</f>
        <v>44091</v>
      </c>
      <c r="B50" s="10">
        <v>48</v>
      </c>
      <c r="C50" s="10">
        <f>'Nuovi positivi'!B50</f>
        <v>293025</v>
      </c>
      <c r="D50">
        <f t="shared" si="1"/>
        <v>1583</v>
      </c>
      <c r="E50" s="11">
        <f t="shared" si="6"/>
        <v>1408.4285714285713</v>
      </c>
      <c r="F50" s="11">
        <f t="shared" si="2"/>
        <v>290394.01445904735</v>
      </c>
      <c r="G50" s="11">
        <f t="shared" si="3"/>
        <v>51664.139144684304</v>
      </c>
      <c r="H50" s="11">
        <f t="shared" si="4"/>
        <v>5166.4139144684041</v>
      </c>
      <c r="I50" s="11">
        <f t="shared" si="0"/>
        <v>2630.9855409526499</v>
      </c>
      <c r="J50" s="11">
        <f t="shared" si="5"/>
        <v>-3583.4139144684304</v>
      </c>
    </row>
    <row r="51" spans="1:10">
      <c r="A51" s="2">
        <f>Dati!A51</f>
        <v>44092</v>
      </c>
      <c r="B51" s="10">
        <v>49</v>
      </c>
      <c r="C51" s="10">
        <f>'Nuovi positivi'!B51</f>
        <v>294932</v>
      </c>
      <c r="D51">
        <f t="shared" si="1"/>
        <v>1907</v>
      </c>
      <c r="E51" s="11">
        <f t="shared" si="6"/>
        <v>1406.4285714285713</v>
      </c>
      <c r="F51" s="11">
        <f t="shared" si="2"/>
        <v>296073.40148075344</v>
      </c>
      <c r="G51" s="11">
        <f t="shared" si="3"/>
        <v>56793.870217060903</v>
      </c>
      <c r="H51" s="11">
        <f t="shared" si="4"/>
        <v>5679.3870217060967</v>
      </c>
      <c r="I51" s="11">
        <f t="shared" si="0"/>
        <v>-1141.4014807534404</v>
      </c>
      <c r="J51" s="11">
        <f t="shared" si="5"/>
        <v>-3772.3870217060903</v>
      </c>
    </row>
    <row r="52" spans="1:10">
      <c r="A52" s="2">
        <f>Dati!A52</f>
        <v>44093</v>
      </c>
      <c r="B52" s="10">
        <v>50</v>
      </c>
      <c r="C52" s="10">
        <f>'Nuovi positivi'!B52</f>
        <v>296569</v>
      </c>
      <c r="D52">
        <f t="shared" si="1"/>
        <v>1637</v>
      </c>
      <c r="E52" s="11">
        <f t="shared" si="6"/>
        <v>1448</v>
      </c>
      <c r="F52" s="11">
        <f t="shared" si="2"/>
        <v>302293.33104831789</v>
      </c>
      <c r="G52" s="11">
        <f t="shared" si="3"/>
        <v>62199.295675644535</v>
      </c>
      <c r="H52" s="11">
        <f t="shared" si="4"/>
        <v>6219.9295675644571</v>
      </c>
      <c r="I52" s="11">
        <f t="shared" si="0"/>
        <v>-5724.3310483178939</v>
      </c>
      <c r="J52" s="11">
        <f t="shared" si="5"/>
        <v>-4582.9295675644535</v>
      </c>
    </row>
    <row r="53" spans="1:10">
      <c r="A53" s="2">
        <f>Dati!A53</f>
        <v>44094</v>
      </c>
      <c r="B53" s="10">
        <v>51</v>
      </c>
      <c r="C53" s="10">
        <f>'Nuovi positivi'!B53</f>
        <v>298156</v>
      </c>
      <c r="D53">
        <f t="shared" si="1"/>
        <v>1587</v>
      </c>
      <c r="E53" s="11">
        <f t="shared" si="6"/>
        <v>1467.4285714285713</v>
      </c>
      <c r="F53" s="11">
        <f t="shared" si="2"/>
        <v>309080.76624592638</v>
      </c>
      <c r="G53" s="11">
        <f t="shared" si="3"/>
        <v>67874.351976084872</v>
      </c>
      <c r="H53" s="11">
        <f t="shared" si="4"/>
        <v>6787.4351976084872</v>
      </c>
      <c r="I53" s="11">
        <f t="shared" si="0"/>
        <v>-10924.766245926381</v>
      </c>
      <c r="J53" s="11">
        <f t="shared" si="5"/>
        <v>-5200.4351976084872</v>
      </c>
    </row>
    <row r="54" spans="1:10">
      <c r="A54" s="2">
        <f>Dati!A54</f>
        <v>44095</v>
      </c>
      <c r="B54" s="10">
        <v>52</v>
      </c>
      <c r="C54" s="10">
        <f>'Nuovi positivi'!B54</f>
        <v>299506</v>
      </c>
      <c r="D54">
        <f t="shared" si="1"/>
        <v>1350</v>
      </c>
      <c r="E54" s="11">
        <f t="shared" si="6"/>
        <v>1486.1428571428571</v>
      </c>
      <c r="F54" s="11">
        <f t="shared" si="2"/>
        <v>316461.89680898283</v>
      </c>
      <c r="G54" s="11">
        <f t="shared" si="3"/>
        <v>73811.305630564457</v>
      </c>
      <c r="H54" s="11">
        <f t="shared" si="4"/>
        <v>7381.130563056442</v>
      </c>
      <c r="I54" s="11">
        <f t="shared" si="0"/>
        <v>-16955.896808982827</v>
      </c>
      <c r="J54" s="11">
        <f t="shared" si="5"/>
        <v>-6031.1305630564457</v>
      </c>
    </row>
    <row r="55" spans="1:10">
      <c r="A55" s="2">
        <f>Dati!A55</f>
        <v>44096</v>
      </c>
      <c r="B55" s="10">
        <v>53</v>
      </c>
      <c r="C55" s="10">
        <f>'Nuovi positivi'!B55</f>
        <v>300897</v>
      </c>
      <c r="D55">
        <f t="shared" si="1"/>
        <v>1391</v>
      </c>
      <c r="E55" s="11">
        <f t="shared" si="6"/>
        <v>1535</v>
      </c>
      <c r="F55" s="11">
        <f t="shared" si="2"/>
        <v>324461.97634420183</v>
      </c>
      <c r="G55" s="11">
        <f t="shared" si="3"/>
        <v>80000.795352190034</v>
      </c>
      <c r="H55" s="11">
        <f t="shared" si="4"/>
        <v>8000.079535219028</v>
      </c>
      <c r="I55" s="11">
        <f t="shared" si="0"/>
        <v>-23564.97634420183</v>
      </c>
      <c r="J55" s="11">
        <f t="shared" si="5"/>
        <v>-6609.0795352190034</v>
      </c>
    </row>
    <row r="56" spans="1:10">
      <c r="A56" s="2">
        <f>Dati!A56</f>
        <v>44097</v>
      </c>
      <c r="B56" s="10">
        <v>54</v>
      </c>
      <c r="C56" s="10">
        <f>'Nuovi positivi'!B56</f>
        <v>302537</v>
      </c>
      <c r="D56">
        <f t="shared" si="1"/>
        <v>1640</v>
      </c>
      <c r="E56" s="11">
        <f t="shared" si="6"/>
        <v>1558.1428571428571</v>
      </c>
      <c r="F56" s="11">
        <f t="shared" si="2"/>
        <v>333105.16515227559</v>
      </c>
      <c r="G56" s="11">
        <f t="shared" si="3"/>
        <v>86431.888080737554</v>
      </c>
      <c r="H56" s="11">
        <f t="shared" si="4"/>
        <v>8643.1888080737808</v>
      </c>
      <c r="I56" s="11">
        <f t="shared" si="0"/>
        <v>-30568.165152275586</v>
      </c>
      <c r="J56" s="11">
        <f t="shared" si="5"/>
        <v>-7003.1888080737554</v>
      </c>
    </row>
    <row r="57" spans="1:10">
      <c r="A57" s="2">
        <f>Dati!A57</f>
        <v>44098</v>
      </c>
      <c r="B57" s="10">
        <v>55</v>
      </c>
      <c r="C57" s="10">
        <f>'Nuovi positivi'!B57</f>
        <v>304323</v>
      </c>
      <c r="D57">
        <f t="shared" si="1"/>
        <v>1786</v>
      </c>
      <c r="E57" s="11">
        <f t="shared" si="6"/>
        <v>1585</v>
      </c>
      <c r="F57" s="11">
        <f t="shared" si="2"/>
        <v>342414.37993854936</v>
      </c>
      <c r="G57" s="11">
        <f t="shared" si="3"/>
        <v>93092.147862737766</v>
      </c>
      <c r="H57" s="11">
        <f t="shared" si="4"/>
        <v>9309.214786273802</v>
      </c>
      <c r="I57" s="11">
        <f t="shared" si="0"/>
        <v>-38091.379938549362</v>
      </c>
      <c r="J57" s="11">
        <f t="shared" si="5"/>
        <v>-7523.2147862737766</v>
      </c>
    </row>
    <row r="58" spans="1:10">
      <c r="A58" s="2">
        <f>Dati!A58</f>
        <v>44099</v>
      </c>
      <c r="B58" s="10">
        <v>56</v>
      </c>
      <c r="C58" s="10">
        <f>'Nuovi positivi'!B58</f>
        <v>306235</v>
      </c>
      <c r="D58">
        <f t="shared" si="1"/>
        <v>1912</v>
      </c>
      <c r="E58" s="11">
        <f t="shared" si="6"/>
        <v>1614</v>
      </c>
      <c r="F58" s="11">
        <f t="shared" si="2"/>
        <v>352411.15158436232</v>
      </c>
      <c r="G58" s="11">
        <f t="shared" si="3"/>
        <v>99967.71645812958</v>
      </c>
      <c r="H58" s="11">
        <f t="shared" si="4"/>
        <v>9996.7716458129453</v>
      </c>
      <c r="I58" s="11">
        <f t="shared" si="0"/>
        <v>-46176.15158436232</v>
      </c>
      <c r="J58" s="11">
        <f t="shared" si="5"/>
        <v>-8084.771645812958</v>
      </c>
    </row>
    <row r="59" spans="1:10">
      <c r="A59" s="2">
        <f>Dati!A59</f>
        <v>44100</v>
      </c>
      <c r="B59" s="10">
        <v>57</v>
      </c>
      <c r="C59" s="10">
        <f>'Nuovi positivi'!B59</f>
        <v>308104</v>
      </c>
      <c r="D59">
        <f t="shared" si="1"/>
        <v>1869</v>
      </c>
      <c r="E59" s="11">
        <f t="shared" si="6"/>
        <v>1614.7142857142858</v>
      </c>
      <c r="F59" s="11">
        <f t="shared" si="2"/>
        <v>363115.49203105731</v>
      </c>
      <c r="G59" s="11">
        <f t="shared" si="3"/>
        <v>107043.40446694987</v>
      </c>
      <c r="H59" s="11">
        <f t="shared" si="4"/>
        <v>10704.340446694961</v>
      </c>
      <c r="I59" s="11">
        <f t="shared" si="0"/>
        <v>-55011.492031057307</v>
      </c>
      <c r="J59" s="11">
        <f t="shared" si="5"/>
        <v>-8835.3404466949869</v>
      </c>
    </row>
    <row r="60" spans="1:10">
      <c r="A60" s="2">
        <f>Dati!A60</f>
        <v>44101</v>
      </c>
      <c r="B60" s="10">
        <v>58</v>
      </c>
      <c r="C60" s="10">
        <f>'Nuovi positivi'!B60</f>
        <v>309870</v>
      </c>
      <c r="D60">
        <f t="shared" si="1"/>
        <v>1766</v>
      </c>
      <c r="E60" s="11">
        <f t="shared" si="6"/>
        <v>1647.8571428571429</v>
      </c>
      <c r="F60" s="11">
        <f t="shared" si="2"/>
        <v>374545.77120226441</v>
      </c>
      <c r="G60" s="11">
        <f t="shared" si="3"/>
        <v>114302.79171207105</v>
      </c>
      <c r="H60" s="11">
        <f t="shared" si="4"/>
        <v>11430.279171207121</v>
      </c>
      <c r="I60" s="11">
        <f t="shared" si="0"/>
        <v>-64675.771202264412</v>
      </c>
      <c r="J60" s="11">
        <f t="shared" si="5"/>
        <v>-9664.2791712071048</v>
      </c>
    </row>
    <row r="61" spans="1:10">
      <c r="A61" s="2">
        <f>Dati!A61</f>
        <v>44102</v>
      </c>
      <c r="B61" s="10">
        <v>59</v>
      </c>
      <c r="C61" s="10">
        <f>'Nuovi positivi'!B61</f>
        <v>311364</v>
      </c>
      <c r="D61">
        <f t="shared" si="1"/>
        <v>1494</v>
      </c>
      <c r="E61" s="11">
        <f t="shared" si="6"/>
        <v>1673.4285714285713</v>
      </c>
      <c r="F61" s="11">
        <f t="shared" si="2"/>
        <v>386718.60475994245</v>
      </c>
      <c r="G61" s="11">
        <f t="shared" si="3"/>
        <v>121728.33557678037</v>
      </c>
      <c r="H61" s="11">
        <f t="shared" si="4"/>
        <v>12172.833557678056</v>
      </c>
      <c r="I61" s="11">
        <f t="shared" si="0"/>
        <v>-75354.604759942449</v>
      </c>
      <c r="J61" s="11">
        <f t="shared" si="5"/>
        <v>-10678.833557678037</v>
      </c>
    </row>
    <row r="62" spans="1:10">
      <c r="A62" s="2">
        <f>Dati!A62</f>
        <v>44103</v>
      </c>
      <c r="B62" s="10">
        <v>60</v>
      </c>
      <c r="C62" s="10">
        <f>'Nuovi positivi'!B62</f>
        <v>313011</v>
      </c>
      <c r="D62">
        <f t="shared" si="1"/>
        <v>1647</v>
      </c>
      <c r="E62" s="11">
        <f t="shared" si="6"/>
        <v>1694</v>
      </c>
      <c r="F62" s="11">
        <f t="shared" si="2"/>
        <v>399648.75335772487</v>
      </c>
      <c r="G62" s="11">
        <f t="shared" si="3"/>
        <v>129301.4859778242</v>
      </c>
      <c r="H62" s="11">
        <f t="shared" si="4"/>
        <v>12930.14859778243</v>
      </c>
      <c r="I62" s="11">
        <f t="shared" si="0"/>
        <v>-86637.753357724869</v>
      </c>
      <c r="J62" s="11">
        <f t="shared" si="5"/>
        <v>-11283.14859778242</v>
      </c>
    </row>
    <row r="63" spans="1:10">
      <c r="A63" s="2">
        <f>Dati!A63</f>
        <v>44104</v>
      </c>
      <c r="B63" s="10">
        <v>61</v>
      </c>
      <c r="C63" s="10">
        <f>'Nuovi positivi'!B63</f>
        <v>314861</v>
      </c>
      <c r="D63">
        <f t="shared" si="1"/>
        <v>1850</v>
      </c>
      <c r="E63" s="11">
        <f t="shared" si="6"/>
        <v>1730.5714285714287</v>
      </c>
      <c r="F63" s="11">
        <f t="shared" si="2"/>
        <v>413349.03392312641</v>
      </c>
      <c r="G63" s="11">
        <f t="shared" si="3"/>
        <v>137002.80565401539</v>
      </c>
      <c r="H63" s="11">
        <f t="shared" si="4"/>
        <v>13700.280565401521</v>
      </c>
      <c r="I63" s="11">
        <f t="shared" si="0"/>
        <v>-98488.033923126408</v>
      </c>
      <c r="J63" s="11">
        <f t="shared" si="5"/>
        <v>-11850.280565401539</v>
      </c>
    </row>
    <row r="64" spans="1:10">
      <c r="A64" s="2">
        <f>Dati!A64</f>
        <v>44105</v>
      </c>
      <c r="B64" s="10">
        <v>62</v>
      </c>
      <c r="C64" s="10">
        <f>'Nuovi positivi'!B64</f>
        <v>317409</v>
      </c>
      <c r="D64">
        <f t="shared" si="1"/>
        <v>2548</v>
      </c>
      <c r="E64" s="11">
        <f t="shared" si="6"/>
        <v>1760.5714285714287</v>
      </c>
      <c r="F64" s="11">
        <f t="shared" si="2"/>
        <v>427830.24336973362</v>
      </c>
      <c r="G64" s="11">
        <f t="shared" si="3"/>
        <v>144812.09446607216</v>
      </c>
      <c r="H64" s="11">
        <f t="shared" si="4"/>
        <v>14481.209446607218</v>
      </c>
      <c r="I64" s="11">
        <f t="shared" si="0"/>
        <v>-110421.24336973362</v>
      </c>
      <c r="J64" s="11">
        <f t="shared" si="5"/>
        <v>-11933.209446607216</v>
      </c>
    </row>
    <row r="65" spans="1:10">
      <c r="A65" s="2">
        <f>Dati!A65</f>
        <v>44106</v>
      </c>
      <c r="B65" s="10">
        <v>63</v>
      </c>
      <c r="C65" s="10">
        <f>'Nuovi positivi'!B65</f>
        <v>319908</v>
      </c>
      <c r="D65">
        <f t="shared" si="1"/>
        <v>2499</v>
      </c>
      <c r="E65" s="11">
        <f t="shared" si="6"/>
        <v>1869.4285714285713</v>
      </c>
      <c r="F65" s="11">
        <f t="shared" si="2"/>
        <v>443101.09501307923</v>
      </c>
      <c r="G65" s="11">
        <f t="shared" si="3"/>
        <v>152708.5164334561</v>
      </c>
      <c r="H65" s="11">
        <f t="shared" si="4"/>
        <v>15270.851643345633</v>
      </c>
      <c r="I65" s="11">
        <f t="shared" si="0"/>
        <v>-123193.09501307923</v>
      </c>
      <c r="J65" s="11">
        <f t="shared" si="5"/>
        <v>-12771.85164334561</v>
      </c>
    </row>
    <row r="66" spans="1:10">
      <c r="A66" s="2">
        <f>Dati!A66</f>
        <v>44107</v>
      </c>
      <c r="B66" s="10">
        <v>64</v>
      </c>
      <c r="C66" s="10">
        <f>'Nuovi positivi'!B66</f>
        <v>322751</v>
      </c>
      <c r="D66">
        <f t="shared" si="1"/>
        <v>2843</v>
      </c>
      <c r="E66" s="11">
        <f t="shared" si="6"/>
        <v>1953.2857142857142</v>
      </c>
      <c r="F66" s="11">
        <f t="shared" si="2"/>
        <v>459168.16784077056</v>
      </c>
      <c r="G66" s="11">
        <f t="shared" si="3"/>
        <v>160670.72827691329</v>
      </c>
      <c r="H66" s="11">
        <f t="shared" si="4"/>
        <v>16067.072827691341</v>
      </c>
      <c r="I66" s="11">
        <f t="shared" si="0"/>
        <v>-136417.16784077056</v>
      </c>
      <c r="J66" s="11">
        <f t="shared" si="5"/>
        <v>-13224.072827691329</v>
      </c>
    </row>
    <row r="67" spans="1:10">
      <c r="A67" s="2">
        <f>Dati!A67</f>
        <v>44108</v>
      </c>
      <c r="B67" s="10">
        <v>65</v>
      </c>
      <c r="C67" s="10">
        <f>'Nuovi positivi'!B67</f>
        <v>325329</v>
      </c>
      <c r="D67">
        <f t="shared" si="1"/>
        <v>2578</v>
      </c>
      <c r="E67" s="11">
        <f t="shared" si="6"/>
        <v>2092.4285714285716</v>
      </c>
      <c r="F67" s="11">
        <f t="shared" si="2"/>
        <v>476035.86866972543</v>
      </c>
      <c r="G67" s="11">
        <f t="shared" si="3"/>
        <v>168677.00828954868</v>
      </c>
      <c r="H67" s="11">
        <f t="shared" si="4"/>
        <v>16867.700828954847</v>
      </c>
      <c r="I67" s="11">
        <f t="shared" si="0"/>
        <v>-150706.86866972543</v>
      </c>
      <c r="J67" s="11">
        <f t="shared" si="5"/>
        <v>-14289.700828954868</v>
      </c>
    </row>
    <row r="68" spans="1:10">
      <c r="A68" s="2">
        <f>Dati!A68</f>
        <v>44109</v>
      </c>
      <c r="B68" s="10">
        <v>66</v>
      </c>
      <c r="C68" s="10">
        <f>'Nuovi positivi'!B68</f>
        <v>327586</v>
      </c>
      <c r="D68">
        <f t="shared" si="1"/>
        <v>2257</v>
      </c>
      <c r="E68" s="11">
        <f t="shared" si="6"/>
        <v>2208.4285714285716</v>
      </c>
      <c r="F68" s="11">
        <f t="shared" si="2"/>
        <v>493706.40711201524</v>
      </c>
      <c r="G68" s="11">
        <f t="shared" si="3"/>
        <v>176705.38442289806</v>
      </c>
      <c r="H68" s="11">
        <f t="shared" si="4"/>
        <v>17670.538442289828</v>
      </c>
      <c r="I68" s="11">
        <f t="shared" ref="I68:I109" si="7">C68-F68</f>
        <v>-166120.40711201524</v>
      </c>
      <c r="J68" s="11">
        <f t="shared" si="5"/>
        <v>-15413.538442289806</v>
      </c>
    </row>
    <row r="69" spans="1:10">
      <c r="A69" s="2">
        <f>Dati!A69</f>
        <v>44110</v>
      </c>
      <c r="B69" s="10">
        <v>67</v>
      </c>
      <c r="C69" s="10">
        <f>'Nuovi positivi'!B69</f>
        <v>330263</v>
      </c>
      <c r="D69">
        <f t="shared" ref="D69:D109" si="8">C69-C68</f>
        <v>2677</v>
      </c>
      <c r="E69" s="11">
        <f t="shared" si="6"/>
        <v>2317.4285714285716</v>
      </c>
      <c r="F69" s="11">
        <f t="shared" ref="F69:F132" si="9">F68+H69</f>
        <v>512179.7831666143</v>
      </c>
      <c r="G69" s="11">
        <f t="shared" ref="G69:G132" si="10">(F69-F68)*10</f>
        <v>184733.76054599066</v>
      </c>
      <c r="H69" s="11">
        <f t="shared" ref="H69:H132" si="11">$M$4*B69^$M$5*EXP(-(B69-$M$9)/$M$6)-$M$8</f>
        <v>18473.376054599052</v>
      </c>
      <c r="I69" s="11">
        <f t="shared" si="7"/>
        <v>-181916.7831666143</v>
      </c>
      <c r="J69" s="11">
        <f t="shared" ref="J69:J109" si="12">I69-I68</f>
        <v>-15796.376054599066</v>
      </c>
    </row>
    <row r="70" spans="1:10">
      <c r="A70" s="2">
        <f>Dati!A70</f>
        <v>44111</v>
      </c>
      <c r="B70" s="10">
        <v>68</v>
      </c>
      <c r="C70" s="10">
        <f>'Nuovi positivi'!B70</f>
        <v>333940</v>
      </c>
      <c r="D70">
        <f t="shared" si="8"/>
        <v>3677</v>
      </c>
      <c r="E70" s="11">
        <f t="shared" si="6"/>
        <v>2464.5714285714284</v>
      </c>
      <c r="F70" s="11">
        <f t="shared" si="9"/>
        <v>531453.78715793625</v>
      </c>
      <c r="G70" s="11">
        <f t="shared" si="10"/>
        <v>192740.03991321952</v>
      </c>
      <c r="H70" s="11">
        <f t="shared" si="11"/>
        <v>19274.003991321988</v>
      </c>
      <c r="I70" s="11">
        <f t="shared" si="7"/>
        <v>-197513.78715793625</v>
      </c>
      <c r="J70" s="11">
        <f t="shared" si="12"/>
        <v>-15597.003991321952</v>
      </c>
    </row>
    <row r="71" spans="1:10">
      <c r="A71" s="2">
        <f>Dati!A71</f>
        <v>44112</v>
      </c>
      <c r="B71" s="10">
        <v>69</v>
      </c>
      <c r="C71" s="10">
        <f>'Nuovi positivi'!B71</f>
        <v>338398</v>
      </c>
      <c r="D71">
        <f t="shared" si="8"/>
        <v>4458</v>
      </c>
      <c r="E71" s="11">
        <f t="shared" si="6"/>
        <v>2725.5714285714284</v>
      </c>
      <c r="F71" s="11">
        <f t="shared" si="9"/>
        <v>551524.01165388944</v>
      </c>
      <c r="G71" s="11">
        <f t="shared" si="10"/>
        <v>200702.24495953182</v>
      </c>
      <c r="H71" s="11">
        <f t="shared" si="11"/>
        <v>20070.224495953149</v>
      </c>
      <c r="I71" s="11">
        <f t="shared" si="7"/>
        <v>-213126.01165388944</v>
      </c>
      <c r="J71" s="11">
        <f t="shared" si="12"/>
        <v>-15612.224495953182</v>
      </c>
    </row>
    <row r="72" spans="1:10">
      <c r="A72" s="2">
        <f>Dati!A72</f>
        <v>44113</v>
      </c>
      <c r="B72" s="10">
        <v>70</v>
      </c>
      <c r="C72" s="10">
        <f>'Nuovi positivi'!B72</f>
        <v>343770</v>
      </c>
      <c r="D72">
        <f t="shared" si="8"/>
        <v>5372</v>
      </c>
      <c r="E72" s="11">
        <f t="shared" si="6"/>
        <v>2998.4285714285716</v>
      </c>
      <c r="F72" s="11">
        <f t="shared" si="9"/>
        <v>572383.87491663615</v>
      </c>
      <c r="G72" s="11">
        <f t="shared" si="10"/>
        <v>208598.63262746716</v>
      </c>
      <c r="H72" s="11">
        <f t="shared" si="11"/>
        <v>20859.863262746749</v>
      </c>
      <c r="I72" s="11">
        <f t="shared" si="7"/>
        <v>-228613.87491663615</v>
      </c>
      <c r="J72" s="11">
        <f t="shared" si="12"/>
        <v>-15487.863262746716</v>
      </c>
    </row>
    <row r="73" spans="1:10">
      <c r="A73" s="2">
        <f>Dati!A73</f>
        <v>44114</v>
      </c>
      <c r="B73" s="10">
        <v>71</v>
      </c>
      <c r="C73" s="10">
        <f>'Nuovi positivi'!B73</f>
        <v>349494</v>
      </c>
      <c r="D73">
        <f t="shared" si="8"/>
        <v>5724</v>
      </c>
      <c r="E73" s="11">
        <f t="shared" si="6"/>
        <v>3408.8571428571427</v>
      </c>
      <c r="F73" s="11">
        <f t="shared" si="9"/>
        <v>594024.65536851529</v>
      </c>
      <c r="G73" s="11">
        <f t="shared" si="10"/>
        <v>216407.80451879138</v>
      </c>
      <c r="H73" s="11">
        <f t="shared" si="11"/>
        <v>21640.780451879185</v>
      </c>
      <c r="I73" s="11">
        <f t="shared" si="7"/>
        <v>-244530.65536851529</v>
      </c>
      <c r="J73" s="11">
        <f t="shared" si="12"/>
        <v>-15916.780451879138</v>
      </c>
    </row>
    <row r="74" spans="1:10">
      <c r="A74" s="2">
        <f>Dati!A74</f>
        <v>44115</v>
      </c>
      <c r="B74" s="10">
        <v>72</v>
      </c>
      <c r="C74" s="10">
        <f>'Nuovi positivi'!B74</f>
        <v>354950</v>
      </c>
      <c r="D74">
        <f t="shared" si="8"/>
        <v>5456</v>
      </c>
      <c r="E74" s="11">
        <f t="shared" si="6"/>
        <v>3820.4285714285716</v>
      </c>
      <c r="F74" s="11">
        <f t="shared" si="9"/>
        <v>616435.53649376018</v>
      </c>
      <c r="G74" s="11">
        <f t="shared" si="10"/>
        <v>224108.81125244894</v>
      </c>
      <c r="H74" s="11">
        <f t="shared" si="11"/>
        <v>22410.881125244949</v>
      </c>
      <c r="I74" s="11">
        <f t="shared" si="7"/>
        <v>-261485.53649376018</v>
      </c>
      <c r="J74" s="11">
        <f t="shared" si="12"/>
        <v>-16954.881125244894</v>
      </c>
    </row>
    <row r="75" spans="1:10">
      <c r="A75" s="2">
        <f>Dati!A75</f>
        <v>44116</v>
      </c>
      <c r="B75" s="10">
        <v>73</v>
      </c>
      <c r="C75" s="10">
        <f>'Nuovi positivi'!B75</f>
        <v>359569</v>
      </c>
      <c r="D75">
        <f t="shared" si="8"/>
        <v>4619</v>
      </c>
      <c r="E75" s="11">
        <f t="shared" si="6"/>
        <v>4231.5714285714284</v>
      </c>
      <c r="F75" s="11">
        <f t="shared" si="9"/>
        <v>639603.66154370422</v>
      </c>
      <c r="G75" s="11">
        <f t="shared" si="10"/>
        <v>231681.25049944036</v>
      </c>
      <c r="H75" s="11">
        <f t="shared" si="11"/>
        <v>23168.125049943996</v>
      </c>
      <c r="I75" s="11">
        <f t="shared" si="7"/>
        <v>-280034.66154370422</v>
      </c>
      <c r="J75" s="11">
        <f t="shared" si="12"/>
        <v>-18549.125049944036</v>
      </c>
    </row>
    <row r="76" spans="1:10">
      <c r="A76" s="2">
        <f>Dati!A76</f>
        <v>44117</v>
      </c>
      <c r="B76" s="10">
        <v>74</v>
      </c>
      <c r="C76" s="10">
        <f>'Nuovi positivi'!B76</f>
        <v>365467</v>
      </c>
      <c r="D76">
        <f t="shared" si="8"/>
        <v>5898</v>
      </c>
      <c r="E76" s="11">
        <f t="shared" si="6"/>
        <v>4569</v>
      </c>
      <c r="F76" s="11">
        <f t="shared" si="9"/>
        <v>663514.19736898446</v>
      </c>
      <c r="G76" s="11">
        <f t="shared" si="10"/>
        <v>239105.3582528024</v>
      </c>
      <c r="H76" s="11">
        <f t="shared" si="11"/>
        <v>23910.535825280236</v>
      </c>
      <c r="I76" s="11">
        <f t="shared" si="7"/>
        <v>-298047.19736898446</v>
      </c>
      <c r="J76" s="11">
        <f t="shared" si="12"/>
        <v>-18012.53582528024</v>
      </c>
    </row>
    <row r="77" spans="1:10">
      <c r="A77" s="2">
        <f>Dati!A77</f>
        <v>44118</v>
      </c>
      <c r="B77" s="10">
        <v>75</v>
      </c>
      <c r="C77" s="10">
        <f>'Nuovi positivi'!B77</f>
        <v>372799</v>
      </c>
      <c r="D77">
        <f t="shared" si="8"/>
        <v>7332</v>
      </c>
      <c r="E77" s="11">
        <f t="shared" ref="E77:E140" si="13">SUM(D70:D76)/7</f>
        <v>5029.1428571428569</v>
      </c>
      <c r="F77" s="11">
        <f t="shared" si="9"/>
        <v>688150.40666662995</v>
      </c>
      <c r="G77" s="11">
        <f t="shared" si="10"/>
        <v>246362.09297645488</v>
      </c>
      <c r="H77" s="11">
        <f t="shared" si="11"/>
        <v>24636.209297645502</v>
      </c>
      <c r="I77" s="11">
        <f t="shared" si="7"/>
        <v>-315351.40666662995</v>
      </c>
      <c r="J77" s="11">
        <f t="shared" si="12"/>
        <v>-17304.209297645488</v>
      </c>
    </row>
    <row r="78" spans="1:10">
      <c r="A78" s="2">
        <f>Dati!A78</f>
        <v>44119</v>
      </c>
      <c r="B78" s="10">
        <v>76</v>
      </c>
      <c r="C78" s="10">
        <f>'Nuovi positivi'!B78</f>
        <v>381602</v>
      </c>
      <c r="D78">
        <f t="shared" si="8"/>
        <v>8803</v>
      </c>
      <c r="E78" s="11">
        <f t="shared" si="13"/>
        <v>5551.2857142857147</v>
      </c>
      <c r="F78" s="11">
        <f t="shared" si="9"/>
        <v>713493.72790256294</v>
      </c>
      <c r="G78" s="11">
        <f t="shared" si="10"/>
        <v>253433.21235932992</v>
      </c>
      <c r="H78" s="11">
        <f t="shared" si="11"/>
        <v>25343.321235933032</v>
      </c>
      <c r="I78" s="11">
        <f t="shared" si="7"/>
        <v>-331891.72790256294</v>
      </c>
      <c r="J78" s="11">
        <f t="shared" si="12"/>
        <v>-16540.321235932992</v>
      </c>
    </row>
    <row r="79" spans="1:10">
      <c r="A79" s="2">
        <f>Dati!A79</f>
        <v>44120</v>
      </c>
      <c r="B79" s="10">
        <v>77</v>
      </c>
      <c r="C79" s="10">
        <f>'Nuovi positivi'!B79</f>
        <v>391611</v>
      </c>
      <c r="D79">
        <f t="shared" si="8"/>
        <v>10009</v>
      </c>
      <c r="E79" s="11">
        <f t="shared" si="13"/>
        <v>6172</v>
      </c>
      <c r="F79" s="11">
        <f t="shared" si="9"/>
        <v>739523.86215060891</v>
      </c>
      <c r="G79" s="11">
        <f t="shared" si="10"/>
        <v>260301.34248045972</v>
      </c>
      <c r="H79" s="11">
        <f t="shared" si="11"/>
        <v>26030.134248045961</v>
      </c>
      <c r="I79" s="11">
        <f t="shared" si="7"/>
        <v>-347912.86215060891</v>
      </c>
      <c r="J79" s="11">
        <f t="shared" si="12"/>
        <v>-16021.134248045972</v>
      </c>
    </row>
    <row r="80" spans="1:10">
      <c r="A80" s="2">
        <f>Dati!A80</f>
        <v>44121</v>
      </c>
      <c r="B80" s="10">
        <v>78</v>
      </c>
      <c r="C80" s="10">
        <f>'Nuovi positivi'!B80</f>
        <v>402536</v>
      </c>
      <c r="D80">
        <f t="shared" si="8"/>
        <v>10925</v>
      </c>
      <c r="E80" s="11">
        <f t="shared" si="13"/>
        <v>6834.4285714285716</v>
      </c>
      <c r="F80" s="11">
        <f t="shared" si="9"/>
        <v>766218.86607719283</v>
      </c>
      <c r="G80" s="11">
        <f t="shared" si="10"/>
        <v>266950.03926583915</v>
      </c>
      <c r="H80" s="11">
        <f t="shared" si="11"/>
        <v>26695.003926583882</v>
      </c>
      <c r="I80" s="11">
        <f t="shared" si="7"/>
        <v>-363682.86607719283</v>
      </c>
      <c r="J80" s="11">
        <f t="shared" si="12"/>
        <v>-15770.003926583915</v>
      </c>
    </row>
    <row r="81" spans="1:10">
      <c r="A81" s="2">
        <f>Dati!A81</f>
        <v>44122</v>
      </c>
      <c r="B81" s="10">
        <v>79</v>
      </c>
      <c r="C81" s="10">
        <f>'Nuovi positivi'!B81</f>
        <v>414241</v>
      </c>
      <c r="D81">
        <f t="shared" si="8"/>
        <v>11705</v>
      </c>
      <c r="E81" s="11">
        <f t="shared" si="13"/>
        <v>7577.4285714285716</v>
      </c>
      <c r="F81" s="11">
        <f t="shared" si="9"/>
        <v>793555.25029605313</v>
      </c>
      <c r="G81" s="11">
        <f t="shared" si="10"/>
        <v>273363.84218860301</v>
      </c>
      <c r="H81" s="11">
        <f t="shared" si="11"/>
        <v>27336.384218860338</v>
      </c>
      <c r="I81" s="11">
        <f t="shared" si="7"/>
        <v>-379314.25029605313</v>
      </c>
      <c r="J81" s="11">
        <f t="shared" si="12"/>
        <v>-15631.384218860301</v>
      </c>
    </row>
    <row r="82" spans="1:10">
      <c r="A82" s="2">
        <f>Dati!A82</f>
        <v>44123</v>
      </c>
      <c r="B82" s="10">
        <v>80</v>
      </c>
      <c r="C82" s="10">
        <f>'Nuovi positivi'!B82</f>
        <v>423578</v>
      </c>
      <c r="D82">
        <f t="shared" si="8"/>
        <v>9337</v>
      </c>
      <c r="E82" s="11">
        <f t="shared" si="13"/>
        <v>8470.1428571428569</v>
      </c>
      <c r="F82" s="11">
        <f t="shared" si="9"/>
        <v>821508.08231904416</v>
      </c>
      <c r="G82" s="11">
        <f t="shared" si="10"/>
        <v>279528.32022991031</v>
      </c>
      <c r="H82" s="11">
        <f t="shared" si="11"/>
        <v>27952.832022990977</v>
      </c>
      <c r="I82" s="11">
        <f t="shared" si="7"/>
        <v>-397930.08231904416</v>
      </c>
      <c r="J82" s="11">
        <f t="shared" si="12"/>
        <v>-18615.832022991031</v>
      </c>
    </row>
    <row r="83" spans="1:10">
      <c r="A83" s="2">
        <f>Dati!A83</f>
        <v>44124</v>
      </c>
      <c r="B83" s="10">
        <v>81</v>
      </c>
      <c r="C83" s="10">
        <f>'Nuovi positivi'!B83</f>
        <v>434449</v>
      </c>
      <c r="D83">
        <f t="shared" si="8"/>
        <v>10871</v>
      </c>
      <c r="E83" s="11">
        <f t="shared" si="13"/>
        <v>9144.1428571428569</v>
      </c>
      <c r="F83" s="11">
        <f t="shared" si="9"/>
        <v>850051.0933369149</v>
      </c>
      <c r="G83" s="11">
        <f t="shared" si="10"/>
        <v>285430.1101787074</v>
      </c>
      <c r="H83" s="11">
        <f t="shared" si="11"/>
        <v>28543.011017870762</v>
      </c>
      <c r="I83" s="11">
        <f t="shared" si="7"/>
        <v>-415602.0933369149</v>
      </c>
      <c r="J83" s="11">
        <f t="shared" si="12"/>
        <v>-17672.01101787074</v>
      </c>
    </row>
    <row r="84" spans="1:10">
      <c r="A84" s="2">
        <f>Dati!A84</f>
        <v>44125</v>
      </c>
      <c r="B84" s="10">
        <v>82</v>
      </c>
      <c r="C84" s="10">
        <f>'Nuovi positivi'!B84</f>
        <v>449648</v>
      </c>
      <c r="D84">
        <f t="shared" si="8"/>
        <v>15199</v>
      </c>
      <c r="E84" s="11">
        <f t="shared" si="13"/>
        <v>9854.5714285714294</v>
      </c>
      <c r="F84" s="11">
        <f t="shared" si="9"/>
        <v>879156.78807732591</v>
      </c>
      <c r="G84" s="11">
        <f t="shared" si="10"/>
        <v>291056.94740411011</v>
      </c>
      <c r="H84" s="11">
        <f t="shared" si="11"/>
        <v>29105.694740410963</v>
      </c>
      <c r="I84" s="11">
        <f t="shared" si="7"/>
        <v>-429508.78807732591</v>
      </c>
      <c r="J84" s="11">
        <f t="shared" si="12"/>
        <v>-13906.694740411011</v>
      </c>
    </row>
    <row r="85" spans="1:10">
      <c r="A85" s="2">
        <f>Dati!A85</f>
        <v>44126</v>
      </c>
      <c r="B85" s="10">
        <v>83</v>
      </c>
      <c r="C85" s="10">
        <f>'Nuovi positivi'!B85</f>
        <v>465726</v>
      </c>
      <c r="D85">
        <f t="shared" si="8"/>
        <v>16078</v>
      </c>
      <c r="E85" s="11">
        <f t="shared" si="13"/>
        <v>10978.428571428571</v>
      </c>
      <c r="F85" s="11">
        <f t="shared" si="9"/>
        <v>908796.55700574885</v>
      </c>
      <c r="G85" s="11">
        <f t="shared" si="10"/>
        <v>296397.68928422942</v>
      </c>
      <c r="H85" s="11">
        <f t="shared" si="11"/>
        <v>29639.768928422978</v>
      </c>
      <c r="I85" s="11">
        <f t="shared" si="7"/>
        <v>-443070.55700574885</v>
      </c>
      <c r="J85" s="11">
        <f t="shared" si="12"/>
        <v>-13561.768928422942</v>
      </c>
    </row>
    <row r="86" spans="1:10">
      <c r="A86" s="2">
        <f>Dati!A86</f>
        <v>44127</v>
      </c>
      <c r="B86" s="10">
        <v>84</v>
      </c>
      <c r="C86" s="10">
        <f>'Nuovi positivi'!B86</f>
        <v>484869</v>
      </c>
      <c r="D86">
        <f t="shared" si="8"/>
        <v>19143</v>
      </c>
      <c r="E86" s="11">
        <f t="shared" si="13"/>
        <v>12017.714285714286</v>
      </c>
      <c r="F86" s="11">
        <f t="shared" si="9"/>
        <v>938940.79015776224</v>
      </c>
      <c r="G86" s="11">
        <f t="shared" si="10"/>
        <v>301442.33152013388</v>
      </c>
      <c r="H86" s="11">
        <f t="shared" si="11"/>
        <v>30144.233152013334</v>
      </c>
      <c r="I86" s="11">
        <f t="shared" si="7"/>
        <v>-454071.79015776224</v>
      </c>
      <c r="J86" s="11">
        <f t="shared" si="12"/>
        <v>-11001.233152013388</v>
      </c>
    </row>
    <row r="87" spans="1:10">
      <c r="A87" s="2">
        <f>Dati!A87</f>
        <v>44128</v>
      </c>
      <c r="B87" s="10">
        <v>85</v>
      </c>
      <c r="C87" s="10">
        <f>'Nuovi positivi'!B87</f>
        <v>504509</v>
      </c>
      <c r="D87">
        <f t="shared" si="8"/>
        <v>19640</v>
      </c>
      <c r="E87" s="11">
        <f t="shared" si="13"/>
        <v>13322.571428571429</v>
      </c>
      <c r="F87" s="11">
        <f t="shared" si="9"/>
        <v>969558.9919180572</v>
      </c>
      <c r="G87" s="11">
        <f t="shared" si="10"/>
        <v>306182.01760294964</v>
      </c>
      <c r="H87" s="11">
        <f t="shared" si="11"/>
        <v>30618.201760294975</v>
      </c>
      <c r="I87" s="11">
        <f t="shared" si="7"/>
        <v>-465049.9919180572</v>
      </c>
      <c r="J87" s="11">
        <f t="shared" si="12"/>
        <v>-10978.201760294964</v>
      </c>
    </row>
    <row r="88" spans="1:10">
      <c r="A88" s="2">
        <f>Dati!A88</f>
        <v>44129</v>
      </c>
      <c r="B88" s="10">
        <v>86</v>
      </c>
      <c r="C88" s="10">
        <f>'Nuovi positivi'!B88</f>
        <v>525782</v>
      </c>
      <c r="D88">
        <f t="shared" si="8"/>
        <v>21273</v>
      </c>
      <c r="E88" s="11">
        <f t="shared" si="13"/>
        <v>14567.571428571429</v>
      </c>
      <c r="F88" s="11">
        <f t="shared" si="9"/>
        <v>1000619.8960916915</v>
      </c>
      <c r="G88" s="11">
        <f t="shared" si="10"/>
        <v>310609.04173634248</v>
      </c>
      <c r="H88" s="11">
        <f t="shared" si="11"/>
        <v>31060.904173634233</v>
      </c>
      <c r="I88" s="11">
        <f t="shared" si="7"/>
        <v>-474837.89609169145</v>
      </c>
      <c r="J88" s="11">
        <f t="shared" si="12"/>
        <v>-9787.9041736342479</v>
      </c>
    </row>
    <row r="89" spans="1:10">
      <c r="A89" s="2">
        <f>Dati!A89</f>
        <v>44130</v>
      </c>
      <c r="B89" s="10">
        <v>87</v>
      </c>
      <c r="C89" s="10">
        <f>'Nuovi positivi'!B89</f>
        <v>542789</v>
      </c>
      <c r="D89">
        <f t="shared" si="8"/>
        <v>17007</v>
      </c>
      <c r="E89" s="11">
        <f t="shared" si="13"/>
        <v>15934.428571428571</v>
      </c>
      <c r="F89" s="11">
        <f t="shared" si="9"/>
        <v>1032091.5806462426</v>
      </c>
      <c r="G89" s="11">
        <f t="shared" si="10"/>
        <v>314716.84554551146</v>
      </c>
      <c r="H89" s="11">
        <f t="shared" si="11"/>
        <v>31471.684554551139</v>
      </c>
      <c r="I89" s="11">
        <f t="shared" si="7"/>
        <v>-489302.5806462426</v>
      </c>
      <c r="J89" s="11">
        <f t="shared" si="12"/>
        <v>-14464.684554551146</v>
      </c>
    </row>
    <row r="90" spans="1:10">
      <c r="A90" s="2">
        <f>Dati!A90</f>
        <v>44131</v>
      </c>
      <c r="B90" s="10">
        <v>88</v>
      </c>
      <c r="C90" s="10">
        <f>'Nuovi positivi'!B90</f>
        <v>564778</v>
      </c>
      <c r="D90">
        <f t="shared" si="8"/>
        <v>21989</v>
      </c>
      <c r="E90" s="11">
        <f t="shared" si="13"/>
        <v>17030.142857142859</v>
      </c>
      <c r="F90" s="11">
        <f t="shared" si="9"/>
        <v>1063941.5815390365</v>
      </c>
      <c r="G90" s="11">
        <f t="shared" si="10"/>
        <v>318500.00892793876</v>
      </c>
      <c r="H90" s="11">
        <f t="shared" si="11"/>
        <v>31850.000892793789</v>
      </c>
      <c r="I90" s="11">
        <f t="shared" si="7"/>
        <v>-499163.58153903647</v>
      </c>
      <c r="J90" s="11">
        <f t="shared" si="12"/>
        <v>-9861.0008927938761</v>
      </c>
    </row>
    <row r="91" spans="1:10">
      <c r="A91" s="2">
        <f>Dati!A91</f>
        <v>44132</v>
      </c>
      <c r="B91" s="10">
        <v>89</v>
      </c>
      <c r="C91" s="10">
        <f>'Nuovi positivi'!B91</f>
        <v>589766</v>
      </c>
      <c r="D91">
        <f t="shared" si="8"/>
        <v>24988</v>
      </c>
      <c r="E91" s="11">
        <f t="shared" si="13"/>
        <v>18618.428571428572</v>
      </c>
      <c r="F91" s="11">
        <f t="shared" si="9"/>
        <v>1096137.0050810694</v>
      </c>
      <c r="G91" s="11">
        <f t="shared" si="10"/>
        <v>321954.2354203295</v>
      </c>
      <c r="H91" s="11">
        <f t="shared" si="11"/>
        <v>32195.423542033008</v>
      </c>
      <c r="I91" s="11">
        <f t="shared" si="7"/>
        <v>-506371.00508106942</v>
      </c>
      <c r="J91" s="11">
        <f t="shared" si="12"/>
        <v>-7207.4235420329496</v>
      </c>
    </row>
    <row r="92" spans="1:10">
      <c r="A92" s="2">
        <f>Dati!A92</f>
        <v>44133</v>
      </c>
      <c r="B92" s="10">
        <v>90</v>
      </c>
      <c r="C92" s="10">
        <f>'Nuovi positivi'!B92</f>
        <v>616595</v>
      </c>
      <c r="D92">
        <f t="shared" si="8"/>
        <v>26829</v>
      </c>
      <c r="E92" s="11">
        <f t="shared" si="13"/>
        <v>20016.857142857141</v>
      </c>
      <c r="F92" s="11">
        <f t="shared" si="9"/>
        <v>1128644.6383281671</v>
      </c>
      <c r="G92" s="11">
        <f t="shared" si="10"/>
        <v>325076.33247097721</v>
      </c>
      <c r="H92" s="11">
        <f t="shared" si="11"/>
        <v>32507.63324709767</v>
      </c>
      <c r="I92" s="11">
        <f t="shared" si="7"/>
        <v>-512049.63832816714</v>
      </c>
      <c r="J92" s="11">
        <f t="shared" si="12"/>
        <v>-5678.6332470977213</v>
      </c>
    </row>
    <row r="93" spans="1:10">
      <c r="A93" s="2">
        <f>Dati!A93</f>
        <v>44134</v>
      </c>
      <c r="B93" s="10">
        <v>91</v>
      </c>
      <c r="C93" s="10">
        <f>'Nuovi positivi'!B93</f>
        <v>647674</v>
      </c>
      <c r="D93">
        <f t="shared" si="8"/>
        <v>31079</v>
      </c>
      <c r="E93" s="11">
        <f t="shared" si="13"/>
        <v>21552.714285714286</v>
      </c>
      <c r="F93" s="11">
        <f t="shared" si="9"/>
        <v>1161431.0570298841</v>
      </c>
      <c r="G93" s="11">
        <f t="shared" si="10"/>
        <v>327864.18701716932</v>
      </c>
      <c r="H93" s="11">
        <f t="shared" si="11"/>
        <v>32786.41870171683</v>
      </c>
      <c r="I93" s="11">
        <f t="shared" si="7"/>
        <v>-513757.05702988408</v>
      </c>
      <c r="J93" s="11">
        <f t="shared" si="12"/>
        <v>-1707.4187017169315</v>
      </c>
    </row>
    <row r="94" spans="1:10">
      <c r="A94" s="2">
        <f>Dati!A94</f>
        <v>44135</v>
      </c>
      <c r="B94" s="10">
        <v>92</v>
      </c>
      <c r="C94" s="10">
        <f>'Nuovi positivi'!B94</f>
        <v>679430</v>
      </c>
      <c r="D94">
        <f t="shared" si="8"/>
        <v>31756</v>
      </c>
      <c r="E94" s="11">
        <f t="shared" si="13"/>
        <v>23257.857142857141</v>
      </c>
      <c r="F94" s="11">
        <f t="shared" si="9"/>
        <v>1194462.7307072689</v>
      </c>
      <c r="G94" s="11">
        <f t="shared" si="10"/>
        <v>330316.73677384853</v>
      </c>
      <c r="H94" s="11">
        <f t="shared" si="11"/>
        <v>33031.673677384781</v>
      </c>
      <c r="I94" s="11">
        <f t="shared" si="7"/>
        <v>-515032.73070726893</v>
      </c>
      <c r="J94" s="11">
        <f t="shared" si="12"/>
        <v>-1275.6736773848534</v>
      </c>
    </row>
    <row r="95" spans="1:10">
      <c r="A95" s="2">
        <f>Dati!A95</f>
        <v>44136</v>
      </c>
      <c r="B95" s="10">
        <v>93</v>
      </c>
      <c r="C95" s="10">
        <f>'Nuovi positivi'!B95</f>
        <v>709335</v>
      </c>
      <c r="D95">
        <f t="shared" si="8"/>
        <v>29905</v>
      </c>
      <c r="E95" s="11">
        <f t="shared" si="13"/>
        <v>24988.714285714286</v>
      </c>
      <c r="F95" s="11">
        <f t="shared" si="9"/>
        <v>1227706.1244715087</v>
      </c>
      <c r="G95" s="11">
        <f t="shared" si="10"/>
        <v>332433.93764239736</v>
      </c>
      <c r="H95" s="11">
        <f t="shared" si="11"/>
        <v>33243.393764239801</v>
      </c>
      <c r="I95" s="11">
        <f t="shared" si="7"/>
        <v>-518371.12447150867</v>
      </c>
      <c r="J95" s="11">
        <f t="shared" si="12"/>
        <v>-3338.3937642397359</v>
      </c>
    </row>
    <row r="96" spans="1:10">
      <c r="A96" s="2">
        <f>Dati!A96</f>
        <v>44137</v>
      </c>
      <c r="B96" s="10">
        <v>94</v>
      </c>
      <c r="C96" s="10">
        <f>'Nuovi positivi'!B96</f>
        <v>731588</v>
      </c>
      <c r="D96">
        <f t="shared" si="8"/>
        <v>22253</v>
      </c>
      <c r="E96" s="11">
        <f t="shared" si="13"/>
        <v>26221.857142857141</v>
      </c>
      <c r="F96" s="11">
        <f t="shared" si="9"/>
        <v>1261127.797236297</v>
      </c>
      <c r="G96" s="11">
        <f t="shared" si="10"/>
        <v>334216.72764788382</v>
      </c>
      <c r="H96" s="11">
        <f t="shared" si="11"/>
        <v>33421.672764788484</v>
      </c>
      <c r="I96" s="11">
        <f t="shared" si="7"/>
        <v>-529539.79723629705</v>
      </c>
      <c r="J96" s="11">
        <f t="shared" si="12"/>
        <v>-11168.672764788382</v>
      </c>
    </row>
    <row r="97" spans="1:10">
      <c r="A97" s="2">
        <f>Dati!A97</f>
        <v>44138</v>
      </c>
      <c r="B97" s="10">
        <v>95</v>
      </c>
      <c r="C97" s="10">
        <f>'Nuovi positivi'!B97</f>
        <v>759829</v>
      </c>
      <c r="D97">
        <f t="shared" si="8"/>
        <v>28241</v>
      </c>
      <c r="E97" s="11">
        <f t="shared" si="13"/>
        <v>26971.285714285714</v>
      </c>
      <c r="F97" s="11">
        <f t="shared" si="9"/>
        <v>1294694.4960172274</v>
      </c>
      <c r="G97" s="11">
        <f t="shared" si="10"/>
        <v>335666.98780930368</v>
      </c>
      <c r="H97" s="11">
        <f t="shared" si="11"/>
        <v>33566.698780930434</v>
      </c>
      <c r="I97" s="11">
        <f t="shared" si="7"/>
        <v>-534865.49601722741</v>
      </c>
      <c r="J97" s="11">
        <f t="shared" si="12"/>
        <v>-5325.6987809303682</v>
      </c>
    </row>
    <row r="98" spans="1:10">
      <c r="A98" s="2">
        <f>Dati!A98</f>
        <v>44139</v>
      </c>
      <c r="B98" s="10">
        <v>96</v>
      </c>
      <c r="C98" s="10">
        <f>'Nuovi positivi'!B98</f>
        <v>790360</v>
      </c>
      <c r="D98">
        <f t="shared" si="8"/>
        <v>30531</v>
      </c>
      <c r="E98" s="11">
        <f t="shared" si="13"/>
        <v>27864.428571428572</v>
      </c>
      <c r="F98" s="11">
        <f t="shared" si="9"/>
        <v>1328373.2460513164</v>
      </c>
      <c r="G98" s="11">
        <f t="shared" si="10"/>
        <v>336787.50034088967</v>
      </c>
      <c r="H98" s="11">
        <f t="shared" si="11"/>
        <v>33678.750034089069</v>
      </c>
      <c r="I98" s="11">
        <f t="shared" si="7"/>
        <v>-538013.24605131638</v>
      </c>
      <c r="J98" s="11">
        <f t="shared" si="12"/>
        <v>-3147.7500340889674</v>
      </c>
    </row>
    <row r="99" spans="1:10">
      <c r="A99" s="2">
        <f>Dati!A99</f>
        <v>44140</v>
      </c>
      <c r="B99" s="10">
        <v>97</v>
      </c>
      <c r="C99" s="10">
        <f>'Nuovi positivi'!B99</f>
        <v>824879</v>
      </c>
      <c r="D99">
        <f t="shared" si="8"/>
        <v>34519</v>
      </c>
      <c r="E99" s="11">
        <f t="shared" si="13"/>
        <v>28656.285714285714</v>
      </c>
      <c r="F99" s="11">
        <f t="shared" si="9"/>
        <v>1362131.4365086632</v>
      </c>
      <c r="G99" s="11">
        <f t="shared" si="10"/>
        <v>337581.90457346849</v>
      </c>
      <c r="H99" s="11">
        <f t="shared" si="11"/>
        <v>33758.190457346856</v>
      </c>
      <c r="I99" s="11">
        <f t="shared" si="7"/>
        <v>-537252.43650866323</v>
      </c>
      <c r="J99" s="11">
        <f t="shared" si="12"/>
        <v>760.80954265315086</v>
      </c>
    </row>
    <row r="100" spans="1:10">
      <c r="A100" s="2">
        <f>Dati!A100</f>
        <v>44141</v>
      </c>
      <c r="B100" s="10">
        <v>98</v>
      </c>
      <c r="C100" s="10">
        <f>'Nuovi positivi'!B100</f>
        <v>862681</v>
      </c>
      <c r="D100">
        <f t="shared" si="8"/>
        <v>37802</v>
      </c>
      <c r="E100" s="11">
        <f t="shared" si="13"/>
        <v>29754.857142857141</v>
      </c>
      <c r="F100" s="11">
        <f t="shared" si="9"/>
        <v>1395936.9016060259</v>
      </c>
      <c r="G100" s="11">
        <f t="shared" si="10"/>
        <v>338054.65097362641</v>
      </c>
      <c r="H100" s="11">
        <f t="shared" si="11"/>
        <v>33805.465097362605</v>
      </c>
      <c r="I100" s="11">
        <f t="shared" si="7"/>
        <v>-533255.90160602587</v>
      </c>
      <c r="J100" s="11">
        <f t="shared" si="12"/>
        <v>3996.5349026373588</v>
      </c>
    </row>
    <row r="101" spans="1:10">
      <c r="A101" s="2">
        <f>Dati!A101</f>
        <v>44142</v>
      </c>
      <c r="B101" s="10">
        <v>99</v>
      </c>
      <c r="C101" s="10">
        <f>'Nuovi positivi'!B101</f>
        <v>902490</v>
      </c>
      <c r="D101">
        <f t="shared" si="8"/>
        <v>39809</v>
      </c>
      <c r="E101" s="11">
        <f t="shared" si="13"/>
        <v>30715.285714285714</v>
      </c>
      <c r="F101" s="11">
        <f t="shared" si="9"/>
        <v>1429757.9969685536</v>
      </c>
      <c r="G101" s="11">
        <f t="shared" si="10"/>
        <v>338210.95362527762</v>
      </c>
      <c r="H101" s="11">
        <f t="shared" si="11"/>
        <v>33821.095362527667</v>
      </c>
      <c r="I101" s="11">
        <f t="shared" si="7"/>
        <v>-527267.99696855363</v>
      </c>
      <c r="J101" s="11">
        <f t="shared" si="12"/>
        <v>5987.9046374722384</v>
      </c>
    </row>
    <row r="102" spans="1:10">
      <c r="A102" s="2">
        <f>Dati!A102</f>
        <v>44143</v>
      </c>
      <c r="B102" s="10">
        <v>100</v>
      </c>
      <c r="C102" s="10">
        <f>'Nuovi positivi'!B102</f>
        <v>935104</v>
      </c>
      <c r="D102">
        <f t="shared" si="8"/>
        <v>32614</v>
      </c>
      <c r="E102" s="11">
        <f t="shared" si="13"/>
        <v>31865.714285714286</v>
      </c>
      <c r="F102" s="11">
        <f t="shared" si="9"/>
        <v>1463563.6711208939</v>
      </c>
      <c r="G102" s="11">
        <f t="shared" si="10"/>
        <v>338056.74152340274</v>
      </c>
      <c r="H102" s="11">
        <f t="shared" si="11"/>
        <v>33805.674152340202</v>
      </c>
      <c r="I102" s="11">
        <f t="shared" si="7"/>
        <v>-528459.67112089391</v>
      </c>
      <c r="J102" s="11">
        <f t="shared" si="12"/>
        <v>-1191.6741523402743</v>
      </c>
    </row>
    <row r="103" spans="1:10">
      <c r="A103" s="2">
        <f>Dati!A103</f>
        <v>44144</v>
      </c>
      <c r="B103" s="10">
        <v>101</v>
      </c>
      <c r="C103" s="10">
        <f>'Nuovi positivi'!B103</f>
        <v>960373</v>
      </c>
      <c r="D103">
        <f t="shared" si="8"/>
        <v>25269</v>
      </c>
      <c r="E103" s="11">
        <f t="shared" si="13"/>
        <v>32252.714285714286</v>
      </c>
      <c r="F103" s="11">
        <f t="shared" si="9"/>
        <v>1497323.5320222464</v>
      </c>
      <c r="G103" s="11">
        <f t="shared" si="10"/>
        <v>337598.60901352484</v>
      </c>
      <c r="H103" s="11">
        <f t="shared" si="11"/>
        <v>33759.860901352571</v>
      </c>
      <c r="I103" s="11">
        <f t="shared" si="7"/>
        <v>-536950.53202224639</v>
      </c>
      <c r="J103" s="11">
        <f t="shared" si="12"/>
        <v>-8490.8609013524838</v>
      </c>
    </row>
    <row r="104" spans="1:10">
      <c r="A104" s="2">
        <f>Dati!A104</f>
        <v>44145</v>
      </c>
      <c r="B104" s="10">
        <v>102</v>
      </c>
      <c r="C104" s="10">
        <f>'Nuovi positivi'!B104</f>
        <v>995463</v>
      </c>
      <c r="D104">
        <f t="shared" si="8"/>
        <v>35090</v>
      </c>
      <c r="E104" s="11">
        <f t="shared" si="13"/>
        <v>32683.571428571428</v>
      </c>
      <c r="F104" s="11">
        <f t="shared" si="9"/>
        <v>1531007.908591562</v>
      </c>
      <c r="G104" s="11">
        <f t="shared" si="10"/>
        <v>336843.76569315558</v>
      </c>
      <c r="H104" s="11">
        <f t="shared" si="11"/>
        <v>33684.376569315522</v>
      </c>
      <c r="I104" s="11">
        <f t="shared" si="7"/>
        <v>-535544.90859156195</v>
      </c>
      <c r="J104" s="11">
        <f t="shared" si="12"/>
        <v>1405.6234306844417</v>
      </c>
    </row>
    <row r="105" spans="1:10">
      <c r="A105" s="2">
        <f>Dati!A105</f>
        <v>44146</v>
      </c>
      <c r="B105" s="10">
        <v>103</v>
      </c>
      <c r="C105" s="10">
        <f>'Nuovi positivi'!B105</f>
        <v>1028424</v>
      </c>
      <c r="D105">
        <f t="shared" si="8"/>
        <v>32961</v>
      </c>
      <c r="E105" s="11">
        <f t="shared" si="13"/>
        <v>33662</v>
      </c>
      <c r="F105" s="11">
        <f t="shared" si="9"/>
        <v>1564587.9071988813</v>
      </c>
      <c r="G105" s="11">
        <f t="shared" si="10"/>
        <v>335799.98607319314</v>
      </c>
      <c r="H105" s="11">
        <f t="shared" si="11"/>
        <v>33579.998607319212</v>
      </c>
      <c r="I105" s="11">
        <f t="shared" si="7"/>
        <v>-536163.90719888126</v>
      </c>
      <c r="J105" s="11">
        <f t="shared" si="12"/>
        <v>-618.99860731931403</v>
      </c>
    </row>
    <row r="106" spans="1:10">
      <c r="A106" s="2">
        <f>Dati!A106</f>
        <v>44147</v>
      </c>
      <c r="B106" s="10">
        <v>104</v>
      </c>
      <c r="C106" s="10">
        <f>'Nuovi positivi'!B106</f>
        <v>1066401</v>
      </c>
      <c r="D106">
        <f t="shared" si="8"/>
        <v>37977</v>
      </c>
      <c r="E106" s="11">
        <f t="shared" si="13"/>
        <v>34009.142857142855</v>
      </c>
      <c r="F106" s="11">
        <f t="shared" si="9"/>
        <v>1598035.4631267195</v>
      </c>
      <c r="G106" s="11">
        <f t="shared" si="10"/>
        <v>334475.55927838199</v>
      </c>
      <c r="H106" s="11">
        <f t="shared" si="11"/>
        <v>33447.555927838199</v>
      </c>
      <c r="I106" s="11">
        <f t="shared" si="7"/>
        <v>-531634.46312671946</v>
      </c>
      <c r="J106" s="11">
        <f t="shared" si="12"/>
        <v>4529.4440721618012</v>
      </c>
    </row>
    <row r="107" spans="1:10">
      <c r="A107" s="2">
        <f>Dati!A107</f>
        <v>44148</v>
      </c>
      <c r="B107" s="10">
        <v>105</v>
      </c>
      <c r="C107" s="10">
        <f>'Nuovi positivi'!B107</f>
        <v>1107303</v>
      </c>
      <c r="D107">
        <f t="shared" si="8"/>
        <v>40902</v>
      </c>
      <c r="E107" s="11">
        <f t="shared" si="13"/>
        <v>34503.142857142855</v>
      </c>
      <c r="F107" s="11">
        <f t="shared" si="9"/>
        <v>1631323.3870313719</v>
      </c>
      <c r="G107" s="11">
        <f t="shared" si="10"/>
        <v>332879.23904652474</v>
      </c>
      <c r="H107" s="11">
        <f t="shared" si="11"/>
        <v>33287.923904652394</v>
      </c>
      <c r="I107" s="11">
        <f t="shared" si="7"/>
        <v>-524020.38703137194</v>
      </c>
      <c r="J107" s="11">
        <f t="shared" si="12"/>
        <v>7614.0760953475256</v>
      </c>
    </row>
    <row r="108" spans="1:10">
      <c r="A108" s="2">
        <f>Dati!A108</f>
        <v>44149</v>
      </c>
      <c r="B108" s="10">
        <v>106</v>
      </c>
      <c r="C108" s="10">
        <f>'Nuovi positivi'!B108</f>
        <v>1144552</v>
      </c>
      <c r="D108">
        <f t="shared" si="8"/>
        <v>37249</v>
      </c>
      <c r="E108" s="11">
        <f t="shared" si="13"/>
        <v>34946</v>
      </c>
      <c r="F108" s="11">
        <f t="shared" si="9"/>
        <v>1664425.406458019</v>
      </c>
      <c r="G108" s="11">
        <f t="shared" si="10"/>
        <v>331020.19426647108</v>
      </c>
      <c r="H108" s="11">
        <f t="shared" si="11"/>
        <v>33102.019426647108</v>
      </c>
      <c r="I108" s="11">
        <f t="shared" si="7"/>
        <v>-519873.40645801905</v>
      </c>
      <c r="J108" s="11">
        <f t="shared" si="12"/>
        <v>4146.980573352892</v>
      </c>
    </row>
    <row r="109" spans="1:10">
      <c r="A109" s="2">
        <f>Dati!A109</f>
        <v>44150</v>
      </c>
      <c r="B109" s="10">
        <v>107</v>
      </c>
      <c r="C109" s="10">
        <f>'Nuovi positivi'!B109</f>
        <v>1178529</v>
      </c>
      <c r="D109">
        <f t="shared" si="8"/>
        <v>33977</v>
      </c>
      <c r="E109" s="11">
        <f t="shared" si="13"/>
        <v>34580.285714285717</v>
      </c>
      <c r="F109" s="11">
        <f t="shared" si="9"/>
        <v>1697316.2024855411</v>
      </c>
      <c r="G109" s="11">
        <f t="shared" si="10"/>
        <v>328907.96027522068</v>
      </c>
      <c r="H109" s="11">
        <f t="shared" si="11"/>
        <v>32890.796027521981</v>
      </c>
      <c r="I109" s="11">
        <f t="shared" si="7"/>
        <v>-518787.20248554111</v>
      </c>
      <c r="J109" s="11">
        <f t="shared" si="12"/>
        <v>1086.2039724779315</v>
      </c>
    </row>
    <row r="110" spans="1:10">
      <c r="A110" s="2"/>
      <c r="B110" s="10">
        <v>108</v>
      </c>
      <c r="C110" s="10"/>
      <c r="E110" s="11">
        <f t="shared" si="13"/>
        <v>34775</v>
      </c>
      <c r="F110" s="11">
        <f t="shared" si="9"/>
        <v>1729971.4415970065</v>
      </c>
      <c r="G110" s="11">
        <f t="shared" si="10"/>
        <v>326552.39111465402</v>
      </c>
      <c r="H110" s="11">
        <f t="shared" si="11"/>
        <v>32655.23911146538</v>
      </c>
      <c r="J110" s="11"/>
    </row>
    <row r="111" spans="1:10">
      <c r="A111" s="2"/>
      <c r="B111" s="10">
        <v>109</v>
      </c>
      <c r="C111" s="10"/>
      <c r="E111" s="11">
        <f t="shared" si="13"/>
        <v>31165.142857142859</v>
      </c>
      <c r="F111" s="11">
        <f t="shared" si="9"/>
        <v>1762367.8028899089</v>
      </c>
      <c r="G111" s="11">
        <f t="shared" si="10"/>
        <v>323963.6129290238</v>
      </c>
      <c r="H111" s="11">
        <f t="shared" si="11"/>
        <v>32396.361292902406</v>
      </c>
      <c r="J111" s="11"/>
    </row>
    <row r="112" spans="1:10">
      <c r="A112" s="2"/>
      <c r="B112" s="10">
        <v>110</v>
      </c>
      <c r="C112" s="10"/>
      <c r="E112" s="11">
        <f t="shared" si="13"/>
        <v>26152.285714285714</v>
      </c>
      <c r="F112" s="11">
        <f t="shared" si="9"/>
        <v>1794483.000756413</v>
      </c>
      <c r="G112" s="11">
        <f t="shared" si="10"/>
        <v>321151.97866504081</v>
      </c>
      <c r="H112" s="11">
        <f t="shared" si="11"/>
        <v>32115.197866504001</v>
      </c>
      <c r="J112" s="11"/>
    </row>
    <row r="113" spans="1:10">
      <c r="A113" s="2"/>
      <c r="B113" s="10">
        <v>111</v>
      </c>
      <c r="C113" s="10"/>
      <c r="E113" s="11">
        <f t="shared" si="13"/>
        <v>21443.571428571428</v>
      </c>
      <c r="F113" s="11">
        <f t="shared" si="9"/>
        <v>1826295.8031781863</v>
      </c>
      <c r="G113" s="11">
        <f t="shared" si="10"/>
        <v>318128.02421773318</v>
      </c>
      <c r="H113" s="11">
        <f t="shared" si="11"/>
        <v>31812.802421773402</v>
      </c>
      <c r="J113" s="11"/>
    </row>
    <row r="114" spans="1:10">
      <c r="A114" s="2"/>
      <c r="B114" s="10">
        <v>112</v>
      </c>
      <c r="C114" s="10"/>
      <c r="E114" s="11">
        <f t="shared" si="13"/>
        <v>16018.285714285714</v>
      </c>
      <c r="F114" s="11">
        <f t="shared" si="9"/>
        <v>1857786.0457928891</v>
      </c>
      <c r="G114" s="11">
        <f t="shared" si="10"/>
        <v>314902.42614702787</v>
      </c>
      <c r="H114" s="11">
        <f t="shared" si="11"/>
        <v>31490.242614702835</v>
      </c>
      <c r="J114" s="11"/>
    </row>
    <row r="115" spans="1:10">
      <c r="A115" s="2"/>
      <c r="B115" s="10">
        <v>113</v>
      </c>
      <c r="C115" s="10"/>
      <c r="E115" s="11">
        <f t="shared" si="13"/>
        <v>10175.142857142857</v>
      </c>
      <c r="F115" s="11">
        <f t="shared" si="9"/>
        <v>1888934.6419001266</v>
      </c>
      <c r="G115" s="11">
        <f t="shared" si="10"/>
        <v>311485.96107237507</v>
      </c>
      <c r="H115" s="11">
        <f t="shared" si="11"/>
        <v>31148.596107237405</v>
      </c>
      <c r="J115" s="11"/>
    </row>
    <row r="116" spans="1:10">
      <c r="B116" s="10">
        <v>114</v>
      </c>
      <c r="C116" s="10"/>
      <c r="E116" s="11">
        <f t="shared" si="13"/>
        <v>4853.8571428571431</v>
      </c>
      <c r="F116" s="11">
        <f t="shared" si="9"/>
        <v>1919723.5885837213</v>
      </c>
      <c r="G116" s="11">
        <f t="shared" si="10"/>
        <v>307889.46683594724</v>
      </c>
      <c r="H116" s="11">
        <f t="shared" si="11"/>
        <v>30788.946683594637</v>
      </c>
      <c r="J116" s="11"/>
    </row>
    <row r="117" spans="1:10">
      <c r="B117" s="10">
        <v>115</v>
      </c>
      <c r="C117" s="10"/>
      <c r="E117" s="11">
        <f t="shared" si="13"/>
        <v>0</v>
      </c>
      <c r="F117" s="11">
        <f t="shared" si="9"/>
        <v>1950135.9691345943</v>
      </c>
      <c r="G117" s="11">
        <f t="shared" si="10"/>
        <v>304123.80550873</v>
      </c>
      <c r="H117" s="11">
        <f t="shared" si="11"/>
        <v>30412.380550873047</v>
      </c>
      <c r="J117" s="11"/>
    </row>
    <row r="118" spans="1:10">
      <c r="B118" s="10">
        <v>116</v>
      </c>
      <c r="C118" s="10"/>
      <c r="E118" s="11">
        <f t="shared" si="13"/>
        <v>0</v>
      </c>
      <c r="F118" s="11">
        <f t="shared" si="9"/>
        <v>1980155.9519644482</v>
      </c>
      <c r="G118" s="11">
        <f t="shared" si="10"/>
        <v>300199.82829853892</v>
      </c>
      <c r="H118" s="11">
        <f t="shared" si="11"/>
        <v>30019.982829853874</v>
      </c>
      <c r="J118" s="11"/>
    </row>
    <row r="119" spans="1:10">
      <c r="B119" s="10">
        <v>117</v>
      </c>
      <c r="C119" s="10"/>
      <c r="E119" s="11">
        <f t="shared" si="13"/>
        <v>0</v>
      </c>
      <c r="F119" s="11">
        <f t="shared" si="9"/>
        <v>2009768.7862048957</v>
      </c>
      <c r="G119" s="11">
        <f t="shared" si="10"/>
        <v>296128.34240447497</v>
      </c>
      <c r="H119" s="11">
        <f t="shared" si="11"/>
        <v>29612.83424044745</v>
      </c>
      <c r="J119" s="11"/>
    </row>
    <row r="120" spans="1:10">
      <c r="B120" s="10">
        <v>118</v>
      </c>
      <c r="C120" s="10"/>
      <c r="E120" s="11">
        <f t="shared" si="13"/>
        <v>0</v>
      </c>
      <c r="F120" s="11">
        <f t="shared" si="9"/>
        <v>2038960.7941897737</v>
      </c>
      <c r="G120" s="11">
        <f t="shared" si="10"/>
        <v>291920.0798487803</v>
      </c>
      <c r="H120" s="11">
        <f t="shared" si="11"/>
        <v>29192.007984877917</v>
      </c>
      <c r="J120" s="11"/>
    </row>
    <row r="121" spans="1:10">
      <c r="B121" s="10">
        <v>119</v>
      </c>
      <c r="C121" s="10"/>
      <c r="E121" s="11">
        <f t="shared" si="13"/>
        <v>0</v>
      </c>
      <c r="F121" s="11">
        <f t="shared" si="9"/>
        <v>2067719.3610201962</v>
      </c>
      <c r="G121" s="11">
        <f t="shared" si="10"/>
        <v>287585.66830422496</v>
      </c>
      <c r="H121" s="11">
        <f t="shared" si="11"/>
        <v>28758.566830422427</v>
      </c>
      <c r="J121" s="11"/>
    </row>
    <row r="122" spans="1:10">
      <c r="B122" s="10">
        <v>120</v>
      </c>
      <c r="C122" s="10"/>
      <c r="E122" s="11">
        <f t="shared" si="13"/>
        <v>0</v>
      </c>
      <c r="F122" s="11">
        <f t="shared" si="9"/>
        <v>2096032.9214125373</v>
      </c>
      <c r="G122" s="11">
        <f t="shared" si="10"/>
        <v>283135.60392341111</v>
      </c>
      <c r="H122" s="11">
        <f t="shared" si="11"/>
        <v>28313.560392341093</v>
      </c>
      <c r="J122" s="11"/>
    </row>
    <row r="123" spans="1:10">
      <c r="B123" s="10">
        <v>121</v>
      </c>
      <c r="C123" s="10"/>
      <c r="E123" s="11">
        <f t="shared" si="13"/>
        <v>0</v>
      </c>
      <c r="F123" s="11">
        <f t="shared" si="9"/>
        <v>2123890.9440290732</v>
      </c>
      <c r="G123" s="11">
        <f t="shared" si="10"/>
        <v>278580.22616535891</v>
      </c>
      <c r="H123" s="11">
        <f t="shared" si="11"/>
        <v>27858.022616536116</v>
      </c>
      <c r="J123" s="11"/>
    </row>
    <row r="124" spans="1:10">
      <c r="B124" s="10">
        <v>122</v>
      </c>
      <c r="C124" s="10"/>
      <c r="E124" s="11">
        <f t="shared" si="13"/>
        <v>0</v>
      </c>
      <c r="F124" s="11">
        <f t="shared" si="9"/>
        <v>2151283.9134895499</v>
      </c>
      <c r="G124" s="11">
        <f t="shared" si="10"/>
        <v>273929.69460476656</v>
      </c>
      <c r="H124" s="11">
        <f t="shared" si="11"/>
        <v>27392.969460476805</v>
      </c>
      <c r="J124" s="11"/>
    </row>
    <row r="125" spans="1:10">
      <c r="B125" s="10">
        <v>123</v>
      </c>
      <c r="C125" s="10"/>
      <c r="E125" s="11">
        <f t="shared" si="13"/>
        <v>0</v>
      </c>
      <c r="F125" s="11">
        <f t="shared" si="9"/>
        <v>2178203.3102595578</v>
      </c>
      <c r="G125" s="11">
        <f t="shared" si="10"/>
        <v>269193.96770007908</v>
      </c>
      <c r="H125" s="11">
        <f t="shared" si="11"/>
        <v>26919.396770007803</v>
      </c>
      <c r="J125" s="11"/>
    </row>
    <row r="126" spans="1:10">
      <c r="B126" s="10">
        <v>124</v>
      </c>
      <c r="C126" s="10"/>
      <c r="E126" s="11">
        <f t="shared" si="13"/>
        <v>0</v>
      </c>
      <c r="F126" s="11">
        <f t="shared" si="9"/>
        <v>2204641.5886083869</v>
      </c>
      <c r="G126" s="11">
        <f t="shared" si="10"/>
        <v>264382.78348829132</v>
      </c>
      <c r="H126" s="11">
        <f t="shared" si="11"/>
        <v>26438.278348828979</v>
      </c>
      <c r="J126" s="11"/>
    </row>
    <row r="127" spans="1:10">
      <c r="B127" s="10">
        <v>125</v>
      </c>
      <c r="C127" s="10"/>
      <c r="E127" s="11">
        <f t="shared" si="13"/>
        <v>0</v>
      </c>
      <c r="F127" s="11">
        <f t="shared" si="9"/>
        <v>2230592.1528250766</v>
      </c>
      <c r="G127" s="11">
        <f t="shared" si="10"/>
        <v>259505.64216689672</v>
      </c>
      <c r="H127" s="11">
        <f t="shared" si="11"/>
        <v>25950.564216689829</v>
      </c>
      <c r="J127" s="11"/>
    </row>
    <row r="128" spans="1:10">
      <c r="B128" s="10">
        <v>126</v>
      </c>
      <c r="C128" s="10"/>
      <c r="E128" s="11">
        <f t="shared" si="13"/>
        <v>0</v>
      </c>
      <c r="F128" s="11">
        <f t="shared" si="9"/>
        <v>2256049.331876752</v>
      </c>
      <c r="G128" s="11">
        <f t="shared" si="10"/>
        <v>254571.79051675368</v>
      </c>
      <c r="H128" s="11">
        <f t="shared" si="11"/>
        <v>25457.179051675237</v>
      </c>
      <c r="J128" s="11"/>
    </row>
    <row r="129" spans="2:10">
      <c r="B129" s="10">
        <v>127</v>
      </c>
      <c r="C129" s="10"/>
      <c r="E129" s="11">
        <f t="shared" si="13"/>
        <v>0</v>
      </c>
      <c r="F129" s="11">
        <f t="shared" si="9"/>
        <v>2281008.3526881295</v>
      </c>
      <c r="G129" s="11">
        <f t="shared" si="10"/>
        <v>249590.20811377559</v>
      </c>
      <c r="H129" s="11">
        <f t="shared" si="11"/>
        <v>24959.020811377395</v>
      </c>
      <c r="J129" s="11"/>
    </row>
    <row r="130" spans="2:10">
      <c r="B130" s="10">
        <v>128</v>
      </c>
      <c r="C130" s="10"/>
      <c r="E130" s="11">
        <f t="shared" si="13"/>
        <v>0</v>
      </c>
      <c r="F130" s="11">
        <f t="shared" si="9"/>
        <v>2305465.3122153659</v>
      </c>
      <c r="G130" s="11">
        <f t="shared" si="10"/>
        <v>244569.59527236409</v>
      </c>
      <c r="H130" s="11">
        <f t="shared" si="11"/>
        <v>24456.959527236435</v>
      </c>
      <c r="J130" s="11"/>
    </row>
    <row r="131" spans="2:10">
      <c r="B131" s="10">
        <v>129</v>
      </c>
      <c r="C131" s="10"/>
      <c r="E131" s="11">
        <f t="shared" si="13"/>
        <v>0</v>
      </c>
      <c r="F131" s="11">
        <f t="shared" si="9"/>
        <v>2329417.1484812647</v>
      </c>
      <c r="G131" s="11">
        <f t="shared" si="10"/>
        <v>239518.36265898775</v>
      </c>
      <c r="H131" s="11">
        <f t="shared" si="11"/>
        <v>23951.836265898786</v>
      </c>
      <c r="J131" s="11"/>
    </row>
    <row r="132" spans="2:10">
      <c r="B132" s="10">
        <v>130</v>
      </c>
      <c r="C132" s="10"/>
      <c r="E132" s="11">
        <f t="shared" si="13"/>
        <v>0</v>
      </c>
      <c r="F132" s="11">
        <f t="shared" si="9"/>
        <v>2352861.6107323365</v>
      </c>
      <c r="G132" s="11">
        <f t="shared" si="10"/>
        <v>234444.62251071818</v>
      </c>
      <c r="H132" s="11">
        <f t="shared" si="11"/>
        <v>23444.462251071585</v>
      </c>
      <c r="J132" s="11"/>
    </row>
    <row r="133" spans="2:10">
      <c r="B133" s="10">
        <v>131</v>
      </c>
      <c r="C133" s="10"/>
      <c r="E133" s="11">
        <f t="shared" si="13"/>
        <v>0</v>
      </c>
      <c r="F133" s="11">
        <f t="shared" ref="F133:F177" si="14">F132+H133</f>
        <v>2375797.2288713884</v>
      </c>
      <c r="G133" s="11">
        <f t="shared" ref="G133:G177" si="15">(F133-F132)*10</f>
        <v>229356.18139051832</v>
      </c>
      <c r="H133" s="11">
        <f t="shared" ref="H133:H177" si="16">$M$4*B133^$M$5*EXP(-(B133-$M$9)/$M$6)-$M$8</f>
        <v>22935.618139052021</v>
      </c>
      <c r="J133" s="11"/>
    </row>
    <row r="134" spans="2:10">
      <c r="B134" s="10">
        <v>132</v>
      </c>
      <c r="C134" s="10"/>
      <c r="E134" s="11">
        <f t="shared" si="13"/>
        <v>0</v>
      </c>
      <c r="F134" s="11">
        <f t="shared" si="14"/>
        <v>2398223.2823122549</v>
      </c>
      <c r="G134" s="11">
        <f t="shared" si="15"/>
        <v>224260.53440866526</v>
      </c>
      <c r="H134" s="11">
        <f t="shared" si="16"/>
        <v>22426.053440866548</v>
      </c>
      <c r="J134" s="11"/>
    </row>
    <row r="135" spans="2:10">
      <c r="B135" s="10">
        <v>133</v>
      </c>
      <c r="C135" s="10"/>
      <c r="E135" s="11">
        <f t="shared" si="13"/>
        <v>0</v>
      </c>
      <c r="F135" s="11">
        <f t="shared" si="14"/>
        <v>2420139.7683960292</v>
      </c>
      <c r="G135" s="11">
        <f t="shared" si="15"/>
        <v>219164.86083774362</v>
      </c>
      <c r="H135" s="11">
        <f t="shared" si="16"/>
        <v>21916.486083774187</v>
      </c>
      <c r="J135" s="11"/>
    </row>
    <row r="136" spans="2:10">
      <c r="B136" s="10">
        <v>134</v>
      </c>
      <c r="C136" s="10"/>
      <c r="E136" s="11">
        <f t="shared" si="13"/>
        <v>0</v>
      </c>
      <c r="F136" s="11">
        <f t="shared" si="14"/>
        <v>2441547.3705007853</v>
      </c>
      <c r="G136" s="11">
        <f t="shared" si="15"/>
        <v>214076.0210475605</v>
      </c>
      <c r="H136" s="11">
        <f t="shared" si="16"/>
        <v>21407.602104756039</v>
      </c>
      <c r="J136" s="11"/>
    </row>
    <row r="137" spans="2:10">
      <c r="B137" s="10">
        <v>135</v>
      </c>
      <c r="C137" s="10"/>
      <c r="E137" s="11">
        <f t="shared" si="13"/>
        <v>0</v>
      </c>
      <c r="F137" s="11">
        <f t="shared" si="14"/>
        <v>2462447.4259693199</v>
      </c>
      <c r="G137" s="11">
        <f t="shared" si="15"/>
        <v>209000.55468534585</v>
      </c>
      <c r="H137" s="11">
        <f t="shared" si="16"/>
        <v>20900.055468534454</v>
      </c>
      <c r="J137" s="11"/>
    </row>
    <row r="138" spans="2:10">
      <c r="B138" s="10">
        <v>136</v>
      </c>
      <c r="C138" s="10"/>
      <c r="E138" s="11">
        <f t="shared" si="13"/>
        <v>0</v>
      </c>
      <c r="F138" s="11">
        <f t="shared" si="14"/>
        <v>2482841.8939719512</v>
      </c>
      <c r="G138" s="11">
        <f t="shared" si="15"/>
        <v>203944.68002631329</v>
      </c>
      <c r="H138" s="11">
        <f t="shared" si="16"/>
        <v>20394.468002631413</v>
      </c>
      <c r="J138" s="11"/>
    </row>
    <row r="139" spans="2:10">
      <c r="B139" s="10">
        <v>137</v>
      </c>
      <c r="C139" s="10"/>
      <c r="E139" s="11">
        <f t="shared" si="13"/>
        <v>0</v>
      </c>
      <c r="F139" s="11">
        <f t="shared" si="14"/>
        <v>2502733.3234139332</v>
      </c>
      <c r="G139" s="11">
        <f t="shared" si="15"/>
        <v>198914.29441981949</v>
      </c>
      <c r="H139" s="11">
        <f t="shared" si="16"/>
        <v>19891.429441982138</v>
      </c>
      <c r="J139" s="11"/>
    </row>
    <row r="140" spans="2:10">
      <c r="B140" s="10">
        <v>138</v>
      </c>
      <c r="C140" s="10"/>
      <c r="E140" s="11">
        <f t="shared" si="13"/>
        <v>0</v>
      </c>
      <c r="F140" s="11">
        <f t="shared" si="14"/>
        <v>2522124.8209896022</v>
      </c>
      <c r="G140" s="11">
        <f t="shared" si="15"/>
        <v>193914.97575669084</v>
      </c>
      <c r="H140" s="11">
        <f t="shared" si="16"/>
        <v>19391.497575669015</v>
      </c>
      <c r="J140" s="11"/>
    </row>
    <row r="141" spans="2:10">
      <c r="B141" s="10">
        <v>139</v>
      </c>
      <c r="C141" s="10"/>
      <c r="E141" s="11">
        <f t="shared" ref="E141:E177" si="17">SUM(D134:D140)/7</f>
        <v>0</v>
      </c>
      <c r="F141" s="11">
        <f t="shared" si="14"/>
        <v>2541020.0194780217</v>
      </c>
      <c r="G141" s="11">
        <f t="shared" si="15"/>
        <v>188951.9848841941</v>
      </c>
      <c r="H141" s="11">
        <f t="shared" si="16"/>
        <v>18895.198488419483</v>
      </c>
      <c r="J141" s="11"/>
    </row>
    <row r="142" spans="2:10">
      <c r="B142" s="10">
        <v>140</v>
      </c>
      <c r="C142" s="10"/>
      <c r="E142" s="11">
        <f t="shared" si="17"/>
        <v>0</v>
      </c>
      <c r="F142" s="11">
        <f t="shared" si="14"/>
        <v>2559423.0463676485</v>
      </c>
      <c r="G142" s="11">
        <f t="shared" si="15"/>
        <v>184030.26889626868</v>
      </c>
      <c r="H142" s="11">
        <f t="shared" si="16"/>
        <v>18403.026889626963</v>
      </c>
      <c r="J142" s="11"/>
    </row>
    <row r="143" spans="2:10">
      <c r="B143" s="10">
        <v>141</v>
      </c>
      <c r="C143" s="10"/>
      <c r="E143" s="11">
        <f t="shared" si="17"/>
        <v>0</v>
      </c>
      <c r="F143" s="11">
        <f t="shared" si="14"/>
        <v>2577338.4928904404</v>
      </c>
      <c r="G143" s="11">
        <f t="shared" si="15"/>
        <v>179154.4652279187</v>
      </c>
      <c r="H143" s="11">
        <f t="shared" si="16"/>
        <v>17915.446522792019</v>
      </c>
      <c r="J143" s="11"/>
    </row>
    <row r="144" spans="2:10">
      <c r="B144" s="10">
        <v>142</v>
      </c>
      <c r="C144" s="10"/>
      <c r="E144" s="11">
        <f t="shared" si="17"/>
        <v>0</v>
      </c>
      <c r="F144" s="11">
        <f t="shared" si="14"/>
        <v>2594771.3835388892</v>
      </c>
      <c r="G144" s="11">
        <f t="shared" si="15"/>
        <v>174328.9064844884</v>
      </c>
      <c r="H144" s="11">
        <f t="shared" si="16"/>
        <v>17432.890648448865</v>
      </c>
      <c r="J144" s="11"/>
    </row>
    <row r="145" spans="2:10">
      <c r="B145" s="10">
        <v>143</v>
      </c>
      <c r="C145" s="10"/>
      <c r="E145" s="11">
        <f t="shared" si="17"/>
        <v>0</v>
      </c>
      <c r="F145" s="11">
        <f t="shared" si="14"/>
        <v>2611727.146132716</v>
      </c>
      <c r="G145" s="11">
        <f t="shared" si="15"/>
        <v>169557.62593826745</v>
      </c>
      <c r="H145" s="11">
        <f t="shared" si="16"/>
        <v>16955.762593826807</v>
      </c>
      <c r="J145" s="11"/>
    </row>
    <row r="146" spans="2:10">
      <c r="B146" s="10">
        <v>144</v>
      </c>
      <c r="C146" s="10"/>
      <c r="E146" s="11">
        <f t="shared" si="17"/>
        <v>0</v>
      </c>
      <c r="F146" s="11">
        <f t="shared" si="14"/>
        <v>2628211.5824954207</v>
      </c>
      <c r="G146" s="11">
        <f t="shared" si="15"/>
        <v>164844.36362704728</v>
      </c>
      <c r="H146" s="11">
        <f t="shared" si="16"/>
        <v>16484.436362704539</v>
      </c>
      <c r="J146" s="11"/>
    </row>
    <row r="147" spans="2:10">
      <c r="B147" s="10">
        <v>145</v>
      </c>
      <c r="C147" s="10"/>
      <c r="E147" s="11">
        <f t="shared" si="17"/>
        <v>0</v>
      </c>
      <c r="F147" s="11">
        <f t="shared" si="14"/>
        <v>2644230.8397945557</v>
      </c>
      <c r="G147" s="11">
        <f t="shared" si="15"/>
        <v>160192.57299134973</v>
      </c>
      <c r="H147" s="11">
        <f t="shared" si="16"/>
        <v>16019.257299134752</v>
      </c>
      <c r="J147" s="11"/>
    </row>
    <row r="148" spans="2:10">
      <c r="B148" s="10">
        <v>146</v>
      </c>
      <c r="C148" s="10"/>
      <c r="E148" s="11">
        <f t="shared" si="17"/>
        <v>0</v>
      </c>
      <c r="F148" s="11">
        <f t="shared" si="14"/>
        <v>2659791.3825935083</v>
      </c>
      <c r="G148" s="11">
        <f t="shared" si="15"/>
        <v>155605.42798952665</v>
      </c>
      <c r="H148" s="11">
        <f t="shared" si="16"/>
        <v>15560.542798952814</v>
      </c>
      <c r="J148" s="11"/>
    </row>
    <row r="149" spans="2:10">
      <c r="B149" s="10">
        <v>147</v>
      </c>
      <c r="C149" s="10"/>
      <c r="E149" s="11">
        <f t="shared" si="17"/>
        <v>0</v>
      </c>
      <c r="F149" s="11">
        <f t="shared" si="14"/>
        <v>2674899.9656567378</v>
      </c>
      <c r="G149" s="11">
        <f t="shared" si="15"/>
        <v>151085.83063229453</v>
      </c>
      <c r="H149" s="11">
        <f t="shared" si="16"/>
        <v>15108.583063229222</v>
      </c>
      <c r="J149" s="11"/>
    </row>
    <row r="150" spans="2:10">
      <c r="B150" s="10">
        <v>148</v>
      </c>
      <c r="C150" s="10"/>
      <c r="E150" s="11">
        <f t="shared" si="17"/>
        <v>0</v>
      </c>
      <c r="F150" s="11">
        <f t="shared" si="14"/>
        <v>2689563.6075448166</v>
      </c>
      <c r="G150" s="11">
        <f t="shared" si="15"/>
        <v>146636.41888078768</v>
      </c>
      <c r="H150" s="11">
        <f t="shared" si="16"/>
        <v>14663.641888078879</v>
      </c>
    </row>
    <row r="151" spans="2:10">
      <c r="B151" s="10">
        <v>149</v>
      </c>
      <c r="C151" s="10"/>
      <c r="E151" s="11">
        <f t="shared" si="17"/>
        <v>0</v>
      </c>
      <c r="F151" s="11">
        <f t="shared" si="14"/>
        <v>2703789.5650303196</v>
      </c>
      <c r="G151" s="11">
        <f t="shared" si="15"/>
        <v>142259.57485503051</v>
      </c>
      <c r="H151" s="11">
        <f t="shared" si="16"/>
        <v>14225.957485502906</v>
      </c>
    </row>
    <row r="152" spans="2:10">
      <c r="B152" s="10">
        <v>150</v>
      </c>
      <c r="C152" s="10"/>
      <c r="E152" s="11">
        <f t="shared" si="17"/>
        <v>0</v>
      </c>
      <c r="F152" s="11">
        <f t="shared" si="14"/>
        <v>2717585.3083605221</v>
      </c>
      <c r="G152" s="11">
        <f t="shared" si="15"/>
        <v>137957.43330202531</v>
      </c>
      <c r="H152" s="11">
        <f t="shared" si="16"/>
        <v>13795.743330202455</v>
      </c>
    </row>
    <row r="153" spans="2:10">
      <c r="B153" s="10">
        <v>151</v>
      </c>
      <c r="C153" s="10"/>
      <c r="E153" s="11">
        <f t="shared" si="17"/>
        <v>0</v>
      </c>
      <c r="F153" s="11">
        <f t="shared" si="14"/>
        <v>2730958.4973880956</v>
      </c>
      <c r="G153" s="11">
        <f t="shared" si="15"/>
        <v>133731.89027573448</v>
      </c>
      <c r="H153" s="11">
        <f t="shared" si="16"/>
        <v>13373.189027573608</v>
      </c>
    </row>
    <row r="154" spans="2:10">
      <c r="B154" s="10">
        <v>152</v>
      </c>
      <c r="C154" s="10"/>
      <c r="E154" s="11">
        <f t="shared" si="17"/>
        <v>0</v>
      </c>
      <c r="F154" s="11">
        <f t="shared" si="14"/>
        <v>2743916.9585864558</v>
      </c>
      <c r="G154" s="11">
        <f t="shared" si="15"/>
        <v>129584.61198360194</v>
      </c>
      <c r="H154" s="11">
        <f t="shared" si="16"/>
        <v>12958.461198360294</v>
      </c>
    </row>
    <row r="155" spans="2:10">
      <c r="B155" s="10">
        <v>153</v>
      </c>
      <c r="C155" s="10"/>
      <c r="E155" s="11">
        <f t="shared" si="17"/>
        <v>0</v>
      </c>
      <c r="F155" s="11">
        <f t="shared" si="14"/>
        <v>2756468.662962168</v>
      </c>
      <c r="G155" s="11">
        <f t="shared" si="15"/>
        <v>125517.04375712201</v>
      </c>
      <c r="H155" s="11">
        <f t="shared" si="16"/>
        <v>12551.704375712061</v>
      </c>
    </row>
    <row r="156" spans="2:10">
      <c r="B156" s="10">
        <v>154</v>
      </c>
      <c r="C156" s="10"/>
      <c r="E156" s="11">
        <f t="shared" si="17"/>
        <v>0</v>
      </c>
      <c r="F156" s="11">
        <f t="shared" si="14"/>
        <v>2768621.704872827</v>
      </c>
      <c r="G156" s="11">
        <f t="shared" si="15"/>
        <v>121530.41910659056</v>
      </c>
      <c r="H156" s="11">
        <f t="shared" si="16"/>
        <v>12153.041910659113</v>
      </c>
    </row>
    <row r="157" spans="2:10">
      <c r="B157" s="10">
        <v>155</v>
      </c>
      <c r="C157" s="10"/>
      <c r="E157" s="11">
        <f t="shared" si="17"/>
        <v>0</v>
      </c>
      <c r="F157" s="11">
        <f t="shared" si="14"/>
        <v>2780384.2817551089</v>
      </c>
      <c r="G157" s="11">
        <f t="shared" si="15"/>
        <v>117625.76882281806</v>
      </c>
      <c r="H157" s="11">
        <f t="shared" si="16"/>
        <v>11762.576882281948</v>
      </c>
    </row>
    <row r="158" spans="2:10">
      <c r="B158" s="10">
        <v>156</v>
      </c>
      <c r="C158" s="10"/>
      <c r="E158" s="11">
        <f t="shared" si="17"/>
        <v>0</v>
      </c>
      <c r="F158" s="11">
        <f t="shared" si="14"/>
        <v>2791764.6747642201</v>
      </c>
      <c r="G158" s="11">
        <f t="shared" si="15"/>
        <v>113803.93009111285</v>
      </c>
      <c r="H158" s="11">
        <f t="shared" si="16"/>
        <v>11380.393009111445</v>
      </c>
    </row>
    <row r="159" spans="2:10">
      <c r="B159" s="10">
        <v>157</v>
      </c>
      <c r="C159" s="10"/>
      <c r="E159" s="11">
        <f t="shared" si="17"/>
        <v>0</v>
      </c>
      <c r="F159" s="11">
        <f t="shared" si="14"/>
        <v>2802771.2303227703</v>
      </c>
      <c r="G159" s="11">
        <f t="shared" si="15"/>
        <v>110065.55558550172</v>
      </c>
      <c r="H159" s="11">
        <f t="shared" si="16"/>
        <v>11006.555558550233</v>
      </c>
    </row>
    <row r="160" spans="2:10">
      <c r="B160" s="10">
        <v>158</v>
      </c>
      <c r="C160" s="10"/>
      <c r="E160" s="11">
        <f t="shared" si="17"/>
        <v>0</v>
      </c>
      <c r="F160" s="11">
        <f t="shared" si="14"/>
        <v>2813412.3425741247</v>
      </c>
      <c r="G160" s="11">
        <f t="shared" si="15"/>
        <v>106411.12251354381</v>
      </c>
      <c r="H160" s="11">
        <f t="shared" si="16"/>
        <v>10641.112251354592</v>
      </c>
    </row>
    <row r="161" spans="2:8">
      <c r="B161" s="10">
        <v>159</v>
      </c>
      <c r="C161" s="10"/>
      <c r="E161" s="11">
        <f t="shared" si="17"/>
        <v>0</v>
      </c>
      <c r="F161" s="11">
        <f t="shared" si="14"/>
        <v>2823696.4367325818</v>
      </c>
      <c r="G161" s="11">
        <f t="shared" si="15"/>
        <v>102840.94158457126</v>
      </c>
      <c r="H161" s="11">
        <f t="shared" si="16"/>
        <v>10284.094158457154</v>
      </c>
    </row>
    <row r="162" spans="2:8">
      <c r="B162" s="10">
        <v>160</v>
      </c>
      <c r="C162" s="10"/>
      <c r="E162" s="11">
        <f t="shared" si="17"/>
        <v>0</v>
      </c>
      <c r="F162" s="11">
        <f t="shared" si="14"/>
        <v>2833631.9533202276</v>
      </c>
      <c r="G162" s="11">
        <f t="shared" si="15"/>
        <v>99355.165876457468</v>
      </c>
      <c r="H162" s="11">
        <f t="shared" si="16"/>
        <v>9935.516587645845</v>
      </c>
    </row>
    <row r="163" spans="2:8">
      <c r="B163" s="10">
        <v>161</v>
      </c>
      <c r="C163" s="10"/>
      <c r="E163" s="11">
        <f t="shared" si="17"/>
        <v>0</v>
      </c>
      <c r="F163" s="11">
        <f t="shared" si="14"/>
        <v>2843227.3332780674</v>
      </c>
      <c r="G163" s="11">
        <f t="shared" si="15"/>
        <v>95953.799578398466</v>
      </c>
      <c r="H163" s="11">
        <f t="shared" si="16"/>
        <v>9595.3799578398484</v>
      </c>
    </row>
    <row r="164" spans="2:8">
      <c r="B164" s="10">
        <v>162</v>
      </c>
      <c r="C164" s="10"/>
      <c r="E164" s="11">
        <f t="shared" si="17"/>
        <v>0</v>
      </c>
      <c r="F164" s="11">
        <f t="shared" si="14"/>
        <v>2852491.0039369897</v>
      </c>
      <c r="G164" s="11">
        <f t="shared" si="15"/>
        <v>92636.706589222886</v>
      </c>
      <c r="H164" s="11">
        <f t="shared" si="16"/>
        <v>9263.6706589224123</v>
      </c>
    </row>
    <row r="165" spans="2:8">
      <c r="B165" s="10">
        <v>163</v>
      </c>
      <c r="C165" s="10"/>
      <c r="E165" s="11">
        <f t="shared" si="17"/>
        <v>0</v>
      </c>
      <c r="F165" s="11">
        <f t="shared" si="14"/>
        <v>2861431.3658322883</v>
      </c>
      <c r="G165" s="11">
        <f t="shared" si="15"/>
        <v>89403.618952985853</v>
      </c>
      <c r="H165" s="11">
        <f t="shared" si="16"/>
        <v>8940.3618952985198</v>
      </c>
    </row>
    <row r="166" spans="2:8">
      <c r="B166" s="10">
        <v>164</v>
      </c>
      <c r="C166" s="10"/>
      <c r="E166" s="11">
        <f t="shared" si="17"/>
        <v>0</v>
      </c>
      <c r="F166" s="11">
        <f t="shared" si="14"/>
        <v>2870056.7803438352</v>
      </c>
      <c r="G166" s="11">
        <f t="shared" si="15"/>
        <v>86254.145115469582</v>
      </c>
      <c r="H166" s="11">
        <f t="shared" si="16"/>
        <v>8625.4145115468655</v>
      </c>
    </row>
    <row r="167" spans="2:8">
      <c r="B167" s="10">
        <v>165</v>
      </c>
      <c r="C167" s="10"/>
      <c r="E167" s="11">
        <f t="shared" si="17"/>
        <v>0</v>
      </c>
      <c r="F167" s="11">
        <f t="shared" si="14"/>
        <v>2878375.558142561</v>
      </c>
      <c r="G167" s="11">
        <f t="shared" si="15"/>
        <v>83187.777987257577</v>
      </c>
      <c r="H167" s="11">
        <f t="shared" si="16"/>
        <v>8318.777798725614</v>
      </c>
    </row>
    <row r="168" spans="2:8">
      <c r="B168" s="10">
        <v>166</v>
      </c>
      <c r="C168" s="10"/>
      <c r="E168" s="11">
        <f t="shared" si="17"/>
        <v>0</v>
      </c>
      <c r="F168" s="11">
        <f t="shared" si="14"/>
        <v>2886395.9484226354</v>
      </c>
      <c r="G168" s="11">
        <f t="shared" si="15"/>
        <v>80203.902800744399</v>
      </c>
      <c r="H168" s="11">
        <f t="shared" si="16"/>
        <v>8020.390280074319</v>
      </c>
    </row>
    <row r="169" spans="2:8">
      <c r="B169" s="10">
        <v>167</v>
      </c>
      <c r="C169" s="10"/>
      <c r="E169" s="11">
        <f t="shared" si="17"/>
        <v>0</v>
      </c>
      <c r="F169" s="11">
        <f t="shared" si="14"/>
        <v>2894126.1288976613</v>
      </c>
      <c r="G169" s="11">
        <f t="shared" si="15"/>
        <v>77301.804750259034</v>
      </c>
      <c r="H169" s="11">
        <f t="shared" si="16"/>
        <v>7730.1804750258952</v>
      </c>
    </row>
    <row r="170" spans="2:8">
      <c r="B170" s="10">
        <v>168</v>
      </c>
      <c r="C170" s="10"/>
      <c r="E170" s="11">
        <f t="shared" si="17"/>
        <v>0</v>
      </c>
      <c r="F170" s="11">
        <f t="shared" si="14"/>
        <v>2901574.1965382677</v>
      </c>
      <c r="G170" s="11">
        <f t="shared" si="15"/>
        <v>74480.676406063139</v>
      </c>
      <c r="H170" s="11">
        <f t="shared" si="16"/>
        <v>7448.0676406062094</v>
      </c>
    </row>
    <row r="171" spans="2:8">
      <c r="B171" s="10">
        <v>169</v>
      </c>
      <c r="C171" s="10"/>
      <c r="E171" s="11">
        <f t="shared" si="17"/>
        <v>0</v>
      </c>
      <c r="F171" s="11">
        <f t="shared" si="14"/>
        <v>2908748.1590277203</v>
      </c>
      <c r="G171" s="11">
        <f t="shared" si="15"/>
        <v>71739.624894526787</v>
      </c>
      <c r="H171" s="11">
        <f t="shared" si="16"/>
        <v>7173.9624894524968</v>
      </c>
    </row>
    <row r="172" spans="2:8">
      <c r="B172" s="10">
        <v>170</v>
      </c>
      <c r="C172" s="10"/>
      <c r="E172" s="11">
        <f t="shared" si="17"/>
        <v>0</v>
      </c>
      <c r="F172" s="11">
        <f t="shared" si="14"/>
        <v>2915655.9269115459</v>
      </c>
      <c r="G172" s="11">
        <f t="shared" si="15"/>
        <v>69077.678838255815</v>
      </c>
      <c r="H172" s="11">
        <f t="shared" si="16"/>
        <v>6907.7678838257989</v>
      </c>
    </row>
    <row r="173" spans="2:8">
      <c r="B173" s="10">
        <v>171</v>
      </c>
      <c r="C173" s="10"/>
      <c r="E173" s="11">
        <f t="shared" si="17"/>
        <v>0</v>
      </c>
      <c r="F173" s="11">
        <f t="shared" si="14"/>
        <v>2922305.3064166745</v>
      </c>
      <c r="G173" s="11">
        <f t="shared" si="15"/>
        <v>66493.795051285997</v>
      </c>
      <c r="H173" s="11">
        <f t="shared" si="16"/>
        <v>6649.3795051287389</v>
      </c>
    </row>
    <row r="174" spans="2:8">
      <c r="B174" s="10">
        <v>172</v>
      </c>
      <c r="C174" s="10"/>
      <c r="E174" s="11">
        <f t="shared" si="17"/>
        <v>0</v>
      </c>
      <c r="F174" s="11">
        <f t="shared" si="14"/>
        <v>2928703.9929152397</v>
      </c>
      <c r="G174" s="11">
        <f t="shared" si="15"/>
        <v>63986.864985651337</v>
      </c>
      <c r="H174" s="11">
        <f t="shared" si="16"/>
        <v>6398.6864985653301</v>
      </c>
    </row>
    <row r="175" spans="2:8">
      <c r="B175" s="10">
        <v>173</v>
      </c>
      <c r="C175" s="10"/>
      <c r="E175" s="11">
        <f t="shared" si="17"/>
        <v>0</v>
      </c>
      <c r="F175" s="11">
        <f t="shared" si="14"/>
        <v>2934859.5650079376</v>
      </c>
      <c r="G175" s="11">
        <f t="shared" si="15"/>
        <v>61555.720926979557</v>
      </c>
      <c r="H175" s="11">
        <f t="shared" si="16"/>
        <v>6155.5720926980202</v>
      </c>
    </row>
    <row r="176" spans="2:8">
      <c r="B176" s="10">
        <v>174</v>
      </c>
      <c r="C176" s="10"/>
      <c r="E176" s="11">
        <f t="shared" si="17"/>
        <v>0</v>
      </c>
      <c r="F176" s="11">
        <f t="shared" si="14"/>
        <v>2940779.4792017029</v>
      </c>
      <c r="G176" s="11">
        <f t="shared" si="15"/>
        <v>59199.141937652603</v>
      </c>
      <c r="H176" s="11">
        <f t="shared" si="16"/>
        <v>5919.9141937652403</v>
      </c>
    </row>
    <row r="177" spans="2:8">
      <c r="B177" s="10">
        <v>175</v>
      </c>
      <c r="C177" s="10"/>
      <c r="E177" s="11">
        <f t="shared" si="17"/>
        <v>0</v>
      </c>
      <c r="F177" s="11">
        <f t="shared" si="14"/>
        <v>2946471.0651564272</v>
      </c>
      <c r="G177" s="11">
        <f t="shared" si="15"/>
        <v>56915.859547243454</v>
      </c>
      <c r="H177" s="11">
        <f t="shared" si="16"/>
        <v>5691.5859547241635</v>
      </c>
    </row>
  </sheetData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&amp;CPagina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CC08-90D6-4E75-8CDF-ED4F8E7F7F94}">
  <dimension ref="A1:M132"/>
  <sheetViews>
    <sheetView workbookViewId="0">
      <pane ySplit="1" topLeftCell="A95" activePane="bottomLeft" state="frozen"/>
      <selection pane="bottomLeft" activeCell="A110" sqref="A110"/>
    </sheetView>
  </sheetViews>
  <sheetFormatPr defaultRowHeight="14.25"/>
  <cols>
    <col min="1" max="1" width="19.25" customWidth="1"/>
    <col min="2" max="2" width="12.125" style="5" customWidth="1"/>
    <col min="3" max="3" width="15" customWidth="1"/>
    <col min="4" max="4" width="10.75" customWidth="1"/>
    <col min="5" max="5" width="12" bestFit="1" customWidth="1"/>
    <col min="6" max="7" width="10.75" customWidth="1"/>
    <col min="8" max="11" width="8.75" customWidth="1"/>
    <col min="12" max="12" width="12" bestFit="1" customWidth="1"/>
    <col min="13" max="13" width="10.875" bestFit="1" customWidth="1"/>
  </cols>
  <sheetData>
    <row r="1" spans="1:13" ht="15">
      <c r="A1" s="1" t="s">
        <v>0</v>
      </c>
      <c r="B1" s="7"/>
      <c r="C1" s="1" t="s">
        <v>9</v>
      </c>
      <c r="D1" s="8" t="s">
        <v>26</v>
      </c>
      <c r="E1" s="8" t="s">
        <v>27</v>
      </c>
      <c r="F1" s="8" t="s">
        <v>20</v>
      </c>
      <c r="G1" s="8" t="s">
        <v>60</v>
      </c>
      <c r="H1" s="8" t="s">
        <v>25</v>
      </c>
      <c r="I1" s="8" t="s">
        <v>28</v>
      </c>
      <c r="J1" s="8" t="s">
        <v>36</v>
      </c>
      <c r="K1" s="8"/>
    </row>
    <row r="3" spans="1:13">
      <c r="A3" s="2">
        <f>Dati!A3</f>
        <v>44044</v>
      </c>
      <c r="B3" s="10">
        <v>0</v>
      </c>
      <c r="C3">
        <f>Dati!K3</f>
        <v>35146</v>
      </c>
      <c r="H3" s="11">
        <f t="shared" ref="H3:H8" si="0">$M$10*(B3/$M$9)^$M$8*EXP(-B3/$M$9)</f>
        <v>0</v>
      </c>
    </row>
    <row r="4" spans="1:13">
      <c r="A4" s="2">
        <f>Dati!A4</f>
        <v>44045</v>
      </c>
      <c r="B4" s="10">
        <v>1</v>
      </c>
      <c r="C4">
        <f>Dati!K4</f>
        <v>35154</v>
      </c>
      <c r="D4">
        <f t="shared" ref="D4:D7" si="1">C4-C3</f>
        <v>8</v>
      </c>
      <c r="E4">
        <f t="shared" ref="E4:E7" si="2">10*(C4-C3)</f>
        <v>80</v>
      </c>
      <c r="F4" s="11">
        <f>F3+H4+$M$11</f>
        <v>35146</v>
      </c>
      <c r="G4" s="11">
        <v>0</v>
      </c>
      <c r="H4" s="11">
        <f t="shared" si="0"/>
        <v>3.2512724470239282E-32</v>
      </c>
      <c r="I4" s="11">
        <f t="shared" ref="I4:I6" si="3">C4-F4</f>
        <v>8</v>
      </c>
    </row>
    <row r="5" spans="1:13">
      <c r="A5" s="2">
        <f>Dati!A5</f>
        <v>44046</v>
      </c>
      <c r="B5" s="10">
        <v>2</v>
      </c>
      <c r="C5">
        <f>Dati!K5</f>
        <v>35166</v>
      </c>
      <c r="D5">
        <f t="shared" si="1"/>
        <v>12</v>
      </c>
      <c r="E5">
        <f t="shared" si="2"/>
        <v>120</v>
      </c>
      <c r="F5" s="11">
        <f t="shared" ref="F5:F7" si="4">F4+H5</f>
        <v>35146</v>
      </c>
      <c r="G5" s="11">
        <f>(F5-F4)*1000</f>
        <v>0</v>
      </c>
      <c r="H5" s="11">
        <f t="shared" si="0"/>
        <v>6.3338619262517236E-29</v>
      </c>
      <c r="I5" s="11">
        <f t="shared" si="3"/>
        <v>20</v>
      </c>
      <c r="J5" s="11">
        <f t="shared" ref="J5:J7" si="5">D5-H5</f>
        <v>12</v>
      </c>
    </row>
    <row r="6" spans="1:13">
      <c r="A6" s="2">
        <f>Dati!A6</f>
        <v>44047</v>
      </c>
      <c r="B6" s="10">
        <v>3</v>
      </c>
      <c r="C6">
        <f>Dati!K6</f>
        <v>35171</v>
      </c>
      <c r="D6">
        <f t="shared" si="1"/>
        <v>5</v>
      </c>
      <c r="E6">
        <f t="shared" si="2"/>
        <v>50</v>
      </c>
      <c r="F6" s="11">
        <f t="shared" si="4"/>
        <v>35146</v>
      </c>
      <c r="G6" s="11">
        <f t="shared" ref="G6:G69" si="6">(F6-F5)*1000</f>
        <v>0</v>
      </c>
      <c r="H6" s="11">
        <f t="shared" si="0"/>
        <v>5.2114397036054089E-27</v>
      </c>
      <c r="I6" s="11">
        <f t="shared" si="3"/>
        <v>25</v>
      </c>
      <c r="J6" s="11">
        <f t="shared" si="5"/>
        <v>5</v>
      </c>
    </row>
    <row r="7" spans="1:13">
      <c r="A7" s="2">
        <f>Dati!A7</f>
        <v>44048</v>
      </c>
      <c r="B7" s="10">
        <v>4</v>
      </c>
      <c r="C7">
        <f>Dati!K7</f>
        <v>35181</v>
      </c>
      <c r="D7">
        <f t="shared" si="1"/>
        <v>10</v>
      </c>
      <c r="E7">
        <f t="shared" si="2"/>
        <v>100</v>
      </c>
      <c r="F7" s="11">
        <f t="shared" si="4"/>
        <v>35146</v>
      </c>
      <c r="G7" s="11">
        <f t="shared" si="6"/>
        <v>0</v>
      </c>
      <c r="H7" s="11">
        <f t="shared" si="0"/>
        <v>1.1737324076125959E-25</v>
      </c>
      <c r="I7" s="11">
        <f>C7-F7</f>
        <v>35</v>
      </c>
      <c r="J7" s="11">
        <f t="shared" si="5"/>
        <v>10</v>
      </c>
    </row>
    <row r="8" spans="1:13" ht="15">
      <c r="A8" s="2">
        <f>Dati!A8</f>
        <v>44049</v>
      </c>
      <c r="B8" s="10">
        <v>5</v>
      </c>
      <c r="C8">
        <f>Dati!K8</f>
        <v>35187</v>
      </c>
      <c r="D8">
        <f>C8-C7</f>
        <v>6</v>
      </c>
      <c r="E8">
        <f>10*(C8-C7)</f>
        <v>60</v>
      </c>
      <c r="F8" s="11">
        <f>F7+H8</f>
        <v>35146</v>
      </c>
      <c r="G8" s="11">
        <f t="shared" si="6"/>
        <v>0</v>
      </c>
      <c r="H8" s="11">
        <f t="shared" si="0"/>
        <v>1.29976403272148E-24</v>
      </c>
      <c r="I8" s="11">
        <f>C8-F8</f>
        <v>41</v>
      </c>
      <c r="J8" s="11">
        <f>D8-H8</f>
        <v>6</v>
      </c>
      <c r="K8" s="11"/>
      <c r="L8" s="4" t="s">
        <v>38</v>
      </c>
      <c r="M8" s="9">
        <v>11</v>
      </c>
    </row>
    <row r="9" spans="1:13" ht="15">
      <c r="A9" s="2">
        <f>Dati!A9</f>
        <v>44050</v>
      </c>
      <c r="B9" s="10">
        <v>6</v>
      </c>
      <c r="C9">
        <f>Dati!K9</f>
        <v>35190</v>
      </c>
      <c r="D9">
        <f t="shared" ref="D9:D56" si="7">C9-C8</f>
        <v>3</v>
      </c>
      <c r="E9">
        <f t="shared" ref="E9:E56" si="8">10*(C9-C8)</f>
        <v>30</v>
      </c>
      <c r="F9" s="11">
        <f t="shared" ref="F9:F64" si="9">F8+H9</f>
        <v>35146.000000001884</v>
      </c>
      <c r="G9" s="11">
        <f t="shared" si="6"/>
        <v>1.8844730220735073E-6</v>
      </c>
      <c r="H9" s="11">
        <f t="shared" ref="H9:H40" si="10">$M$10*B9^$M$8*EXP(-B9/$M$9)</f>
        <v>1.8813666864613987E-9</v>
      </c>
      <c r="I9" s="11">
        <f t="shared" ref="I9:I56" si="11">C9-F9</f>
        <v>43.999999998115527</v>
      </c>
      <c r="J9" s="11">
        <f t="shared" ref="J9:J56" si="12">D9-H9</f>
        <v>2.9999999981186334</v>
      </c>
      <c r="K9" s="11"/>
      <c r="L9" s="4" t="s">
        <v>39</v>
      </c>
      <c r="M9" s="9">
        <v>20</v>
      </c>
    </row>
    <row r="10" spans="1:13" ht="15">
      <c r="A10" s="2">
        <f>Dati!A10</f>
        <v>44051</v>
      </c>
      <c r="B10" s="10">
        <v>7</v>
      </c>
      <c r="C10">
        <f>Dati!K10</f>
        <v>35203</v>
      </c>
      <c r="D10">
        <f t="shared" si="7"/>
        <v>13</v>
      </c>
      <c r="E10">
        <f t="shared" si="8"/>
        <v>130</v>
      </c>
      <c r="F10" s="11">
        <f t="shared" si="9"/>
        <v>35146.000000011642</v>
      </c>
      <c r="G10" s="11">
        <f t="shared" si="6"/>
        <v>9.7570591606199741E-6</v>
      </c>
      <c r="H10" s="11">
        <f t="shared" si="10"/>
        <v>9.7537902369207667E-9</v>
      </c>
      <c r="I10" s="11">
        <f t="shared" si="11"/>
        <v>56.999999988358468</v>
      </c>
      <c r="J10" s="11">
        <f t="shared" si="12"/>
        <v>12.999999990246209</v>
      </c>
      <c r="K10" s="11"/>
      <c r="L10" s="4" t="s">
        <v>50</v>
      </c>
      <c r="M10" s="23">
        <v>6.9999999999999997E-18</v>
      </c>
    </row>
    <row r="11" spans="1:13" ht="15">
      <c r="A11" s="2">
        <f>Dati!A11</f>
        <v>44052</v>
      </c>
      <c r="B11" s="10">
        <v>8</v>
      </c>
      <c r="C11">
        <f>Dati!K11</f>
        <v>35205</v>
      </c>
      <c r="D11">
        <f t="shared" si="7"/>
        <v>2</v>
      </c>
      <c r="E11">
        <f t="shared" si="8"/>
        <v>20</v>
      </c>
      <c r="F11" s="11">
        <f t="shared" si="9"/>
        <v>35146.00000005195</v>
      </c>
      <c r="G11" s="11">
        <f t="shared" si="6"/>
        <v>4.030880518257618E-5</v>
      </c>
      <c r="H11" s="11">
        <f t="shared" si="10"/>
        <v>4.0306037458067992E-8</v>
      </c>
      <c r="I11" s="11">
        <f t="shared" si="11"/>
        <v>58.999999948049663</v>
      </c>
      <c r="J11" s="11">
        <f t="shared" si="12"/>
        <v>1.9999999596939626</v>
      </c>
      <c r="K11" s="11"/>
      <c r="L11" s="12" t="s">
        <v>59</v>
      </c>
      <c r="M11" s="11">
        <f>C3</f>
        <v>35146</v>
      </c>
    </row>
    <row r="12" spans="1:13">
      <c r="A12" s="2">
        <f>Dati!A12</f>
        <v>44053</v>
      </c>
      <c r="B12" s="10">
        <v>9</v>
      </c>
      <c r="C12">
        <f>Dati!K12</f>
        <v>35209</v>
      </c>
      <c r="D12">
        <f t="shared" si="7"/>
        <v>4</v>
      </c>
      <c r="E12">
        <f t="shared" si="8"/>
        <v>40</v>
      </c>
      <c r="F12" s="11">
        <f t="shared" si="9"/>
        <v>35146.00000019202</v>
      </c>
      <c r="G12" s="11">
        <f t="shared" si="6"/>
        <v>1.4006946003064513E-4</v>
      </c>
      <c r="H12" s="11">
        <f t="shared" si="10"/>
        <v>1.400661292409355E-7</v>
      </c>
      <c r="I12" s="11">
        <f t="shared" si="11"/>
        <v>62.999999807980203</v>
      </c>
      <c r="J12" s="11">
        <f t="shared" si="12"/>
        <v>3.9999998599338706</v>
      </c>
      <c r="K12" s="11"/>
    </row>
    <row r="13" spans="1:13">
      <c r="A13" s="2">
        <f>Dati!A13</f>
        <v>44054</v>
      </c>
      <c r="B13" s="10">
        <v>10</v>
      </c>
      <c r="C13">
        <f>Dati!K13</f>
        <v>35215</v>
      </c>
      <c r="D13">
        <f t="shared" si="7"/>
        <v>6</v>
      </c>
      <c r="E13">
        <f t="shared" si="8"/>
        <v>60</v>
      </c>
      <c r="F13" s="11">
        <f>F12+H13</f>
        <v>35146.000000616594</v>
      </c>
      <c r="G13" s="11">
        <f t="shared" si="6"/>
        <v>4.2457395466044545E-4</v>
      </c>
      <c r="H13" s="11">
        <f t="shared" si="10"/>
        <v>4.2457146179884339E-7</v>
      </c>
      <c r="I13" s="11">
        <f t="shared" si="11"/>
        <v>68.999999383406248</v>
      </c>
      <c r="J13" s="11">
        <f t="shared" si="12"/>
        <v>5.9999995754285385</v>
      </c>
      <c r="K13" s="11"/>
    </row>
    <row r="14" spans="1:13" ht="15">
      <c r="A14" s="2">
        <f>Dati!A14</f>
        <v>44055</v>
      </c>
      <c r="B14" s="10">
        <v>11</v>
      </c>
      <c r="C14">
        <f>Dati!K14</f>
        <v>35225</v>
      </c>
      <c r="D14">
        <f t="shared" si="7"/>
        <v>10</v>
      </c>
      <c r="E14">
        <f t="shared" si="8"/>
        <v>100</v>
      </c>
      <c r="F14" s="11">
        <f t="shared" si="9"/>
        <v>35146.000001768865</v>
      </c>
      <c r="G14" s="11">
        <f t="shared" si="6"/>
        <v>1.1522715794853866E-3</v>
      </c>
      <c r="H14" s="11">
        <f t="shared" si="10"/>
        <v>1.1522735998084942E-6</v>
      </c>
      <c r="I14" s="11">
        <f t="shared" si="11"/>
        <v>78.999998231134668</v>
      </c>
      <c r="J14" s="11">
        <f t="shared" si="12"/>
        <v>9.9999988477264008</v>
      </c>
      <c r="K14" s="11"/>
      <c r="L14" s="12" t="s">
        <v>29</v>
      </c>
      <c r="M14" s="11">
        <f>AVERAGE(I7:I40)</f>
        <v>240.64529418715415</v>
      </c>
    </row>
    <row r="15" spans="1:13" ht="15">
      <c r="A15" s="2">
        <f>Dati!A15</f>
        <v>44056</v>
      </c>
      <c r="B15" s="10">
        <v>12</v>
      </c>
      <c r="C15">
        <f>Dati!K15</f>
        <v>35231</v>
      </c>
      <c r="D15">
        <f t="shared" si="7"/>
        <v>6</v>
      </c>
      <c r="E15">
        <f t="shared" si="8"/>
        <v>60</v>
      </c>
      <c r="F15" s="11">
        <f t="shared" si="9"/>
        <v>35146.000004623267</v>
      </c>
      <c r="G15" s="11">
        <f t="shared" si="6"/>
        <v>2.8544018277898431E-3</v>
      </c>
      <c r="H15" s="11">
        <f t="shared" si="10"/>
        <v>2.8544014768418669E-6</v>
      </c>
      <c r="I15" s="11">
        <f t="shared" si="11"/>
        <v>84.999995376732841</v>
      </c>
      <c r="J15" s="11">
        <f t="shared" si="12"/>
        <v>5.999997145598523</v>
      </c>
      <c r="K15" s="11"/>
      <c r="L15" s="12" t="s">
        <v>30</v>
      </c>
      <c r="M15" s="6">
        <f>STDEVP(I7:I40)</f>
        <v>122.09672981690898</v>
      </c>
    </row>
    <row r="16" spans="1:13">
      <c r="A16" s="2">
        <f>Dati!A16</f>
        <v>44057</v>
      </c>
      <c r="B16" s="10">
        <v>13</v>
      </c>
      <c r="C16">
        <f>Dati!K16</f>
        <v>35234</v>
      </c>
      <c r="D16">
        <f t="shared" si="7"/>
        <v>3</v>
      </c>
      <c r="E16">
        <f t="shared" si="8"/>
        <v>30</v>
      </c>
      <c r="F16" s="11">
        <f>F15+H16</f>
        <v>35146.000011172393</v>
      </c>
      <c r="G16" s="11">
        <f t="shared" si="6"/>
        <v>6.5491258283145726E-3</v>
      </c>
      <c r="H16" s="11">
        <f t="shared" si="10"/>
        <v>6.5491283548976201E-6</v>
      </c>
      <c r="I16" s="11">
        <f t="shared" si="11"/>
        <v>87.999988827607012</v>
      </c>
      <c r="J16" s="11">
        <f t="shared" si="12"/>
        <v>2.9999934508716453</v>
      </c>
      <c r="K16" s="11"/>
    </row>
    <row r="17" spans="1:13" ht="15">
      <c r="A17" s="2">
        <f>Dati!A17</f>
        <v>44058</v>
      </c>
      <c r="B17" s="10">
        <v>14</v>
      </c>
      <c r="C17">
        <f>Dati!K17</f>
        <v>35392</v>
      </c>
      <c r="D17">
        <f t="shared" si="7"/>
        <v>158</v>
      </c>
      <c r="E17">
        <f t="shared" si="8"/>
        <v>1580</v>
      </c>
      <c r="F17" s="11">
        <f t="shared" si="9"/>
        <v>35146.000025249072</v>
      </c>
      <c r="G17" s="11">
        <f t="shared" si="6"/>
        <v>1.4076678780838847E-2</v>
      </c>
      <c r="H17" s="11">
        <f t="shared" si="10"/>
        <v>1.4076681850004957E-5</v>
      </c>
      <c r="I17" s="11">
        <f t="shared" si="11"/>
        <v>245.99997475092823</v>
      </c>
      <c r="J17" s="11">
        <f t="shared" si="12"/>
        <v>157.99998592331815</v>
      </c>
      <c r="K17" s="11"/>
      <c r="L17" s="12" t="s">
        <v>40</v>
      </c>
      <c r="M17" s="11">
        <f>AVERAGE(J8:J43)</f>
        <v>11.228669057826108</v>
      </c>
    </row>
    <row r="18" spans="1:13" ht="15">
      <c r="A18" s="2">
        <f>Dati!A18</f>
        <v>44059</v>
      </c>
      <c r="B18" s="10">
        <v>15</v>
      </c>
      <c r="C18">
        <f>Dati!K18</f>
        <v>35396</v>
      </c>
      <c r="D18">
        <f t="shared" si="7"/>
        <v>4</v>
      </c>
      <c r="E18">
        <f t="shared" si="8"/>
        <v>40</v>
      </c>
      <c r="F18" s="11">
        <f t="shared" si="9"/>
        <v>35146.000053850061</v>
      </c>
      <c r="G18" s="11">
        <f t="shared" si="6"/>
        <v>2.8600989026017487E-2</v>
      </c>
      <c r="H18" s="11">
        <f t="shared" si="10"/>
        <v>2.8600987501410532E-5</v>
      </c>
      <c r="I18" s="11">
        <f t="shared" si="11"/>
        <v>249.99994614993921</v>
      </c>
      <c r="J18" s="11">
        <f t="shared" si="12"/>
        <v>3.9999713990124985</v>
      </c>
      <c r="K18" s="11"/>
      <c r="L18" s="12" t="s">
        <v>30</v>
      </c>
      <c r="M18" s="5">
        <f>STDEVP(J8:J43)</f>
        <v>25.051854948323953</v>
      </c>
    </row>
    <row r="19" spans="1:13">
      <c r="A19" s="2">
        <f>Dati!A19</f>
        <v>44060</v>
      </c>
      <c r="B19" s="10">
        <v>16</v>
      </c>
      <c r="C19">
        <f>Dati!K19</f>
        <v>35400</v>
      </c>
      <c r="D19">
        <f t="shared" si="7"/>
        <v>4</v>
      </c>
      <c r="E19">
        <f t="shared" si="8"/>
        <v>40</v>
      </c>
      <c r="F19" s="11">
        <f t="shared" si="9"/>
        <v>35146.000109182809</v>
      </c>
      <c r="G19" s="11">
        <f t="shared" si="6"/>
        <v>5.5332748161163181E-2</v>
      </c>
      <c r="H19" s="11">
        <f t="shared" si="10"/>
        <v>5.5332751123264177E-5</v>
      </c>
      <c r="I19" s="11">
        <f t="shared" si="11"/>
        <v>253.99989081719104</v>
      </c>
      <c r="J19" s="11">
        <f t="shared" si="12"/>
        <v>3.9999446672488768</v>
      </c>
      <c r="K19" s="11"/>
    </row>
    <row r="20" spans="1:13">
      <c r="A20" s="2">
        <f>Dati!A20</f>
        <v>44061</v>
      </c>
      <c r="B20" s="10">
        <v>17</v>
      </c>
      <c r="C20">
        <f>Dati!K20</f>
        <v>35405</v>
      </c>
      <c r="D20">
        <f t="shared" si="7"/>
        <v>5</v>
      </c>
      <c r="E20">
        <f t="shared" si="8"/>
        <v>50</v>
      </c>
      <c r="F20" s="11">
        <f t="shared" si="9"/>
        <v>35146.000211721053</v>
      </c>
      <c r="G20" s="11">
        <f t="shared" si="6"/>
        <v>0.10253824439132586</v>
      </c>
      <c r="H20" s="11">
        <f t="shared" si="10"/>
        <v>1.0253824159656544E-4</v>
      </c>
      <c r="I20" s="11">
        <f t="shared" si="11"/>
        <v>258.99978827894665</v>
      </c>
      <c r="J20" s="11">
        <f t="shared" si="12"/>
        <v>4.9998974617584038</v>
      </c>
      <c r="K20" s="11"/>
    </row>
    <row r="21" spans="1:13" ht="15">
      <c r="A21" s="2">
        <f>Dati!A21</f>
        <v>44062</v>
      </c>
      <c r="B21" s="10">
        <v>18</v>
      </c>
      <c r="C21">
        <f>Dati!K21</f>
        <v>35412</v>
      </c>
      <c r="D21">
        <f t="shared" si="7"/>
        <v>7</v>
      </c>
      <c r="E21">
        <f t="shared" si="8"/>
        <v>70</v>
      </c>
      <c r="F21" s="11">
        <f t="shared" si="9"/>
        <v>35146.00039462815</v>
      </c>
      <c r="G21" s="11">
        <f t="shared" si="6"/>
        <v>0.1829070970416069</v>
      </c>
      <c r="H21" s="11">
        <f t="shared" si="10"/>
        <v>1.829070993258785E-4</v>
      </c>
      <c r="I21" s="11">
        <f t="shared" si="11"/>
        <v>265.99960537184961</v>
      </c>
      <c r="J21" s="11">
        <f t="shared" si="12"/>
        <v>6.999817092900674</v>
      </c>
      <c r="K21" s="11"/>
      <c r="L21" t="s">
        <v>31</v>
      </c>
      <c r="M21" s="13">
        <f>MATCH(MAX(H7:H71),H7:H71,0)</f>
        <v>65</v>
      </c>
    </row>
    <row r="22" spans="1:13">
      <c r="A22" s="2">
        <f>Dati!A22</f>
        <v>44063</v>
      </c>
      <c r="B22" s="10">
        <v>19</v>
      </c>
      <c r="C22">
        <f>Dati!K22</f>
        <v>35418</v>
      </c>
      <c r="D22">
        <f t="shared" si="7"/>
        <v>6</v>
      </c>
      <c r="E22">
        <f t="shared" si="8"/>
        <v>60</v>
      </c>
      <c r="F22" s="11">
        <f t="shared" si="9"/>
        <v>35146.000709989086</v>
      </c>
      <c r="G22" s="11">
        <f t="shared" si="6"/>
        <v>0.31536093592876568</v>
      </c>
      <c r="H22" s="11">
        <f t="shared" si="10"/>
        <v>3.1536093364143921E-4</v>
      </c>
      <c r="I22" s="11">
        <f t="shared" si="11"/>
        <v>271.99929001091368</v>
      </c>
      <c r="J22" s="11">
        <f t="shared" si="12"/>
        <v>5.9996846390663583</v>
      </c>
      <c r="K22" s="11"/>
      <c r="L22" t="s">
        <v>32</v>
      </c>
      <c r="M22" s="11">
        <f>M21-'Analisi-nuovi-pos (2)'!L15</f>
        <v>0</v>
      </c>
    </row>
    <row r="23" spans="1:13">
      <c r="A23" s="2">
        <f>Dati!A23</f>
        <v>44064</v>
      </c>
      <c r="B23" s="10">
        <v>20</v>
      </c>
      <c r="C23">
        <f>Dati!K23</f>
        <v>35427</v>
      </c>
      <c r="D23">
        <f t="shared" si="7"/>
        <v>9</v>
      </c>
      <c r="E23">
        <f t="shared" si="8"/>
        <v>90</v>
      </c>
      <c r="F23" s="11">
        <f t="shared" si="9"/>
        <v>35146.001237381053</v>
      </c>
      <c r="G23" s="11">
        <f t="shared" si="6"/>
        <v>0.52739196689799428</v>
      </c>
      <c r="H23" s="11">
        <f t="shared" si="10"/>
        <v>5.2739196686337972E-4</v>
      </c>
      <c r="I23" s="11">
        <f t="shared" si="11"/>
        <v>280.99876261894678</v>
      </c>
      <c r="J23" s="11">
        <f t="shared" si="12"/>
        <v>8.9994726080331358</v>
      </c>
      <c r="K23" s="11"/>
    </row>
    <row r="24" spans="1:13">
      <c r="A24" s="2">
        <f>Dati!A24</f>
        <v>44065</v>
      </c>
      <c r="B24" s="10">
        <v>21</v>
      </c>
      <c r="C24">
        <f>Dati!K24</f>
        <v>35430</v>
      </c>
      <c r="D24">
        <f t="shared" si="7"/>
        <v>3</v>
      </c>
      <c r="E24">
        <f t="shared" si="8"/>
        <v>30</v>
      </c>
      <c r="F24" s="11">
        <f t="shared" si="9"/>
        <v>35146.002095408294</v>
      </c>
      <c r="G24" s="11">
        <f t="shared" si="6"/>
        <v>0.85802724061068147</v>
      </c>
      <c r="H24" s="11">
        <f t="shared" si="10"/>
        <v>8.5802724072818405E-4</v>
      </c>
      <c r="I24" s="11">
        <f t="shared" si="11"/>
        <v>283.99790459170617</v>
      </c>
      <c r="J24" s="11">
        <f t="shared" si="12"/>
        <v>2.9991419727592716</v>
      </c>
      <c r="K24" s="11"/>
    </row>
    <row r="25" spans="1:13">
      <c r="A25" s="2">
        <f>Dati!A25</f>
        <v>44066</v>
      </c>
      <c r="B25" s="10">
        <v>22</v>
      </c>
      <c r="C25">
        <f>Dati!K25</f>
        <v>35437</v>
      </c>
      <c r="D25">
        <f t="shared" si="7"/>
        <v>7</v>
      </c>
      <c r="E25">
        <f t="shared" si="8"/>
        <v>70</v>
      </c>
      <c r="F25" s="11">
        <f t="shared" si="9"/>
        <v>35146.003456926956</v>
      </c>
      <c r="G25" s="11">
        <f t="shared" si="6"/>
        <v>1.3615186617244035</v>
      </c>
      <c r="H25" s="11">
        <f t="shared" si="10"/>
        <v>1.361518663507869E-3</v>
      </c>
      <c r="I25" s="11">
        <f t="shared" si="11"/>
        <v>290.99654307304445</v>
      </c>
      <c r="J25" s="11">
        <f t="shared" si="12"/>
        <v>6.9986384813364921</v>
      </c>
      <c r="K25" s="11"/>
    </row>
    <row r="26" spans="1:13">
      <c r="A26" s="2">
        <f>Dati!A26</f>
        <v>44067</v>
      </c>
      <c r="B26" s="10">
        <v>23</v>
      </c>
      <c r="C26">
        <f>Dati!K26</f>
        <v>35441</v>
      </c>
      <c r="D26">
        <f t="shared" si="7"/>
        <v>4</v>
      </c>
      <c r="E26">
        <f t="shared" si="8"/>
        <v>40</v>
      </c>
      <c r="F26" s="11">
        <f t="shared" si="9"/>
        <v>35146.00556878918</v>
      </c>
      <c r="G26" s="11">
        <f t="shared" si="6"/>
        <v>2.111862224410288</v>
      </c>
      <c r="H26" s="11">
        <f t="shared" si="10"/>
        <v>2.1118622250509258E-3</v>
      </c>
      <c r="I26" s="11">
        <f t="shared" si="11"/>
        <v>294.99443121082004</v>
      </c>
      <c r="J26" s="11">
        <f t="shared" si="12"/>
        <v>3.9978881377749489</v>
      </c>
      <c r="K26" s="11"/>
      <c r="L26" t="s">
        <v>41</v>
      </c>
      <c r="M26" s="11">
        <f>MAX(F7:F119)</f>
        <v>53946.826968361267</v>
      </c>
    </row>
    <row r="27" spans="1:13">
      <c r="A27" s="2">
        <f>Dati!A27</f>
        <v>44068</v>
      </c>
      <c r="B27" s="10">
        <v>24</v>
      </c>
      <c r="C27">
        <f>Dati!K27</f>
        <v>35445</v>
      </c>
      <c r="D27">
        <f t="shared" si="7"/>
        <v>4</v>
      </c>
      <c r="E27">
        <f t="shared" si="8"/>
        <v>40</v>
      </c>
      <c r="F27" s="11">
        <f t="shared" si="9"/>
        <v>35146.00877704005</v>
      </c>
      <c r="G27" s="11">
        <f t="shared" si="6"/>
        <v>3.2082508696475998</v>
      </c>
      <c r="H27" s="11">
        <f t="shared" si="10"/>
        <v>3.2082508688891708E-3</v>
      </c>
      <c r="I27" s="11">
        <f t="shared" si="11"/>
        <v>298.99122295995039</v>
      </c>
      <c r="J27" s="11">
        <f t="shared" si="12"/>
        <v>3.9967917491311109</v>
      </c>
      <c r="K27" s="11"/>
    </row>
    <row r="28" spans="1:13">
      <c r="A28" s="2">
        <f>Dati!A28</f>
        <v>44069</v>
      </c>
      <c r="B28" s="10">
        <v>25</v>
      </c>
      <c r="C28">
        <f>Dati!K28</f>
        <v>35458</v>
      </c>
      <c r="D28">
        <f t="shared" si="7"/>
        <v>13</v>
      </c>
      <c r="E28">
        <f t="shared" si="8"/>
        <v>130</v>
      </c>
      <c r="F28" s="11">
        <f t="shared" si="9"/>
        <v>35146.013558604711</v>
      </c>
      <c r="G28" s="11">
        <f t="shared" si="6"/>
        <v>4.7815646612434648</v>
      </c>
      <c r="H28" s="11">
        <f t="shared" si="10"/>
        <v>4.781564660123183E-3</v>
      </c>
      <c r="I28" s="11">
        <f t="shared" si="11"/>
        <v>311.98644139528915</v>
      </c>
      <c r="J28" s="11">
        <f t="shared" si="12"/>
        <v>12.995218435339877</v>
      </c>
      <c r="K28" s="11"/>
    </row>
    <row r="29" spans="1:13">
      <c r="A29" s="2">
        <f>Dati!A29</f>
        <v>44070</v>
      </c>
      <c r="B29" s="10">
        <v>26</v>
      </c>
      <c r="C29">
        <f>Dati!K29</f>
        <v>35463</v>
      </c>
      <c r="D29">
        <f t="shared" si="7"/>
        <v>5</v>
      </c>
      <c r="E29">
        <f t="shared" si="8"/>
        <v>50</v>
      </c>
      <c r="F29" s="11">
        <f t="shared" si="9"/>
        <v>35146.020560603662</v>
      </c>
      <c r="G29" s="11">
        <f t="shared" si="6"/>
        <v>7.001998950727284</v>
      </c>
      <c r="H29" s="11">
        <f t="shared" si="10"/>
        <v>7.0019989486389718E-3</v>
      </c>
      <c r="I29" s="11">
        <f t="shared" si="11"/>
        <v>316.97943939633842</v>
      </c>
      <c r="J29" s="11">
        <f t="shared" si="12"/>
        <v>4.9929980010513608</v>
      </c>
      <c r="K29" s="11"/>
    </row>
    <row r="30" spans="1:13">
      <c r="A30" s="2">
        <f>Dati!A30</f>
        <v>44071</v>
      </c>
      <c r="B30" s="10">
        <v>27</v>
      </c>
      <c r="C30">
        <f>Dati!K30</f>
        <v>35472</v>
      </c>
      <c r="D30">
        <f t="shared" si="7"/>
        <v>9</v>
      </c>
      <c r="E30">
        <f t="shared" si="8"/>
        <v>90</v>
      </c>
      <c r="F30" s="11">
        <f t="shared" si="9"/>
        <v>35146.030648529835</v>
      </c>
      <c r="G30" s="11">
        <f t="shared" si="6"/>
        <v>10.087926173582673</v>
      </c>
      <c r="H30" s="11">
        <f t="shared" si="10"/>
        <v>1.0087926171541056E-2</v>
      </c>
      <c r="I30" s="11">
        <f t="shared" si="11"/>
        <v>325.96935147016484</v>
      </c>
      <c r="J30" s="11">
        <f t="shared" si="12"/>
        <v>8.9899120738284584</v>
      </c>
      <c r="K30" s="11"/>
    </row>
    <row r="31" spans="1:13">
      <c r="A31" s="2">
        <f>Dati!A31</f>
        <v>44072</v>
      </c>
      <c r="B31" s="10">
        <v>28</v>
      </c>
      <c r="C31">
        <f>Dati!K31</f>
        <v>35473</v>
      </c>
      <c r="D31">
        <f t="shared" si="7"/>
        <v>1</v>
      </c>
      <c r="E31">
        <f t="shared" si="8"/>
        <v>10</v>
      </c>
      <c r="F31" s="11">
        <f t="shared" si="9"/>
        <v>35146.044964609624</v>
      </c>
      <c r="G31" s="11">
        <f t="shared" si="6"/>
        <v>14.316079788841307</v>
      </c>
      <c r="H31" s="11">
        <f t="shared" si="10"/>
        <v>1.4316079785696732E-2</v>
      </c>
      <c r="I31" s="11">
        <f t="shared" si="11"/>
        <v>326.955035390376</v>
      </c>
      <c r="J31" s="11">
        <f t="shared" si="12"/>
        <v>0.98568392021430329</v>
      </c>
      <c r="K31" s="11"/>
    </row>
    <row r="32" spans="1:13">
      <c r="A32" s="2">
        <f>Dati!A32</f>
        <v>44073</v>
      </c>
      <c r="B32" s="10">
        <v>29</v>
      </c>
      <c r="C32">
        <f>Dati!K32</f>
        <v>35477</v>
      </c>
      <c r="D32">
        <f t="shared" si="7"/>
        <v>4</v>
      </c>
      <c r="E32">
        <f t="shared" si="8"/>
        <v>40</v>
      </c>
      <c r="F32" s="11">
        <f t="shared" si="9"/>
        <v>35146.064997749258</v>
      </c>
      <c r="G32" s="11">
        <f t="shared" si="6"/>
        <v>20.033139633596875</v>
      </c>
      <c r="H32" s="11">
        <f t="shared" si="10"/>
        <v>2.0033139634429657E-2</v>
      </c>
      <c r="I32" s="11">
        <f t="shared" si="11"/>
        <v>330.9350022507424</v>
      </c>
      <c r="J32" s="11">
        <f t="shared" si="12"/>
        <v>3.9799668603655705</v>
      </c>
      <c r="K32" s="11"/>
    </row>
    <row r="33" spans="1:11">
      <c r="A33" s="2">
        <f>Dati!A33</f>
        <v>44074</v>
      </c>
      <c r="B33" s="10">
        <v>30</v>
      </c>
      <c r="C33">
        <f>Dati!K33</f>
        <v>35483</v>
      </c>
      <c r="D33">
        <f t="shared" si="7"/>
        <v>6</v>
      </c>
      <c r="E33">
        <f t="shared" si="8"/>
        <v>60</v>
      </c>
      <c r="F33" s="11">
        <f t="shared" si="9"/>
        <v>35146.092666536191</v>
      </c>
      <c r="G33" s="11">
        <f t="shared" si="6"/>
        <v>27.668786933645606</v>
      </c>
      <c r="H33" s="11">
        <f t="shared" si="10"/>
        <v>2.7668786935869726E-2</v>
      </c>
      <c r="I33" s="11">
        <f t="shared" si="11"/>
        <v>336.90733346380875</v>
      </c>
      <c r="J33" s="11">
        <f t="shared" si="12"/>
        <v>5.9723312130641304</v>
      </c>
      <c r="K33" s="11"/>
    </row>
    <row r="34" spans="1:11">
      <c r="A34" s="2">
        <f>Dati!A34</f>
        <v>44075</v>
      </c>
      <c r="B34" s="10">
        <v>31</v>
      </c>
      <c r="C34">
        <f>Dati!K34</f>
        <v>35491</v>
      </c>
      <c r="D34">
        <f t="shared" si="7"/>
        <v>8</v>
      </c>
      <c r="E34">
        <f t="shared" si="8"/>
        <v>80</v>
      </c>
      <c r="F34" s="11">
        <f t="shared" si="9"/>
        <v>35146.130416820364</v>
      </c>
      <c r="G34" s="11">
        <f t="shared" si="6"/>
        <v>37.750284172943793</v>
      </c>
      <c r="H34" s="11">
        <f t="shared" si="10"/>
        <v>3.7750284174998767E-2</v>
      </c>
      <c r="I34" s="11">
        <f t="shared" si="11"/>
        <v>344.86958317963581</v>
      </c>
      <c r="J34" s="11">
        <f t="shared" si="12"/>
        <v>7.962249715825001</v>
      </c>
      <c r="K34" s="11"/>
    </row>
    <row r="35" spans="1:11">
      <c r="A35" s="2">
        <f>Dati!A35</f>
        <v>44076</v>
      </c>
      <c r="B35" s="10">
        <v>32</v>
      </c>
      <c r="C35">
        <f>Dati!K35</f>
        <v>35497</v>
      </c>
      <c r="D35">
        <f t="shared" si="7"/>
        <v>6</v>
      </c>
      <c r="E35">
        <f t="shared" si="8"/>
        <v>60</v>
      </c>
      <c r="F35" s="11">
        <f t="shared" si="9"/>
        <v>35146.181335441026</v>
      </c>
      <c r="G35" s="11">
        <f t="shared" si="6"/>
        <v>50.918620661832392</v>
      </c>
      <c r="H35" s="11">
        <f t="shared" si="10"/>
        <v>5.0918620659655314E-2</v>
      </c>
      <c r="I35" s="11">
        <f t="shared" si="11"/>
        <v>350.81866455897398</v>
      </c>
      <c r="J35" s="11">
        <f t="shared" si="12"/>
        <v>5.9490813793403445</v>
      </c>
      <c r="K35" s="11"/>
    </row>
    <row r="36" spans="1:11">
      <c r="A36" s="2">
        <f>Dati!A36</f>
        <v>44077</v>
      </c>
      <c r="B36" s="10">
        <v>33</v>
      </c>
      <c r="C36">
        <f>Dati!K36</f>
        <v>35507</v>
      </c>
      <c r="D36">
        <f t="shared" si="7"/>
        <v>10</v>
      </c>
      <c r="E36">
        <f t="shared" si="8"/>
        <v>100</v>
      </c>
      <c r="F36" s="11">
        <f t="shared" si="9"/>
        <v>35146.24928168959</v>
      </c>
      <c r="G36" s="11">
        <f t="shared" si="6"/>
        <v>67.946248564112466</v>
      </c>
      <c r="H36" s="11">
        <f t="shared" si="10"/>
        <v>6.7946248562231595E-2</v>
      </c>
      <c r="I36" s="11">
        <f t="shared" si="11"/>
        <v>360.75071831040987</v>
      </c>
      <c r="J36" s="11">
        <f t="shared" si="12"/>
        <v>9.9320537514377687</v>
      </c>
      <c r="K36" s="11"/>
    </row>
    <row r="37" spans="1:11">
      <c r="A37" s="2">
        <f>Dati!A37</f>
        <v>44078</v>
      </c>
      <c r="B37" s="10">
        <v>34</v>
      </c>
      <c r="C37">
        <f>Dati!K37</f>
        <v>35518</v>
      </c>
      <c r="D37">
        <f t="shared" si="7"/>
        <v>11</v>
      </c>
      <c r="E37">
        <f t="shared" si="8"/>
        <v>110</v>
      </c>
      <c r="F37" s="11">
        <f t="shared" si="9"/>
        <v>35146.339038106722</v>
      </c>
      <c r="G37" s="11">
        <f t="shared" si="6"/>
        <v>89.756417131866328</v>
      </c>
      <c r="H37" s="11">
        <f t="shared" si="10"/>
        <v>8.9756417134874852E-2</v>
      </c>
      <c r="I37" s="11">
        <f t="shared" si="11"/>
        <v>371.660961893278</v>
      </c>
      <c r="J37" s="11">
        <f t="shared" si="12"/>
        <v>10.910243582865125</v>
      </c>
      <c r="K37" s="11"/>
    </row>
    <row r="38" spans="1:11">
      <c r="A38" s="2">
        <f>Dati!A38</f>
        <v>44079</v>
      </c>
      <c r="B38" s="10">
        <v>35</v>
      </c>
      <c r="C38">
        <f>Dati!K38</f>
        <v>35533</v>
      </c>
      <c r="D38">
        <f t="shared" si="7"/>
        <v>15</v>
      </c>
      <c r="E38">
        <f t="shared" si="8"/>
        <v>150</v>
      </c>
      <c r="F38" s="11">
        <f t="shared" si="9"/>
        <v>35146.456482201414</v>
      </c>
      <c r="G38" s="11">
        <f t="shared" si="6"/>
        <v>117.4440946924733</v>
      </c>
      <c r="H38" s="11">
        <f t="shared" si="10"/>
        <v>0.11744409469472383</v>
      </c>
      <c r="I38" s="11">
        <f t="shared" si="11"/>
        <v>386.54351779858553</v>
      </c>
      <c r="J38" s="11">
        <f t="shared" si="12"/>
        <v>14.882555905305276</v>
      </c>
      <c r="K38" s="11"/>
    </row>
    <row r="39" spans="1:11">
      <c r="A39" s="2">
        <f>Dati!A39</f>
        <v>44080</v>
      </c>
      <c r="B39" s="10">
        <v>36</v>
      </c>
      <c r="C39">
        <f>Dati!K39</f>
        <v>35541</v>
      </c>
      <c r="D39">
        <f t="shared" si="7"/>
        <v>8</v>
      </c>
      <c r="E39">
        <f t="shared" si="8"/>
        <v>80</v>
      </c>
      <c r="F39" s="11">
        <f t="shared" si="9"/>
        <v>35146.608780650589</v>
      </c>
      <c r="G39" s="11">
        <f t="shared" si="6"/>
        <v>152.29844917485025</v>
      </c>
      <c r="H39" s="11">
        <f t="shared" si="10"/>
        <v>0.15229844917670377</v>
      </c>
      <c r="I39" s="11">
        <f t="shared" si="11"/>
        <v>394.39121934941068</v>
      </c>
      <c r="J39" s="11">
        <f t="shared" si="12"/>
        <v>7.8477015508232961</v>
      </c>
      <c r="K39" s="11"/>
    </row>
    <row r="40" spans="1:11">
      <c r="A40" s="2">
        <f>Dati!A40</f>
        <v>44081</v>
      </c>
      <c r="B40" s="10">
        <v>37</v>
      </c>
      <c r="C40">
        <f>Dati!K40</f>
        <v>35553</v>
      </c>
      <c r="D40">
        <f t="shared" si="7"/>
        <v>12</v>
      </c>
      <c r="E40">
        <f t="shared" si="8"/>
        <v>120</v>
      </c>
      <c r="F40" s="11">
        <f t="shared" si="9"/>
        <v>35146.804607489394</v>
      </c>
      <c r="G40" s="11">
        <f t="shared" si="6"/>
        <v>195.8268388043507</v>
      </c>
      <c r="H40" s="11">
        <f t="shared" si="10"/>
        <v>0.19582683880103477</v>
      </c>
      <c r="I40" s="11">
        <f t="shared" si="11"/>
        <v>406.19539251060633</v>
      </c>
      <c r="J40" s="11">
        <f t="shared" si="12"/>
        <v>11.804173161198966</v>
      </c>
      <c r="K40" s="11"/>
    </row>
    <row r="41" spans="1:11">
      <c r="A41" s="2">
        <f>Dati!A41</f>
        <v>44082</v>
      </c>
      <c r="B41" s="10">
        <v>38</v>
      </c>
      <c r="C41">
        <f>Dati!K41</f>
        <v>35563</v>
      </c>
      <c r="D41">
        <f t="shared" si="7"/>
        <v>10</v>
      </c>
      <c r="E41">
        <f t="shared" si="8"/>
        <v>100</v>
      </c>
      <c r="F41" s="11">
        <f t="shared" si="9"/>
        <v>35147.054387734352</v>
      </c>
      <c r="G41" s="11">
        <f t="shared" si="6"/>
        <v>249.78024495794671</v>
      </c>
      <c r="H41" s="11">
        <f t="shared" ref="H41:H64" si="13">$M$10*B41^$M$8*EXP(-B41/$M$9)</f>
        <v>0.24978024495934925</v>
      </c>
      <c r="I41" s="11">
        <f t="shared" si="11"/>
        <v>415.94561226564838</v>
      </c>
      <c r="J41" s="11">
        <f t="shared" si="12"/>
        <v>9.75021975504065</v>
      </c>
      <c r="K41" s="11"/>
    </row>
    <row r="42" spans="1:11">
      <c r="A42" s="2">
        <f>Dati!A42</f>
        <v>44083</v>
      </c>
      <c r="B42" s="10">
        <v>39</v>
      </c>
      <c r="C42">
        <f>Dati!K42</f>
        <v>35577</v>
      </c>
      <c r="D42">
        <f t="shared" si="7"/>
        <v>14</v>
      </c>
      <c r="E42">
        <f t="shared" si="8"/>
        <v>140</v>
      </c>
      <c r="F42" s="11">
        <f t="shared" si="9"/>
        <v>35147.370567794394</v>
      </c>
      <c r="G42" s="11">
        <f t="shared" si="6"/>
        <v>316.18006004282506</v>
      </c>
      <c r="H42" s="11">
        <f t="shared" si="13"/>
        <v>0.31618006004344051</v>
      </c>
      <c r="I42" s="11">
        <f t="shared" si="11"/>
        <v>429.62943220560555</v>
      </c>
      <c r="J42" s="11">
        <f t="shared" si="12"/>
        <v>13.68381993995656</v>
      </c>
      <c r="K42" s="11"/>
    </row>
    <row r="43" spans="1:11">
      <c r="A43" s="2">
        <f>Dati!A43</f>
        <v>44084</v>
      </c>
      <c r="B43" s="10">
        <v>40</v>
      </c>
      <c r="C43">
        <f>Dati!K43</f>
        <v>35587</v>
      </c>
      <c r="D43">
        <f t="shared" si="7"/>
        <v>10</v>
      </c>
      <c r="E43">
        <f t="shared" si="8"/>
        <v>100</v>
      </c>
      <c r="F43" s="11">
        <f t="shared" si="9"/>
        <v>35147.767913918266</v>
      </c>
      <c r="G43" s="11">
        <f t="shared" si="6"/>
        <v>397.34612387110246</v>
      </c>
      <c r="H43" s="11">
        <f t="shared" si="13"/>
        <v>0.39734612387432028</v>
      </c>
      <c r="I43" s="11">
        <f t="shared" si="11"/>
        <v>439.23208608173445</v>
      </c>
      <c r="J43" s="11">
        <f t="shared" si="12"/>
        <v>9.6026538761256806</v>
      </c>
      <c r="K43" s="11"/>
    </row>
    <row r="44" spans="1:11">
      <c r="A44" s="2">
        <f>Dati!A44</f>
        <v>44085</v>
      </c>
      <c r="B44" s="10">
        <v>41</v>
      </c>
      <c r="C44">
        <f>Dati!K44</f>
        <v>35597</v>
      </c>
      <c r="D44">
        <f t="shared" si="7"/>
        <v>10</v>
      </c>
      <c r="E44">
        <f t="shared" si="8"/>
        <v>100</v>
      </c>
      <c r="F44" s="11">
        <f t="shared" si="9"/>
        <v>35148.263839802145</v>
      </c>
      <c r="G44" s="11">
        <f t="shared" si="6"/>
        <v>495.92588387895375</v>
      </c>
      <c r="H44" s="11">
        <f t="shared" si="13"/>
        <v>0.49592588387692632</v>
      </c>
      <c r="I44" s="11">
        <f t="shared" si="11"/>
        <v>448.7361601978555</v>
      </c>
      <c r="J44" s="11">
        <f t="shared" si="12"/>
        <v>9.5040741161230731</v>
      </c>
      <c r="K44" s="11"/>
    </row>
    <row r="45" spans="1:11">
      <c r="A45" s="2">
        <f>Dati!A45</f>
        <v>44086</v>
      </c>
      <c r="B45" s="10">
        <v>42</v>
      </c>
      <c r="C45">
        <f>Dati!K45</f>
        <v>35603</v>
      </c>
      <c r="D45">
        <f t="shared" si="7"/>
        <v>6</v>
      </c>
      <c r="E45">
        <f t="shared" si="8"/>
        <v>60</v>
      </c>
      <c r="F45" s="11">
        <f t="shared" si="9"/>
        <v>35148.878764338559</v>
      </c>
      <c r="G45" s="11">
        <f t="shared" si="6"/>
        <v>614.92453641403699</v>
      </c>
      <c r="H45" s="11">
        <f t="shared" si="13"/>
        <v>0.6149245364151833</v>
      </c>
      <c r="I45" s="11">
        <f t="shared" si="11"/>
        <v>454.12123566144146</v>
      </c>
      <c r="J45" s="11">
        <f t="shared" si="12"/>
        <v>5.3850754635848164</v>
      </c>
      <c r="K45" s="11"/>
    </row>
    <row r="46" spans="1:11">
      <c r="A46" s="2">
        <f>Dati!A46</f>
        <v>44087</v>
      </c>
      <c r="B46" s="10">
        <v>43</v>
      </c>
      <c r="C46">
        <f>Dati!K46</f>
        <v>35610</v>
      </c>
      <c r="D46">
        <f t="shared" si="7"/>
        <v>7</v>
      </c>
      <c r="E46">
        <f t="shared" si="8"/>
        <v>70</v>
      </c>
      <c r="F46" s="11">
        <f t="shared" si="9"/>
        <v>35149.636500328525</v>
      </c>
      <c r="G46" s="11">
        <f t="shared" si="6"/>
        <v>757.73598996602232</v>
      </c>
      <c r="H46" s="11">
        <f t="shared" si="13"/>
        <v>0.75773598996542224</v>
      </c>
      <c r="I46" s="11">
        <f t="shared" si="11"/>
        <v>460.36349967147544</v>
      </c>
      <c r="J46" s="11">
        <f t="shared" si="12"/>
        <v>6.2422640100345781</v>
      </c>
      <c r="K46" s="11"/>
    </row>
    <row r="47" spans="1:11">
      <c r="A47" s="2">
        <f>Dati!A47</f>
        <v>44088</v>
      </c>
      <c r="B47" s="10">
        <v>44</v>
      </c>
      <c r="C47">
        <f>Dati!K47</f>
        <v>35624</v>
      </c>
      <c r="D47">
        <f t="shared" si="7"/>
        <v>14</v>
      </c>
      <c r="E47">
        <f t="shared" si="8"/>
        <v>140</v>
      </c>
      <c r="F47" s="11">
        <f t="shared" si="9"/>
        <v>35150.564674803783</v>
      </c>
      <c r="G47" s="11">
        <f t="shared" si="6"/>
        <v>928.17447525885655</v>
      </c>
      <c r="H47" s="11">
        <f t="shared" si="13"/>
        <v>0.92817447525790764</v>
      </c>
      <c r="I47" s="11">
        <f t="shared" si="11"/>
        <v>473.43532519621658</v>
      </c>
      <c r="J47" s="11">
        <f t="shared" si="12"/>
        <v>13.071825524742092</v>
      </c>
      <c r="K47" s="11"/>
    </row>
    <row r="48" spans="1:11">
      <c r="A48" s="2">
        <f>Dati!A48</f>
        <v>44089</v>
      </c>
      <c r="B48" s="10">
        <v>45</v>
      </c>
      <c r="C48">
        <f>Dati!K48</f>
        <v>35633</v>
      </c>
      <c r="D48">
        <f t="shared" si="7"/>
        <v>9</v>
      </c>
      <c r="E48">
        <f t="shared" si="8"/>
        <v>90</v>
      </c>
      <c r="F48" s="11">
        <f t="shared" si="9"/>
        <v>35151.695181417112</v>
      </c>
      <c r="G48" s="11">
        <f t="shared" si="6"/>
        <v>1130.5066133281798</v>
      </c>
      <c r="H48" s="11">
        <f t="shared" si="13"/>
        <v>1.1305066133314303</v>
      </c>
      <c r="I48" s="11">
        <f t="shared" si="11"/>
        <v>481.3048185828884</v>
      </c>
      <c r="J48" s="11">
        <f t="shared" si="12"/>
        <v>7.8694933866685695</v>
      </c>
      <c r="K48" s="11"/>
    </row>
    <row r="49" spans="1:11">
      <c r="A49" s="2">
        <f>Dati!A49</f>
        <v>44090</v>
      </c>
      <c r="B49" s="10">
        <v>46</v>
      </c>
      <c r="C49">
        <f>Dati!K49</f>
        <v>35645</v>
      </c>
      <c r="D49">
        <f t="shared" si="7"/>
        <v>12</v>
      </c>
      <c r="E49">
        <f t="shared" si="8"/>
        <v>120</v>
      </c>
      <c r="F49" s="11">
        <f t="shared" si="9"/>
        <v>35153.06466515689</v>
      </c>
      <c r="G49" s="11">
        <f t="shared" si="6"/>
        <v>1369.4837397779338</v>
      </c>
      <c r="H49" s="11">
        <f t="shared" si="13"/>
        <v>1.3694837397786299</v>
      </c>
      <c r="I49" s="11">
        <f t="shared" si="11"/>
        <v>491.93533484311047</v>
      </c>
      <c r="J49" s="11">
        <f t="shared" si="12"/>
        <v>10.63051626022137</v>
      </c>
      <c r="K49" s="11"/>
    </row>
    <row r="50" spans="1:11">
      <c r="A50" s="2">
        <f>Dati!A50</f>
        <v>44091</v>
      </c>
      <c r="B50" s="10">
        <v>47</v>
      </c>
      <c r="C50">
        <f>Dati!K50</f>
        <v>35658</v>
      </c>
      <c r="D50">
        <f t="shared" si="7"/>
        <v>13</v>
      </c>
      <c r="E50">
        <f t="shared" si="8"/>
        <v>130</v>
      </c>
      <c r="F50" s="11">
        <f t="shared" si="9"/>
        <v>35154.715039429335</v>
      </c>
      <c r="G50" s="11">
        <f t="shared" si="6"/>
        <v>1650.3742724453332</v>
      </c>
      <c r="H50" s="11">
        <f t="shared" si="13"/>
        <v>1.6503742724420909</v>
      </c>
      <c r="I50" s="11">
        <f t="shared" si="11"/>
        <v>503.28496057066513</v>
      </c>
      <c r="J50" s="11">
        <f t="shared" si="12"/>
        <v>11.349625727557909</v>
      </c>
      <c r="K50" s="11"/>
    </row>
    <row r="51" spans="1:11">
      <c r="A51" s="2">
        <f>Dati!A51</f>
        <v>44092</v>
      </c>
      <c r="B51" s="10">
        <v>48</v>
      </c>
      <c r="C51">
        <f>Dati!K51</f>
        <v>35668</v>
      </c>
      <c r="D51">
        <f t="shared" si="7"/>
        <v>10</v>
      </c>
      <c r="E51">
        <f t="shared" si="8"/>
        <v>100</v>
      </c>
      <c r="F51" s="11">
        <f t="shared" si="9"/>
        <v>35156.6940353299</v>
      </c>
      <c r="G51" s="11">
        <f t="shared" si="6"/>
        <v>1978.9959005647688</v>
      </c>
      <c r="H51" s="11">
        <f t="shared" si="13"/>
        <v>1.978995900562865</v>
      </c>
      <c r="I51" s="11">
        <f t="shared" si="11"/>
        <v>511.30596467010037</v>
      </c>
      <c r="J51" s="11">
        <f t="shared" si="12"/>
        <v>8.0210040994371354</v>
      </c>
      <c r="K51" s="11"/>
    </row>
    <row r="52" spans="1:11">
      <c r="A52" s="2">
        <f>Dati!A52</f>
        <v>44093</v>
      </c>
      <c r="B52" s="10">
        <v>49</v>
      </c>
      <c r="C52">
        <f>Dati!K52</f>
        <v>35692</v>
      </c>
      <c r="D52">
        <f t="shared" si="7"/>
        <v>24</v>
      </c>
      <c r="E52">
        <f t="shared" si="8"/>
        <v>240</v>
      </c>
      <c r="F52" s="11">
        <f t="shared" si="9"/>
        <v>35159.055782695868</v>
      </c>
      <c r="G52" s="11">
        <f t="shared" si="6"/>
        <v>2361.7473659687676</v>
      </c>
      <c r="H52" s="11">
        <f t="shared" si="13"/>
        <v>2.3617473659706887</v>
      </c>
      <c r="I52" s="11">
        <f t="shared" si="11"/>
        <v>532.9442173041316</v>
      </c>
      <c r="J52" s="11">
        <f t="shared" si="12"/>
        <v>21.63825263402931</v>
      </c>
      <c r="K52" s="11"/>
    </row>
    <row r="53" spans="1:11">
      <c r="A53" s="2">
        <f>Dati!A53</f>
        <v>44094</v>
      </c>
      <c r="B53" s="10">
        <v>50</v>
      </c>
      <c r="C53">
        <f>Dati!K53</f>
        <v>35707</v>
      </c>
      <c r="D53">
        <f t="shared" si="7"/>
        <v>15</v>
      </c>
      <c r="E53">
        <f t="shared" si="8"/>
        <v>150</v>
      </c>
      <c r="F53" s="11">
        <f t="shared" si="9"/>
        <v>35161.861422297268</v>
      </c>
      <c r="G53" s="11">
        <f t="shared" si="6"/>
        <v>2805.6396013998892</v>
      </c>
      <c r="H53" s="11">
        <f t="shared" si="13"/>
        <v>2.8056396014027909</v>
      </c>
      <c r="I53" s="11">
        <f t="shared" si="11"/>
        <v>545.13857770273171</v>
      </c>
      <c r="J53" s="11">
        <f t="shared" si="12"/>
        <v>12.194360398597208</v>
      </c>
      <c r="K53" s="11"/>
    </row>
    <row r="54" spans="1:11">
      <c r="A54" s="2">
        <f>Dati!A54</f>
        <v>44095</v>
      </c>
      <c r="B54" s="10">
        <v>51</v>
      </c>
      <c r="C54">
        <f>Dati!K54</f>
        <v>35724</v>
      </c>
      <c r="D54">
        <f t="shared" si="7"/>
        <v>17</v>
      </c>
      <c r="E54">
        <f t="shared" si="8"/>
        <v>170</v>
      </c>
      <c r="F54" s="11">
        <f t="shared" si="9"/>
        <v>35165.179748284754</v>
      </c>
      <c r="G54" s="11">
        <f t="shared" si="6"/>
        <v>3318.3259874858777</v>
      </c>
      <c r="H54" s="11">
        <f t="shared" si="13"/>
        <v>3.3183259874873161</v>
      </c>
      <c r="I54" s="11">
        <f t="shared" si="11"/>
        <v>558.82025171524583</v>
      </c>
      <c r="J54" s="11">
        <f t="shared" si="12"/>
        <v>13.681674012512683</v>
      </c>
      <c r="K54" s="11"/>
    </row>
    <row r="55" spans="1:11">
      <c r="A55" s="2">
        <f>Dati!A55</f>
        <v>44096</v>
      </c>
      <c r="B55" s="10">
        <v>52</v>
      </c>
      <c r="C55">
        <f>Dati!K55</f>
        <v>35738</v>
      </c>
      <c r="D55">
        <f t="shared" si="7"/>
        <v>14</v>
      </c>
      <c r="E55">
        <f t="shared" si="8"/>
        <v>140</v>
      </c>
      <c r="F55" s="11">
        <f t="shared" si="9"/>
        <v>35169.087879773098</v>
      </c>
      <c r="G55" s="11">
        <f t="shared" si="6"/>
        <v>3908.1314883442246</v>
      </c>
      <c r="H55" s="11">
        <f t="shared" si="13"/>
        <v>3.9081314883478528</v>
      </c>
      <c r="I55" s="11">
        <f t="shared" si="11"/>
        <v>568.91212022690161</v>
      </c>
      <c r="J55" s="11">
        <f t="shared" si="12"/>
        <v>10.091868511652148</v>
      </c>
      <c r="K55" s="11"/>
    </row>
    <row r="56" spans="1:11">
      <c r="A56" s="2">
        <f>Dati!A56</f>
        <v>44097</v>
      </c>
      <c r="B56" s="10">
        <v>53</v>
      </c>
      <c r="C56">
        <f>Dati!K56</f>
        <v>35758</v>
      </c>
      <c r="D56">
        <f t="shared" si="7"/>
        <v>20</v>
      </c>
      <c r="E56">
        <f t="shared" si="8"/>
        <v>200</v>
      </c>
      <c r="F56" s="11">
        <f t="shared" si="9"/>
        <v>35173.671960199274</v>
      </c>
      <c r="G56" s="11">
        <f t="shared" si="6"/>
        <v>4584.0804261752055</v>
      </c>
      <c r="H56" s="11">
        <f t="shared" si="13"/>
        <v>4.5840804261759613</v>
      </c>
      <c r="I56" s="11">
        <f t="shared" si="11"/>
        <v>584.3280398007264</v>
      </c>
      <c r="J56" s="11">
        <f t="shared" si="12"/>
        <v>15.415919573824038</v>
      </c>
      <c r="K56" s="11"/>
    </row>
    <row r="57" spans="1:11">
      <c r="A57" s="2">
        <f>Dati!A57</f>
        <v>44098</v>
      </c>
      <c r="B57" s="10">
        <v>54</v>
      </c>
      <c r="C57">
        <f>Dati!K57</f>
        <v>35781</v>
      </c>
      <c r="D57">
        <f t="shared" ref="D57" si="14">C57-C56</f>
        <v>23</v>
      </c>
      <c r="E57">
        <f t="shared" ref="E57" si="15">10*(C57-C56)</f>
        <v>230</v>
      </c>
      <c r="F57" s="11">
        <f t="shared" si="9"/>
        <v>35179.027882856732</v>
      </c>
      <c r="G57" s="11">
        <f t="shared" si="6"/>
        <v>5355.9226574579952</v>
      </c>
      <c r="H57" s="11">
        <f t="shared" si="13"/>
        <v>5.3559226574577945</v>
      </c>
      <c r="I57" s="11">
        <f t="shared" ref="I57" si="16">C57-F57</f>
        <v>601.97211714326841</v>
      </c>
      <c r="J57" s="11">
        <f t="shared" ref="J57" si="17">D57-H57</f>
        <v>17.644077342542204</v>
      </c>
      <c r="K57" s="11"/>
    </row>
    <row r="58" spans="1:11">
      <c r="A58" s="2">
        <f>Dati!A58</f>
        <v>44099</v>
      </c>
      <c r="B58" s="10">
        <v>55</v>
      </c>
      <c r="C58">
        <f>Dati!K58</f>
        <v>35801</v>
      </c>
      <c r="D58">
        <f t="shared" ref="D58" si="18">C58-C57</f>
        <v>20</v>
      </c>
      <c r="E58">
        <f t="shared" ref="E58" si="19">10*(C58-C57)</f>
        <v>200</v>
      </c>
      <c r="F58" s="11">
        <f t="shared" si="9"/>
        <v>35185.26204077452</v>
      </c>
      <c r="G58" s="11">
        <f t="shared" si="6"/>
        <v>6234.1579177882522</v>
      </c>
      <c r="H58" s="11">
        <f t="shared" si="13"/>
        <v>6.2341579177889219</v>
      </c>
      <c r="I58" s="11">
        <f t="shared" ref="I58" si="20">C58-F58</f>
        <v>615.73795922548015</v>
      </c>
      <c r="J58" s="11">
        <f t="shared" ref="J58" si="21">D58-H58</f>
        <v>13.765842082211078</v>
      </c>
      <c r="K58" s="11"/>
    </row>
    <row r="59" spans="1:11">
      <c r="A59" s="2">
        <f>Dati!A59</f>
        <v>44100</v>
      </c>
      <c r="B59" s="10">
        <v>56</v>
      </c>
      <c r="C59">
        <f>Dati!K59</f>
        <v>35818</v>
      </c>
      <c r="D59">
        <f t="shared" ref="D59" si="22">C59-C58</f>
        <v>17</v>
      </c>
      <c r="E59">
        <f t="shared" ref="E59" si="23">10*(C59-C58)</f>
        <v>170</v>
      </c>
      <c r="F59" s="11">
        <f t="shared" si="9"/>
        <v>35192.492098882831</v>
      </c>
      <c r="G59" s="11">
        <f t="shared" si="6"/>
        <v>7230.0581083109137</v>
      </c>
      <c r="H59" s="11">
        <f t="shared" si="13"/>
        <v>7.2300581083107707</v>
      </c>
      <c r="I59" s="11">
        <f t="shared" ref="I59" si="24">C59-F59</f>
        <v>625.50790111716924</v>
      </c>
      <c r="J59" s="11">
        <f t="shared" ref="J59" si="25">D59-H59</f>
        <v>9.7699418916892284</v>
      </c>
      <c r="K59" s="11"/>
    </row>
    <row r="60" spans="1:11">
      <c r="A60" s="2">
        <f>Dati!A60</f>
        <v>44101</v>
      </c>
      <c r="B60" s="10">
        <v>57</v>
      </c>
      <c r="C60">
        <f>Dati!K60</f>
        <v>35835</v>
      </c>
      <c r="D60">
        <f t="shared" ref="D60" si="26">C60-C59</f>
        <v>17</v>
      </c>
      <c r="E60">
        <f t="shared" ref="E60" si="27">10*(C60-C59)</f>
        <v>170</v>
      </c>
      <c r="F60" s="11">
        <f t="shared" si="9"/>
        <v>35200.847786187507</v>
      </c>
      <c r="G60" s="11">
        <f t="shared" si="6"/>
        <v>8355.687304676394</v>
      </c>
      <c r="H60" s="11">
        <f t="shared" si="13"/>
        <v>8.3556873046794866</v>
      </c>
      <c r="I60" s="11">
        <f t="shared" ref="I60" si="28">C60-F60</f>
        <v>634.15221381249285</v>
      </c>
      <c r="J60" s="11">
        <f t="shared" ref="J60" si="29">D60-H60</f>
        <v>8.6443126953205134</v>
      </c>
      <c r="K60" s="11"/>
    </row>
    <row r="61" spans="1:11">
      <c r="A61" s="2">
        <f>Dati!A61</f>
        <v>44102</v>
      </c>
      <c r="B61" s="10">
        <v>58</v>
      </c>
      <c r="C61">
        <f>Dati!K61</f>
        <v>35851</v>
      </c>
      <c r="D61">
        <f t="shared" ref="D61" si="30">C61-C60</f>
        <v>16</v>
      </c>
      <c r="E61">
        <f t="shared" ref="E61" si="31">10*(C61-C60)</f>
        <v>160</v>
      </c>
      <c r="F61" s="11">
        <f t="shared" si="9"/>
        <v>35210.471705466553</v>
      </c>
      <c r="G61" s="11">
        <f t="shared" si="6"/>
        <v>9623.9192790453671</v>
      </c>
      <c r="H61" s="11">
        <f t="shared" si="13"/>
        <v>9.623919279045511</v>
      </c>
      <c r="I61" s="11">
        <f t="shared" ref="I61" si="32">C61-F61</f>
        <v>640.52829453344748</v>
      </c>
      <c r="J61" s="11">
        <f t="shared" ref="J61" si="33">D61-H61</f>
        <v>6.376080720954489</v>
      </c>
      <c r="K61" s="11"/>
    </row>
    <row r="62" spans="1:11">
      <c r="A62" s="2">
        <f>Dati!A62</f>
        <v>44103</v>
      </c>
      <c r="B62" s="10">
        <v>59</v>
      </c>
      <c r="C62">
        <f>Dati!K62</f>
        <v>35875</v>
      </c>
      <c r="D62">
        <f t="shared" ref="D62" si="34">C62-C61</f>
        <v>24</v>
      </c>
      <c r="E62">
        <f t="shared" ref="E62" si="35">10*(C62-C61)</f>
        <v>240</v>
      </c>
      <c r="F62" s="11">
        <f t="shared" si="9"/>
        <v>35221.520157803228</v>
      </c>
      <c r="G62" s="11">
        <f t="shared" si="6"/>
        <v>11048.452336675837</v>
      </c>
      <c r="H62" s="11">
        <f t="shared" si="13"/>
        <v>11.04845233667916</v>
      </c>
      <c r="I62" s="11">
        <f t="shared" ref="I62" si="36">C62-F62</f>
        <v>653.47984219677164</v>
      </c>
      <c r="J62" s="11">
        <f t="shared" ref="J62" si="37">D62-H62</f>
        <v>12.95154766332084</v>
      </c>
      <c r="K62" s="11"/>
    </row>
    <row r="63" spans="1:11">
      <c r="A63" s="2">
        <f>Dati!A63</f>
        <v>44104</v>
      </c>
      <c r="B63" s="10">
        <v>60</v>
      </c>
      <c r="C63">
        <f>Dati!K63</f>
        <v>35894</v>
      </c>
      <c r="D63">
        <f t="shared" ref="D63" si="38">C63-C62</f>
        <v>19</v>
      </c>
      <c r="E63">
        <f t="shared" ref="E63" si="39">10*(C63-C62)</f>
        <v>190</v>
      </c>
      <c r="F63" s="11">
        <f t="shared" si="9"/>
        <v>35234.16397908474</v>
      </c>
      <c r="G63" s="11">
        <f t="shared" si="6"/>
        <v>12643.821281511919</v>
      </c>
      <c r="H63" s="11">
        <f t="shared" si="13"/>
        <v>12.643821281512235</v>
      </c>
      <c r="I63" s="11">
        <f t="shared" ref="I63" si="40">C63-F63</f>
        <v>659.83602091525972</v>
      </c>
      <c r="J63" s="11">
        <f t="shared" ref="J63" si="41">D63-H63</f>
        <v>6.3561787184877652</v>
      </c>
      <c r="K63" s="11"/>
    </row>
    <row r="64" spans="1:11">
      <c r="A64" s="2">
        <f>Dati!A64</f>
        <v>44105</v>
      </c>
      <c r="B64" s="10">
        <v>61</v>
      </c>
      <c r="C64">
        <f>Dati!K64</f>
        <v>35918</v>
      </c>
      <c r="D64">
        <f t="shared" ref="D64" si="42">C64-C63</f>
        <v>24</v>
      </c>
      <c r="E64">
        <f t="shared" ref="E64" si="43">10*(C64-C63)</f>
        <v>240</v>
      </c>
      <c r="F64" s="11">
        <f t="shared" si="9"/>
        <v>35248.589385423598</v>
      </c>
      <c r="G64" s="11">
        <f t="shared" si="6"/>
        <v>14425.406338858011</v>
      </c>
      <c r="H64" s="11">
        <f t="shared" si="13"/>
        <v>14.425406338856279</v>
      </c>
      <c r="I64" s="11">
        <f t="shared" ref="I64" si="44">C64-F64</f>
        <v>669.41061457640171</v>
      </c>
      <c r="J64" s="11">
        <f t="shared" ref="J64" si="45">D64-H64</f>
        <v>9.5745936611437212</v>
      </c>
      <c r="K64" s="11"/>
    </row>
    <row r="65" spans="1:11">
      <c r="A65" s="2">
        <f>Dati!A65</f>
        <v>44106</v>
      </c>
      <c r="B65" s="10">
        <v>62</v>
      </c>
      <c r="C65">
        <f>Dati!K65</f>
        <v>35941</v>
      </c>
      <c r="D65">
        <f t="shared" ref="D65" si="46">C65-C64</f>
        <v>23</v>
      </c>
      <c r="E65">
        <f t="shared" ref="E65" si="47">10*(C65-C64)</f>
        <v>230</v>
      </c>
      <c r="F65" s="11">
        <f t="shared" ref="F65" si="48">F64+H65</f>
        <v>35264.998824302376</v>
      </c>
      <c r="G65" s="11">
        <f t="shared" si="6"/>
        <v>16409.438878778019</v>
      </c>
      <c r="H65" s="11">
        <f t="shared" ref="H65" si="49">$M$10*B65^$M$8*EXP(-B65/$M$9)</f>
        <v>16.409438878775809</v>
      </c>
      <c r="I65" s="11">
        <f t="shared" ref="I65" si="50">C65-F65</f>
        <v>676.00117569762369</v>
      </c>
      <c r="J65" s="11">
        <f t="shared" ref="J65" si="51">D65-H65</f>
        <v>6.5905611212241908</v>
      </c>
      <c r="K65" s="11"/>
    </row>
    <row r="66" spans="1:11">
      <c r="A66" s="2">
        <f>Dati!A66</f>
        <v>44107</v>
      </c>
      <c r="B66" s="10">
        <v>63</v>
      </c>
      <c r="C66">
        <f>Dati!K66</f>
        <v>35968</v>
      </c>
      <c r="D66">
        <f t="shared" ref="D66" si="52">C66-C65</f>
        <v>27</v>
      </c>
      <c r="E66">
        <f t="shared" ref="E66" si="53">10*(C66-C65)</f>
        <v>270</v>
      </c>
      <c r="F66" s="11">
        <f t="shared" ref="F66" si="54">F65+H66</f>
        <v>35283.611828102279</v>
      </c>
      <c r="G66" s="11">
        <f t="shared" si="6"/>
        <v>18613.003799902799</v>
      </c>
      <c r="H66" s="11">
        <f t="shared" ref="H66" si="55">$M$10*B66^$M$8*EXP(-B66/$M$9)</f>
        <v>18.613003799903058</v>
      </c>
      <c r="I66" s="11">
        <f t="shared" ref="I66" si="56">C66-F66</f>
        <v>684.38817189772089</v>
      </c>
      <c r="J66" s="11">
        <f t="shared" ref="J66" si="57">D66-H66</f>
        <v>8.3869962000969416</v>
      </c>
      <c r="K66" s="11"/>
    </row>
    <row r="67" spans="1:11">
      <c r="A67" s="2">
        <f>Dati!A67</f>
        <v>44108</v>
      </c>
      <c r="B67" s="10">
        <v>64</v>
      </c>
      <c r="C67">
        <f>Dati!K67</f>
        <v>35986</v>
      </c>
      <c r="D67">
        <f t="shared" ref="D67" si="58">C67-C66</f>
        <v>18</v>
      </c>
      <c r="E67">
        <f t="shared" ref="E67" si="59">10*(C67-C66)</f>
        <v>180</v>
      </c>
      <c r="F67" s="11">
        <f t="shared" ref="F67" si="60">F66+H67</f>
        <v>35304.665866553019</v>
      </c>
      <c r="G67" s="11">
        <f t="shared" si="6"/>
        <v>21054.038450740336</v>
      </c>
      <c r="H67" s="11">
        <f t="shared" ref="H67" si="61">$M$10*B67^$M$8*EXP(-B67/$M$9)</f>
        <v>21.054038450739469</v>
      </c>
      <c r="I67" s="11">
        <f t="shared" ref="I67" si="62">C67-F67</f>
        <v>681.33413344698056</v>
      </c>
      <c r="J67" s="11">
        <f t="shared" ref="J67" si="63">D67-H67</f>
        <v>-3.0540384507394691</v>
      </c>
      <c r="K67" s="11"/>
    </row>
    <row r="68" spans="1:11">
      <c r="A68" s="2">
        <f>Dati!A68</f>
        <v>44109</v>
      </c>
      <c r="B68" s="10">
        <v>65</v>
      </c>
      <c r="C68">
        <f>Dati!K68</f>
        <v>36002</v>
      </c>
      <c r="D68">
        <f t="shared" ref="D68" si="64">C68-C67</f>
        <v>16</v>
      </c>
      <c r="E68">
        <f t="shared" ref="E68" si="65">10*(C68-C67)</f>
        <v>160</v>
      </c>
      <c r="F68" s="11">
        <f t="shared" ref="F68" si="66">F67+H68</f>
        <v>35328.417194536574</v>
      </c>
      <c r="G68" s="11">
        <f t="shared" si="6"/>
        <v>23751.327983554802</v>
      </c>
      <c r="H68" s="11">
        <f t="shared" ref="H68" si="67">$M$10*B68^$M$8*EXP(-B68/$M$9)</f>
        <v>23.751327983554695</v>
      </c>
      <c r="I68" s="11">
        <f t="shared" ref="I68" si="68">C68-F68</f>
        <v>673.58280546342576</v>
      </c>
      <c r="J68" s="11">
        <f t="shared" ref="J68" si="69">D68-H68</f>
        <v>-7.7513279835546953</v>
      </c>
      <c r="K68" s="11"/>
    </row>
    <row r="69" spans="1:11">
      <c r="A69" s="2">
        <f>Dati!A69</f>
        <v>44110</v>
      </c>
      <c r="B69" s="10">
        <v>66</v>
      </c>
      <c r="C69">
        <f>Dati!K69</f>
        <v>36030</v>
      </c>
      <c r="D69">
        <f t="shared" ref="D69" si="70">C69-C68</f>
        <v>28</v>
      </c>
      <c r="E69">
        <f t="shared" ref="E69" si="71">10*(C69-C68)</f>
        <v>280</v>
      </c>
      <c r="F69" s="11">
        <f t="shared" ref="F69" si="72">F68+H69</f>
        <v>35355.141691591292</v>
      </c>
      <c r="G69" s="11">
        <f t="shared" si="6"/>
        <v>26724.497054718086</v>
      </c>
      <c r="H69" s="11">
        <f t="shared" ref="H69" si="73">$M$10*B69^$M$8*EXP(-B69/$M$9)</f>
        <v>26.724497054719233</v>
      </c>
      <c r="I69" s="11">
        <f t="shared" ref="I69" si="74">C69-F69</f>
        <v>674.85830840870767</v>
      </c>
      <c r="J69" s="11">
        <f t="shared" ref="J69" si="75">D69-H69</f>
        <v>1.2755029452807669</v>
      </c>
      <c r="K69" s="11"/>
    </row>
    <row r="70" spans="1:11">
      <c r="A70" s="2">
        <f>Dati!A70</f>
        <v>44111</v>
      </c>
      <c r="B70" s="10">
        <v>67</v>
      </c>
      <c r="C70">
        <f>Dati!K70</f>
        <v>36061</v>
      </c>
      <c r="D70">
        <f t="shared" ref="D70" si="76">C70-C69</f>
        <v>31</v>
      </c>
      <c r="E70">
        <f t="shared" ref="E70" si="77">10*(C70-C69)</f>
        <v>310</v>
      </c>
      <c r="F70" s="11">
        <f t="shared" ref="F70" si="78">F69+H70</f>
        <v>35385.135689395844</v>
      </c>
      <c r="G70" s="11">
        <f t="shared" ref="G70:G132" si="79">(F70-F69)*1000</f>
        <v>29993.997804551327</v>
      </c>
      <c r="H70" s="11">
        <f t="shared" ref="H70" si="80">$M$10*B70^$M$8*EXP(-B70/$M$9)</f>
        <v>29.993997804548133</v>
      </c>
      <c r="I70" s="11">
        <f t="shared" ref="I70" si="81">C70-F70</f>
        <v>675.86431060415634</v>
      </c>
      <c r="J70" s="11">
        <f t="shared" ref="J70" si="82">D70-H70</f>
        <v>1.0060021954518668</v>
      </c>
      <c r="K70" s="11"/>
    </row>
    <row r="71" spans="1:11">
      <c r="A71" s="2">
        <f>Dati!A71</f>
        <v>44112</v>
      </c>
      <c r="B71" s="10">
        <v>68</v>
      </c>
      <c r="C71">
        <f>Dati!K71</f>
        <v>36083</v>
      </c>
      <c r="D71">
        <f t="shared" ref="D71" si="83">C71-C70</f>
        <v>22</v>
      </c>
      <c r="E71">
        <f t="shared" ref="E71" si="84">10*(C71-C70)</f>
        <v>220</v>
      </c>
      <c r="F71" s="11">
        <f t="shared" ref="F71" si="85">F70+H71</f>
        <v>35418.716783465185</v>
      </c>
      <c r="G71" s="11">
        <f t="shared" si="79"/>
        <v>33581.094069340907</v>
      </c>
      <c r="H71" s="11">
        <f t="shared" ref="H71" si="86">$M$10*B71^$M$8*EXP(-B71/$M$9)</f>
        <v>33.581094069342605</v>
      </c>
      <c r="I71" s="11">
        <f t="shared" ref="I71" si="87">C71-F71</f>
        <v>664.28321653481544</v>
      </c>
      <c r="J71" s="11">
        <f t="shared" ref="J71" si="88">D71-H71</f>
        <v>-11.581094069342605</v>
      </c>
      <c r="K71" s="11"/>
    </row>
    <row r="72" spans="1:11">
      <c r="A72" s="2">
        <f>Dati!A72</f>
        <v>44113</v>
      </c>
      <c r="B72" s="10">
        <v>69</v>
      </c>
      <c r="C72">
        <f>Dati!K72</f>
        <v>36111</v>
      </c>
      <c r="D72">
        <f t="shared" ref="D72" si="89">C72-C71</f>
        <v>28</v>
      </c>
      <c r="E72">
        <f t="shared" ref="E72" si="90">10*(C72-C71)</f>
        <v>280</v>
      </c>
      <c r="F72" s="11">
        <f t="shared" ref="F72" si="91">F71+H72</f>
        <v>35456.224625263334</v>
      </c>
      <c r="G72" s="11">
        <f t="shared" si="79"/>
        <v>37507.841798149457</v>
      </c>
      <c r="H72" s="11">
        <f t="shared" ref="H72" si="92">$M$10*B72^$M$8*EXP(-B72/$M$9)</f>
        <v>37.507841798152235</v>
      </c>
      <c r="I72" s="11">
        <f t="shared" ref="I72" si="93">C72-F72</f>
        <v>654.77537473666598</v>
      </c>
      <c r="J72" s="11">
        <f t="shared" ref="J72" si="94">D72-H72</f>
        <v>-9.507841798152235</v>
      </c>
    </row>
    <row r="73" spans="1:11">
      <c r="A73" s="2">
        <f>Dati!A73</f>
        <v>44114</v>
      </c>
      <c r="B73" s="10">
        <v>70</v>
      </c>
      <c r="C73">
        <f>Dati!K73</f>
        <v>36140</v>
      </c>
      <c r="D73">
        <f t="shared" ref="D73" si="95">C73-C72</f>
        <v>29</v>
      </c>
      <c r="E73">
        <f t="shared" ref="E73" si="96">10*(C73-C72)</f>
        <v>290</v>
      </c>
      <c r="F73" s="11">
        <f t="shared" ref="F73" si="97">F72+H73</f>
        <v>35498.021690930036</v>
      </c>
      <c r="G73" s="11">
        <f t="shared" si="79"/>
        <v>41797.06566670211</v>
      </c>
      <c r="H73" s="11">
        <f t="shared" ref="H73" si="98">$M$10*B73^$M$8*EXP(-B73/$M$9)</f>
        <v>41.797065666702665</v>
      </c>
      <c r="I73" s="11">
        <f t="shared" ref="I73" si="99">C73-F73</f>
        <v>641.97830906996387</v>
      </c>
      <c r="J73" s="11">
        <f t="shared" ref="J73" si="100">D73-H73</f>
        <v>-12.797065666702665</v>
      </c>
    </row>
    <row r="74" spans="1:11">
      <c r="A74" s="2">
        <f>Dati!A74</f>
        <v>44115</v>
      </c>
      <c r="B74" s="10">
        <v>71</v>
      </c>
      <c r="C74">
        <f>Dati!K74</f>
        <v>36166</v>
      </c>
      <c r="D74">
        <f t="shared" ref="D74" si="101">C74-C73</f>
        <v>26</v>
      </c>
      <c r="E74">
        <f t="shared" ref="E74" si="102">10*(C74-C73)</f>
        <v>260</v>
      </c>
      <c r="F74" s="11">
        <f t="shared" ref="F74" si="103">F73+H74</f>
        <v>35544.494022830841</v>
      </c>
      <c r="G74" s="11">
        <f t="shared" si="79"/>
        <v>46472.33190080442</v>
      </c>
      <c r="H74" s="11">
        <f t="shared" ref="H74" si="104">$M$10*B74^$M$8*EXP(-B74/$M$9)</f>
        <v>46.472331900804178</v>
      </c>
      <c r="I74" s="11">
        <f t="shared" ref="I74" si="105">C74-F74</f>
        <v>621.50597716915945</v>
      </c>
      <c r="J74" s="11">
        <f t="shared" ref="J74" si="106">D74-H74</f>
        <v>-20.472331900804178</v>
      </c>
    </row>
    <row r="75" spans="1:11">
      <c r="A75" s="2">
        <f>Dati!A75</f>
        <v>44116</v>
      </c>
      <c r="B75" s="10">
        <v>72</v>
      </c>
      <c r="C75">
        <f>Dati!K75</f>
        <v>36205</v>
      </c>
      <c r="D75">
        <f t="shared" ref="D75" si="107">C75-C74</f>
        <v>39</v>
      </c>
      <c r="E75">
        <f t="shared" ref="E75" si="108">10*(C75-C74)</f>
        <v>390</v>
      </c>
      <c r="F75" s="11">
        <f t="shared" ref="F75" si="109">F74+H75</f>
        <v>35596.051940172089</v>
      </c>
      <c r="G75" s="11">
        <f t="shared" si="79"/>
        <v>51557.917341247958</v>
      </c>
      <c r="H75" s="11">
        <f t="shared" ref="H75" si="110">$M$10*B75^$M$8*EXP(-B75/$M$9)</f>
        <v>51.557917341247347</v>
      </c>
      <c r="I75" s="11">
        <f t="shared" ref="I75" si="111">C75-F75</f>
        <v>608.94805982791149</v>
      </c>
      <c r="J75" s="11">
        <f t="shared" ref="J75" si="112">D75-H75</f>
        <v>-12.557917341247347</v>
      </c>
    </row>
    <row r="76" spans="1:11">
      <c r="A76" s="2">
        <f>Dati!A76</f>
        <v>44117</v>
      </c>
      <c r="B76" s="10">
        <v>73</v>
      </c>
      <c r="C76">
        <f>Dati!K76</f>
        <v>36246</v>
      </c>
      <c r="D76">
        <f t="shared" ref="D76" si="113">C76-C75</f>
        <v>41</v>
      </c>
      <c r="E76">
        <f t="shared" ref="E76" si="114">10*(C76-C75)</f>
        <v>410</v>
      </c>
      <c r="F76" s="11">
        <f t="shared" ref="F76" si="115">F75+H76</f>
        <v>35653.13071497366</v>
      </c>
      <c r="G76" s="11">
        <f t="shared" si="79"/>
        <v>57078.774801571853</v>
      </c>
      <c r="H76" s="11">
        <f t="shared" ref="H76" si="116">$M$10*B76^$M$8*EXP(-B76/$M$9)</f>
        <v>57.078774801575264</v>
      </c>
      <c r="I76" s="11">
        <f t="shared" ref="I76" si="117">C76-F76</f>
        <v>592.86928502633964</v>
      </c>
      <c r="J76" s="11">
        <f t="shared" ref="J76" si="118">D76-H76</f>
        <v>-16.078774801575264</v>
      </c>
    </row>
    <row r="77" spans="1:11">
      <c r="A77" s="2">
        <f>Dati!A77</f>
        <v>44118</v>
      </c>
      <c r="B77" s="10">
        <v>74</v>
      </c>
      <c r="C77">
        <f>Dati!K77</f>
        <v>36289</v>
      </c>
      <c r="D77">
        <f t="shared" ref="D77" si="119">C77-C76</f>
        <v>43</v>
      </c>
      <c r="E77">
        <f t="shared" ref="E77" si="120">10*(C77-C76)</f>
        <v>430</v>
      </c>
      <c r="F77" s="11">
        <f t="shared" ref="F77" si="121">F76+H77</f>
        <v>35716.191209762743</v>
      </c>
      <c r="G77" s="11">
        <f t="shared" si="79"/>
        <v>63060.494789082441</v>
      </c>
      <c r="H77" s="11">
        <f t="shared" ref="H77" si="122">$M$10*B77^$M$8*EXP(-B77/$M$9)</f>
        <v>63.060494789079542</v>
      </c>
      <c r="I77" s="11">
        <f t="shared" ref="I77" si="123">C77-F77</f>
        <v>572.8087902372572</v>
      </c>
      <c r="J77" s="11">
        <f t="shared" ref="J77" si="124">D77-H77</f>
        <v>-20.060494789079542</v>
      </c>
    </row>
    <row r="78" spans="1:11">
      <c r="A78" s="2">
        <f>Dati!A78</f>
        <v>44119</v>
      </c>
      <c r="B78" s="10">
        <v>75</v>
      </c>
      <c r="C78">
        <f>Dati!K78</f>
        <v>36372</v>
      </c>
      <c r="D78">
        <f t="shared" ref="D78" si="125">C78-C77</f>
        <v>83</v>
      </c>
      <c r="E78">
        <f t="shared" ref="E78" si="126">10*(C78-C77)</f>
        <v>830</v>
      </c>
      <c r="F78" s="11">
        <f t="shared" ref="F78" si="127">F77+H78</f>
        <v>35785.720473440531</v>
      </c>
      <c r="G78" s="11">
        <f t="shared" si="79"/>
        <v>69529.263677788549</v>
      </c>
      <c r="H78" s="11">
        <f t="shared" ref="H78" si="128">$M$10*B78^$M$8*EXP(-B78/$M$9)</f>
        <v>69.529263677790439</v>
      </c>
      <c r="I78" s="11">
        <f t="shared" ref="I78" si="129">C78-F78</f>
        <v>586.27952655946865</v>
      </c>
      <c r="J78" s="11">
        <f t="shared" ref="J78" si="130">D78-H78</f>
        <v>13.470736322209561</v>
      </c>
    </row>
    <row r="79" spans="1:11">
      <c r="A79" s="2">
        <f>Dati!A79</f>
        <v>44120</v>
      </c>
      <c r="B79" s="10">
        <v>76</v>
      </c>
      <c r="C79">
        <f>Dati!K79</f>
        <v>36427</v>
      </c>
      <c r="D79">
        <f t="shared" ref="D79:D80" si="131">C79-C78</f>
        <v>55</v>
      </c>
      <c r="E79">
        <f t="shared" ref="E79:E80" si="132">10*(C79-C78)</f>
        <v>550</v>
      </c>
      <c r="F79" s="11">
        <f t="shared" ref="F79:F80" si="133">F78+H79</f>
        <v>35862.232291880544</v>
      </c>
      <c r="G79" s="11">
        <f t="shared" si="79"/>
        <v>76511.818440012576</v>
      </c>
      <c r="H79" s="11">
        <f t="shared" ref="H79:H80" si="134">$M$10*B79^$M$8*EXP(-B79/$M$9)</f>
        <v>76.511818440010586</v>
      </c>
      <c r="I79" s="11">
        <f t="shared" ref="I79:I80" si="135">C79-F79</f>
        <v>564.76770811945607</v>
      </c>
      <c r="J79" s="11">
        <f t="shared" ref="J79:J80" si="136">D79-H79</f>
        <v>-21.511818440010586</v>
      </c>
    </row>
    <row r="80" spans="1:11">
      <c r="A80" s="2">
        <f>Dati!A80</f>
        <v>44121</v>
      </c>
      <c r="B80" s="10">
        <v>77</v>
      </c>
      <c r="C80">
        <f>Dati!K80</f>
        <v>36474</v>
      </c>
      <c r="D80">
        <f t="shared" si="131"/>
        <v>47</v>
      </c>
      <c r="E80">
        <f t="shared" si="132"/>
        <v>470</v>
      </c>
      <c r="F80" s="11">
        <f t="shared" si="133"/>
        <v>35946.267689940534</v>
      </c>
      <c r="G80" s="11">
        <f t="shared" si="79"/>
        <v>84035.398059990257</v>
      </c>
      <c r="H80" s="11">
        <f t="shared" si="134"/>
        <v>84.035398059988225</v>
      </c>
      <c r="I80" s="11">
        <f t="shared" si="135"/>
        <v>527.73231005946582</v>
      </c>
      <c r="J80" s="11">
        <f t="shared" si="136"/>
        <v>-37.035398059988225</v>
      </c>
    </row>
    <row r="81" spans="1:10">
      <c r="A81" s="2">
        <f>Dati!A81</f>
        <v>44122</v>
      </c>
      <c r="B81" s="10">
        <v>78</v>
      </c>
      <c r="C81">
        <f>Dati!K81</f>
        <v>36543</v>
      </c>
      <c r="D81">
        <f t="shared" ref="D81:D82" si="137">C81-C80</f>
        <v>69</v>
      </c>
      <c r="E81">
        <f t="shared" ref="E81:E82" si="138">10*(C81-C80)</f>
        <v>690</v>
      </c>
      <c r="F81" s="11">
        <f t="shared" ref="F81:F82" si="139">F80+H81</f>
        <v>36038.395381710077</v>
      </c>
      <c r="G81" s="11">
        <f t="shared" si="79"/>
        <v>92127.691769543162</v>
      </c>
      <c r="H81" s="11">
        <f t="shared" ref="H81:H82" si="140">$M$10*B81^$M$8*EXP(-B81/$M$9)</f>
        <v>92.127691769545962</v>
      </c>
      <c r="I81" s="11">
        <f t="shared" ref="I81:I82" si="141">C81-F81</f>
        <v>504.60461828992266</v>
      </c>
      <c r="J81" s="11">
        <f t="shared" ref="J81:J82" si="142">D81-H81</f>
        <v>-23.127691769545962</v>
      </c>
    </row>
    <row r="82" spans="1:10">
      <c r="A82" s="2">
        <f>Dati!A82</f>
        <v>44123</v>
      </c>
      <c r="B82" s="10">
        <v>79</v>
      </c>
      <c r="C82">
        <f>Dati!K82</f>
        <v>36616</v>
      </c>
      <c r="D82">
        <f t="shared" si="137"/>
        <v>73</v>
      </c>
      <c r="E82">
        <f t="shared" si="138"/>
        <v>730</v>
      </c>
      <c r="F82" s="11">
        <f t="shared" si="139"/>
        <v>36139.212165970879</v>
      </c>
      <c r="G82" s="11">
        <f t="shared" si="79"/>
        <v>100816.7842608018</v>
      </c>
      <c r="H82" s="11">
        <f t="shared" si="140"/>
        <v>100.8167842607988</v>
      </c>
      <c r="I82" s="11">
        <f t="shared" si="141"/>
        <v>476.78783402912086</v>
      </c>
      <c r="J82" s="11">
        <f t="shared" si="142"/>
        <v>-27.816784260798798</v>
      </c>
    </row>
    <row r="83" spans="1:10">
      <c r="A83" s="2">
        <f>Dati!A83</f>
        <v>44124</v>
      </c>
      <c r="B83" s="10">
        <v>80</v>
      </c>
      <c r="C83">
        <f>Dati!K83</f>
        <v>36705</v>
      </c>
      <c r="D83">
        <f t="shared" ref="D83" si="143">C83-C82</f>
        <v>89</v>
      </c>
      <c r="E83">
        <f t="shared" ref="E83" si="144">10*(C83-C82)</f>
        <v>890</v>
      </c>
      <c r="F83" s="11">
        <f t="shared" ref="F83" si="145">F82+H83</f>
        <v>36249.343264016323</v>
      </c>
      <c r="G83" s="11">
        <f t="shared" si="79"/>
        <v>110131.09804544365</v>
      </c>
      <c r="H83" s="11">
        <f t="shared" ref="H83" si="146">$M$10*B83^$M$8*EXP(-B83/$M$9)</f>
        <v>110.13109804544271</v>
      </c>
      <c r="I83" s="11">
        <f t="shared" ref="I83" si="147">C83-F83</f>
        <v>455.65673598367721</v>
      </c>
      <c r="J83" s="11">
        <f t="shared" ref="J83" si="148">D83-H83</f>
        <v>-21.131098045442712</v>
      </c>
    </row>
    <row r="84" spans="1:10">
      <c r="A84" s="2">
        <f>Dati!A84</f>
        <v>44125</v>
      </c>
      <c r="B84" s="10">
        <v>81</v>
      </c>
      <c r="C84">
        <f>Dati!K84</f>
        <v>36832</v>
      </c>
      <c r="D84">
        <f t="shared" ref="D84" si="149">C84-C83</f>
        <v>127</v>
      </c>
      <c r="E84">
        <f t="shared" ref="E84" si="150">10*(C84-C83)</f>
        <v>1270</v>
      </c>
      <c r="F84" s="11">
        <f t="shared" ref="F84" si="151">F83+H84</f>
        <v>36369.44259715973</v>
      </c>
      <c r="G84" s="11">
        <f t="shared" si="79"/>
        <v>120099.33314340742</v>
      </c>
      <c r="H84" s="11">
        <f t="shared" ref="H84" si="152">$M$10*B84^$M$8*EXP(-B84/$M$9)</f>
        <v>120.09933314340428</v>
      </c>
      <c r="I84" s="11">
        <f t="shared" ref="I84" si="153">C84-F84</f>
        <v>462.55740284026979</v>
      </c>
      <c r="J84" s="11">
        <f t="shared" ref="J84" si="154">D84-H84</f>
        <v>6.9006668565957199</v>
      </c>
    </row>
    <row r="85" spans="1:10">
      <c r="A85" s="2">
        <f>Dati!A85</f>
        <v>44126</v>
      </c>
      <c r="B85" s="10">
        <v>82</v>
      </c>
      <c r="C85">
        <f>Dati!K85</f>
        <v>36968</v>
      </c>
      <c r="D85">
        <f t="shared" ref="D85" si="155">C85-C84</f>
        <v>136</v>
      </c>
      <c r="E85">
        <f t="shared" ref="E85" si="156">10*(C85-C84)</f>
        <v>1360</v>
      </c>
      <c r="F85" s="11">
        <f t="shared" ref="F85" si="157">F84+H85</f>
        <v>36500.193001455598</v>
      </c>
      <c r="G85" s="11">
        <f t="shared" si="79"/>
        <v>130750.40429586807</v>
      </c>
      <c r="H85" s="11">
        <f t="shared" ref="H85" si="158">$M$10*B85^$M$8*EXP(-B85/$M$9)</f>
        <v>130.75040429586988</v>
      </c>
      <c r="I85" s="11">
        <f t="shared" ref="I85" si="159">C85-F85</f>
        <v>467.80699854440172</v>
      </c>
      <c r="J85" s="11">
        <f t="shared" ref="J85" si="160">D85-H85</f>
        <v>5.2495957041301153</v>
      </c>
    </row>
    <row r="86" spans="1:10">
      <c r="A86" s="2">
        <f>Dati!A86</f>
        <v>44127</v>
      </c>
      <c r="B86" s="10">
        <v>83</v>
      </c>
      <c r="C86">
        <f>Dati!K86</f>
        <v>37059</v>
      </c>
      <c r="D86">
        <f t="shared" ref="D86" si="161">C86-C85</f>
        <v>91</v>
      </c>
      <c r="E86">
        <f t="shared" ref="E86" si="162">10*(C86-C85)</f>
        <v>910</v>
      </c>
      <c r="F86" s="11">
        <f t="shared" ref="F86" si="163">F85+H86</f>
        <v>36642.306377364403</v>
      </c>
      <c r="G86" s="11">
        <f t="shared" si="79"/>
        <v>142113.3759088043</v>
      </c>
      <c r="H86" s="11">
        <f t="shared" ref="H86" si="164">$M$10*B86^$M$8*EXP(-B86/$M$9)</f>
        <v>142.11337590880734</v>
      </c>
      <c r="I86" s="11">
        <f t="shared" ref="I86" si="165">C86-F86</f>
        <v>416.69362263559742</v>
      </c>
      <c r="J86" s="11">
        <f t="shared" ref="J86" si="166">D86-H86</f>
        <v>-51.113375908807342</v>
      </c>
    </row>
    <row r="87" spans="1:10">
      <c r="A87" s="2">
        <f>Dati!A87</f>
        <v>44128</v>
      </c>
      <c r="B87" s="10">
        <v>84</v>
      </c>
      <c r="C87">
        <f>Dati!K87</f>
        <v>37210</v>
      </c>
      <c r="D87">
        <f t="shared" ref="D87:D88" si="167">C87-C86</f>
        <v>151</v>
      </c>
      <c r="E87">
        <f t="shared" ref="E87:E88" si="168">10*(C87-C86)</f>
        <v>1510</v>
      </c>
      <c r="F87" s="11">
        <f t="shared" ref="F87:F88" si="169">F86+H87</f>
        <v>36796.523772307424</v>
      </c>
      <c r="G87" s="11">
        <f t="shared" si="79"/>
        <v>154217.39494302165</v>
      </c>
      <c r="H87" s="11">
        <f t="shared" ref="H87:H88" si="170">$M$10*B87^$M$8*EXP(-B87/$M$9)</f>
        <v>154.21739494302523</v>
      </c>
      <c r="I87" s="11">
        <f t="shared" ref="I87:I88" si="171">C87-F87</f>
        <v>413.47622769257578</v>
      </c>
      <c r="J87" s="11">
        <f t="shared" ref="J87:J88" si="172">D87-H87</f>
        <v>-3.2173949430252264</v>
      </c>
    </row>
    <row r="88" spans="1:10">
      <c r="A88" s="2">
        <f>Dati!A88</f>
        <v>44129</v>
      </c>
      <c r="B88" s="10">
        <v>85</v>
      </c>
      <c r="C88">
        <f>Dati!K88</f>
        <v>37338</v>
      </c>
      <c r="D88">
        <f t="shared" si="167"/>
        <v>128</v>
      </c>
      <c r="E88">
        <f t="shared" si="168"/>
        <v>1280</v>
      </c>
      <c r="F88" s="11">
        <f t="shared" si="169"/>
        <v>36963.615394282977</v>
      </c>
      <c r="G88" s="11">
        <f t="shared" si="79"/>
        <v>167091.6219755527</v>
      </c>
      <c r="H88" s="11">
        <f t="shared" si="170"/>
        <v>167.0916219755525</v>
      </c>
      <c r="I88" s="11">
        <f t="shared" si="171"/>
        <v>374.38460571702308</v>
      </c>
      <c r="J88" s="11">
        <f t="shared" si="172"/>
        <v>-39.091621975552499</v>
      </c>
    </row>
    <row r="89" spans="1:10">
      <c r="A89" s="2">
        <f>Dati!A89</f>
        <v>44130</v>
      </c>
      <c r="B89" s="10">
        <v>86</v>
      </c>
      <c r="C89">
        <f>Dati!K89</f>
        <v>37479</v>
      </c>
      <c r="D89">
        <f t="shared" ref="D89" si="173">C89-C88</f>
        <v>141</v>
      </c>
      <c r="E89">
        <f t="shared" ref="E89" si="174">10*(C89-C88)</f>
        <v>1410</v>
      </c>
      <c r="F89" s="11">
        <f t="shared" ref="F89" si="175">F88+H89</f>
        <v>37144.380554947631</v>
      </c>
      <c r="G89" s="11">
        <f t="shared" si="79"/>
        <v>180765.1606646541</v>
      </c>
      <c r="H89" s="11">
        <f t="shared" ref="H89" si="176">$M$10*B89^$M$8*EXP(-B89/$M$9)</f>
        <v>180.76516066465618</v>
      </c>
      <c r="I89" s="11">
        <f t="shared" ref="I89" si="177">C89-F89</f>
        <v>334.61944505236897</v>
      </c>
      <c r="J89" s="11">
        <f t="shared" ref="J89" si="178">D89-H89</f>
        <v>-39.765160664656179</v>
      </c>
    </row>
    <row r="90" spans="1:10">
      <c r="A90" s="2">
        <f>Dati!A90</f>
        <v>44131</v>
      </c>
      <c r="B90" s="10">
        <v>87</v>
      </c>
      <c r="C90">
        <f>Dati!K90</f>
        <v>37700</v>
      </c>
      <c r="D90">
        <f t="shared" ref="D90:D91" si="179">C90-C89</f>
        <v>221</v>
      </c>
      <c r="E90">
        <f t="shared" ref="E90:E91" si="180">10*(C90-C89)</f>
        <v>2210</v>
      </c>
      <c r="F90" s="11">
        <f t="shared" ref="F90:F91" si="181">F89+H90</f>
        <v>37339.647540804755</v>
      </c>
      <c r="G90" s="11">
        <f t="shared" si="79"/>
        <v>195266.98585712438</v>
      </c>
      <c r="H90" s="11">
        <f t="shared" ref="H90:H91" si="182">$M$10*B90^$M$8*EXP(-B90/$M$9)</f>
        <v>195.26698585712165</v>
      </c>
      <c r="I90" s="11">
        <f t="shared" ref="I90:I91" si="183">C90-F90</f>
        <v>360.35245919524459</v>
      </c>
      <c r="J90" s="11">
        <f t="shared" ref="J90:J91" si="184">D90-H90</f>
        <v>25.733014142878346</v>
      </c>
    </row>
    <row r="91" spans="1:10">
      <c r="A91" s="2">
        <f>Dati!A91</f>
        <v>44132</v>
      </c>
      <c r="B91" s="10">
        <v>88</v>
      </c>
      <c r="C91">
        <f>Dati!K91</f>
        <v>37905</v>
      </c>
      <c r="D91">
        <f t="shared" si="179"/>
        <v>205</v>
      </c>
      <c r="E91">
        <f t="shared" si="180"/>
        <v>2050</v>
      </c>
      <c r="F91" s="11">
        <f t="shared" si="181"/>
        <v>37550.273411386268</v>
      </c>
      <c r="G91" s="11">
        <f t="shared" si="79"/>
        <v>210625.87058151257</v>
      </c>
      <c r="H91" s="11">
        <f t="shared" si="182"/>
        <v>210.62587058151027</v>
      </c>
      <c r="I91" s="11">
        <f t="shared" si="183"/>
        <v>354.72658861373202</v>
      </c>
      <c r="J91" s="11">
        <f t="shared" si="184"/>
        <v>-5.6258705815102701</v>
      </c>
    </row>
    <row r="92" spans="1:10">
      <c r="A92" s="2">
        <f>Dati!A92</f>
        <v>44133</v>
      </c>
      <c r="B92" s="10">
        <v>89</v>
      </c>
      <c r="C92">
        <f>Dati!K92</f>
        <v>38122</v>
      </c>
      <c r="D92">
        <f t="shared" ref="D92:D93" si="185">C92-C91</f>
        <v>217</v>
      </c>
      <c r="E92">
        <f t="shared" ref="E92:E93" si="186">10*(C92-C91)</f>
        <v>2170</v>
      </c>
      <c r="F92" s="11">
        <f t="shared" ref="F92:F93" si="187">F91+H92</f>
        <v>37777.143723561247</v>
      </c>
      <c r="G92" s="11">
        <f t="shared" si="79"/>
        <v>226870.31217497861</v>
      </c>
      <c r="H92" s="11">
        <f t="shared" ref="H92:H93" si="188">$M$10*B92^$M$8*EXP(-B92/$M$9)</f>
        <v>226.87031217498176</v>
      </c>
      <c r="I92" s="11">
        <f t="shared" ref="I92:I93" si="189">C92-F92</f>
        <v>344.85627643875341</v>
      </c>
      <c r="J92" s="11">
        <f t="shared" ref="J92:J93" si="190">D92-H92</f>
        <v>-9.8703121749817626</v>
      </c>
    </row>
    <row r="93" spans="1:10">
      <c r="A93" s="2">
        <f>Dati!A93</f>
        <v>44134</v>
      </c>
      <c r="B93" s="10">
        <v>90</v>
      </c>
      <c r="C93">
        <f>Dati!K93</f>
        <v>38321</v>
      </c>
      <c r="D93">
        <f t="shared" si="185"/>
        <v>199</v>
      </c>
      <c r="E93">
        <f t="shared" si="186"/>
        <v>1990</v>
      </c>
      <c r="F93" s="11">
        <f t="shared" si="187"/>
        <v>38021.172181355178</v>
      </c>
      <c r="G93" s="11">
        <f t="shared" si="79"/>
        <v>244028.45779393101</v>
      </c>
      <c r="H93" s="11">
        <f t="shared" si="188"/>
        <v>244.02845779392953</v>
      </c>
      <c r="I93" s="11">
        <f t="shared" si="189"/>
        <v>299.8278186448224</v>
      </c>
      <c r="J93" s="11">
        <f t="shared" si="190"/>
        <v>-45.028457793929533</v>
      </c>
    </row>
    <row r="94" spans="1:10">
      <c r="A94" s="2">
        <f>Dati!A94</f>
        <v>44135</v>
      </c>
      <c r="B94" s="10">
        <v>91</v>
      </c>
      <c r="C94">
        <f>Dati!K94</f>
        <v>38618</v>
      </c>
      <c r="D94">
        <f t="shared" ref="D94" si="191">C94-C93</f>
        <v>297</v>
      </c>
      <c r="E94">
        <f t="shared" ref="E94" si="192">10*(C94-C93)</f>
        <v>2970</v>
      </c>
      <c r="F94" s="11">
        <f t="shared" ref="F94" si="193">F93+H94</f>
        <v>38283.300210915339</v>
      </c>
      <c r="G94" s="11">
        <f t="shared" si="79"/>
        <v>262128.02956016094</v>
      </c>
      <c r="H94" s="11">
        <f t="shared" ref="H94" si="194">$M$10*B94^$M$8*EXP(-B94/$M$9)</f>
        <v>262.12802956015895</v>
      </c>
      <c r="I94" s="11">
        <f t="shared" ref="I94" si="195">C94-F94</f>
        <v>334.69978908466146</v>
      </c>
      <c r="J94" s="11">
        <f t="shared" ref="J94" si="196">D94-H94</f>
        <v>34.87197043984105</v>
      </c>
    </row>
    <row r="95" spans="1:10">
      <c r="A95" s="2">
        <f>Dati!A95</f>
        <v>44136</v>
      </c>
      <c r="B95" s="10">
        <v>92</v>
      </c>
      <c r="C95">
        <f>Dati!K95</f>
        <v>38826</v>
      </c>
      <c r="D95">
        <f t="shared" ref="D95:D96" si="197">C95-C94</f>
        <v>208</v>
      </c>
      <c r="E95">
        <f t="shared" ref="E95:E96" si="198">10*(C95-C94)</f>
        <v>2080</v>
      </c>
      <c r="F95" s="11">
        <f t="shared" ref="F95:F96" si="199">F94+H95</f>
        <v>38564.496460509989</v>
      </c>
      <c r="G95" s="11">
        <f t="shared" si="79"/>
        <v>281196.24959465</v>
      </c>
      <c r="H95" s="11">
        <f t="shared" ref="H95:H96" si="200">$M$10*B95^$M$8*EXP(-B95/$M$9)</f>
        <v>281.19624959464755</v>
      </c>
      <c r="I95" s="11">
        <f t="shared" ref="I95:I96" si="201">C95-F95</f>
        <v>261.50353949001146</v>
      </c>
      <c r="J95" s="11">
        <f t="shared" ref="J95:J96" si="202">D95-H95</f>
        <v>-73.196249594647554</v>
      </c>
    </row>
    <row r="96" spans="1:10">
      <c r="A96" s="2">
        <f>Dati!A96</f>
        <v>44137</v>
      </c>
      <c r="B96" s="10">
        <v>93</v>
      </c>
      <c r="C96">
        <f>Dati!K96</f>
        <v>39059</v>
      </c>
      <c r="D96">
        <f t="shared" si="197"/>
        <v>233</v>
      </c>
      <c r="E96">
        <f t="shared" si="198"/>
        <v>2330</v>
      </c>
      <c r="F96" s="11">
        <f t="shared" si="199"/>
        <v>38865.756225700097</v>
      </c>
      <c r="G96" s="11">
        <f t="shared" si="79"/>
        <v>301259.76519010874</v>
      </c>
      <c r="H96" s="11">
        <f t="shared" si="200"/>
        <v>301.25976519010533</v>
      </c>
      <c r="I96" s="11">
        <f t="shared" si="201"/>
        <v>193.24377429990273</v>
      </c>
      <c r="J96" s="11">
        <f t="shared" si="202"/>
        <v>-68.259765190105327</v>
      </c>
    </row>
    <row r="97" spans="1:10">
      <c r="A97" s="2">
        <f>Dati!A97</f>
        <v>44138</v>
      </c>
      <c r="B97" s="10">
        <v>94</v>
      </c>
      <c r="C97">
        <f>Dati!K97</f>
        <v>39412</v>
      </c>
      <c r="D97">
        <f t="shared" ref="D97:D98" si="203">C97-C96</f>
        <v>353</v>
      </c>
      <c r="E97">
        <f t="shared" ref="E97:E98" si="204">10*(C97-C96)</f>
        <v>3530</v>
      </c>
      <c r="F97" s="11">
        <f t="shared" ref="F97:F98" si="205">F96+H97</f>
        <v>39188.100800071734</v>
      </c>
      <c r="G97" s="11">
        <f t="shared" si="79"/>
        <v>322344.57437163655</v>
      </c>
      <c r="H97" s="11">
        <f t="shared" ref="H97:H98" si="206">$M$10*B97^$M$8*EXP(-B97/$M$9)</f>
        <v>322.34457437163405</v>
      </c>
      <c r="I97" s="11">
        <f t="shared" ref="I97:I98" si="207">C97-F97</f>
        <v>223.89919992826617</v>
      </c>
      <c r="J97" s="11">
        <f t="shared" ref="J97:J98" si="208">D97-H97</f>
        <v>30.655425628365947</v>
      </c>
    </row>
    <row r="98" spans="1:10">
      <c r="A98" s="2">
        <f>Dati!A98</f>
        <v>44139</v>
      </c>
      <c r="B98" s="10">
        <v>95</v>
      </c>
      <c r="C98">
        <f>Dati!K98</f>
        <v>39747</v>
      </c>
      <c r="D98">
        <f t="shared" si="203"/>
        <v>335</v>
      </c>
      <c r="E98">
        <f t="shared" si="204"/>
        <v>3350</v>
      </c>
      <c r="F98" s="11">
        <f t="shared" si="205"/>
        <v>39532.576752163528</v>
      </c>
      <c r="G98" s="11">
        <f t="shared" si="79"/>
        <v>344475.95209179417</v>
      </c>
      <c r="H98" s="11">
        <f t="shared" si="206"/>
        <v>344.47595209179758</v>
      </c>
      <c r="I98" s="11">
        <f t="shared" si="207"/>
        <v>214.423247836472</v>
      </c>
      <c r="J98" s="11">
        <f t="shared" si="208"/>
        <v>-9.4759520917975806</v>
      </c>
    </row>
    <row r="99" spans="1:10">
      <c r="A99" s="2">
        <f>Dati!A99</f>
        <v>44140</v>
      </c>
      <c r="B99" s="10">
        <v>96</v>
      </c>
      <c r="C99">
        <f>Dati!K99</f>
        <v>40192</v>
      </c>
      <c r="D99">
        <f t="shared" ref="D99" si="209">C99-C98</f>
        <v>445</v>
      </c>
      <c r="E99">
        <f t="shared" ref="E99" si="210">10*(C99-C98)</f>
        <v>4450</v>
      </c>
      <c r="F99" s="11">
        <f t="shared" ref="F99" si="211">F98+H99</f>
        <v>39900.255129465957</v>
      </c>
      <c r="G99" s="11">
        <f t="shared" si="79"/>
        <v>367678.377302429</v>
      </c>
      <c r="H99" s="11">
        <f t="shared" ref="H99" si="212">$M$10*B99^$M$8*EXP(-B99/$M$9)</f>
        <v>367.67837730242729</v>
      </c>
      <c r="I99" s="11">
        <f t="shared" ref="I99" si="213">C99-F99</f>
        <v>291.744870534043</v>
      </c>
      <c r="J99" s="11">
        <f t="shared" ref="J99" si="214">D99-H99</f>
        <v>77.321622697572707</v>
      </c>
    </row>
    <row r="100" spans="1:10">
      <c r="A100" s="2">
        <f>Dati!A100</f>
        <v>44141</v>
      </c>
      <c r="B100" s="10">
        <v>97</v>
      </c>
      <c r="C100">
        <f>Dati!K100</f>
        <v>40638</v>
      </c>
      <c r="D100">
        <f t="shared" ref="D100:D103" si="215">C100-C99</f>
        <v>446</v>
      </c>
      <c r="E100">
        <f t="shared" ref="E100:E103" si="216">10*(C100-C99)</f>
        <v>4460</v>
      </c>
      <c r="F100" s="11">
        <f t="shared" ref="F100:F103" si="217">F99+H100</f>
        <v>40292.230590606465</v>
      </c>
      <c r="G100" s="11">
        <f t="shared" si="79"/>
        <v>391975.46114050783</v>
      </c>
      <c r="H100" s="11">
        <f t="shared" ref="H100:H103" si="218">$M$10*B100^$M$8*EXP(-B100/$M$9)</f>
        <v>391.97546114050965</v>
      </c>
      <c r="I100" s="11">
        <f t="shared" ref="I100:I103" si="219">C100-F100</f>
        <v>345.76940939353517</v>
      </c>
      <c r="J100" s="11">
        <f t="shared" ref="J100:J103" si="220">D100-H100</f>
        <v>54.024538859490349</v>
      </c>
    </row>
    <row r="101" spans="1:10">
      <c r="A101" s="2">
        <f>Dati!A101</f>
        <v>44142</v>
      </c>
      <c r="B101" s="10">
        <v>98</v>
      </c>
      <c r="C101">
        <f>Dati!K101</f>
        <v>41063</v>
      </c>
      <c r="D101">
        <f t="shared" si="215"/>
        <v>425</v>
      </c>
      <c r="E101">
        <f t="shared" si="216"/>
        <v>4250</v>
      </c>
      <c r="F101" s="11">
        <f t="shared" si="217"/>
        <v>40709.620467066088</v>
      </c>
      <c r="G101" s="11">
        <f t="shared" si="79"/>
        <v>417389.87645962334</v>
      </c>
      <c r="H101" s="11">
        <f t="shared" si="218"/>
        <v>417.38987645962658</v>
      </c>
      <c r="I101" s="11">
        <f t="shared" si="219"/>
        <v>353.37953293391183</v>
      </c>
      <c r="J101" s="11">
        <f t="shared" si="220"/>
        <v>7.6101235403734222</v>
      </c>
    </row>
    <row r="102" spans="1:10">
      <c r="A102" s="2">
        <f>Dati!A102</f>
        <v>44143</v>
      </c>
      <c r="B102" s="10">
        <v>99</v>
      </c>
      <c r="C102">
        <f>Dati!K102</f>
        <v>41394</v>
      </c>
      <c r="D102">
        <f t="shared" si="215"/>
        <v>331</v>
      </c>
      <c r="E102">
        <f t="shared" si="216"/>
        <v>3310</v>
      </c>
      <c r="F102" s="11">
        <f t="shared" si="217"/>
        <v>41153.563755997755</v>
      </c>
      <c r="G102" s="11">
        <f t="shared" si="79"/>
        <v>443943.28893166676</v>
      </c>
      <c r="H102" s="11">
        <f t="shared" si="218"/>
        <v>443.94328893166892</v>
      </c>
      <c r="I102" s="11">
        <f t="shared" si="219"/>
        <v>240.43624400224508</v>
      </c>
      <c r="J102" s="11">
        <f t="shared" si="220"/>
        <v>-112.94328893166892</v>
      </c>
    </row>
    <row r="103" spans="1:10">
      <c r="A103" s="2">
        <f>Dati!A103</f>
        <v>44144</v>
      </c>
      <c r="B103" s="10">
        <v>100</v>
      </c>
      <c r="C103">
        <f>Dati!K103</f>
        <v>41750</v>
      </c>
      <c r="D103">
        <f t="shared" si="215"/>
        <v>356</v>
      </c>
      <c r="E103">
        <f t="shared" si="216"/>
        <v>3560</v>
      </c>
      <c r="F103" s="11">
        <f t="shared" si="217"/>
        <v>41625.22004593374</v>
      </c>
      <c r="G103" s="11">
        <f t="shared" si="79"/>
        <v>471656.28993598511</v>
      </c>
      <c r="H103" s="11">
        <f t="shared" si="218"/>
        <v>471.65628993598267</v>
      </c>
      <c r="I103" s="11">
        <f t="shared" si="219"/>
        <v>124.77995406625996</v>
      </c>
      <c r="J103" s="11">
        <f t="shared" si="220"/>
        <v>-115.65628993598267</v>
      </c>
    </row>
    <row r="104" spans="1:10">
      <c r="A104" s="2">
        <f>Dati!A104</f>
        <v>44145</v>
      </c>
      <c r="B104" s="10">
        <v>101</v>
      </c>
      <c r="C104">
        <f>Dati!K104</f>
        <v>42330</v>
      </c>
      <c r="D104">
        <f t="shared" ref="D104" si="221">C104-C103</f>
        <v>580</v>
      </c>
      <c r="E104">
        <f t="shared" ref="E104" si="222">10*(C104-C103)</f>
        <v>5800</v>
      </c>
      <c r="F104" s="11">
        <f t="shared" ref="F104" si="223">F103+H104</f>
        <v>42125.768377378554</v>
      </c>
      <c r="G104" s="11">
        <f t="shared" si="79"/>
        <v>500548.33144481381</v>
      </c>
      <c r="H104" s="11">
        <f t="shared" ref="H104" si="224">$M$10*B104^$M$8*EXP(-B104/$M$9)</f>
        <v>500.54833144481017</v>
      </c>
      <c r="I104" s="11">
        <f t="shared" ref="I104" si="225">C104-F104</f>
        <v>204.23162262144615</v>
      </c>
      <c r="J104" s="11">
        <f t="shared" ref="J104" si="226">D104-H104</f>
        <v>79.451668555189826</v>
      </c>
    </row>
    <row r="105" spans="1:10">
      <c r="A105" s="2">
        <f>Dati!A105</f>
        <v>44146</v>
      </c>
      <c r="B105" s="10">
        <v>102</v>
      </c>
      <c r="C105">
        <f>Dati!K105</f>
        <v>42953</v>
      </c>
      <c r="D105">
        <f t="shared" ref="D105:D106" si="227">C105-C104</f>
        <v>623</v>
      </c>
      <c r="E105">
        <f t="shared" ref="E105:E106" si="228">10*(C105-C104)</f>
        <v>6230</v>
      </c>
      <c r="F105" s="11">
        <f t="shared" ref="F105:F106" si="229">F104+H105</f>
        <v>42656.406040483438</v>
      </c>
      <c r="G105" s="11">
        <f t="shared" si="79"/>
        <v>530637.66310488433</v>
      </c>
      <c r="H105" s="11">
        <f t="shared" ref="H105:H106" si="230">$M$10*B105^$M$8*EXP(-B105/$M$9)</f>
        <v>530.63766310488336</v>
      </c>
      <c r="I105" s="11">
        <f t="shared" ref="I105:I106" si="231">C105-F105</f>
        <v>296.59395951656188</v>
      </c>
      <c r="J105" s="11">
        <f t="shared" ref="J105:J106" si="232">D105-H105</f>
        <v>92.362336895116641</v>
      </c>
    </row>
    <row r="106" spans="1:10">
      <c r="A106" s="2">
        <f>Dati!A106</f>
        <v>44147</v>
      </c>
      <c r="B106" s="10">
        <v>103</v>
      </c>
      <c r="C106">
        <f>Dati!K106</f>
        <v>43589</v>
      </c>
      <c r="D106">
        <f t="shared" si="227"/>
        <v>636</v>
      </c>
      <c r="E106">
        <f t="shared" si="228"/>
        <v>6360</v>
      </c>
      <c r="F106" s="11">
        <f t="shared" si="229"/>
        <v>43218.347312188846</v>
      </c>
      <c r="G106" s="11">
        <f t="shared" si="79"/>
        <v>561941.27170540742</v>
      </c>
      <c r="H106" s="11">
        <f t="shared" si="230"/>
        <v>561.94127170540401</v>
      </c>
      <c r="I106" s="11">
        <f t="shared" si="231"/>
        <v>370.65268781115446</v>
      </c>
      <c r="J106" s="11">
        <f t="shared" si="232"/>
        <v>74.058728294595994</v>
      </c>
    </row>
    <row r="107" spans="1:10">
      <c r="A107" s="2">
        <f>Dati!A107</f>
        <v>44148</v>
      </c>
      <c r="B107" s="10">
        <v>104</v>
      </c>
      <c r="C107">
        <f>Dati!K107</f>
        <v>44139</v>
      </c>
      <c r="D107">
        <f t="shared" ref="D107:D110" si="233">C107-C106</f>
        <v>550</v>
      </c>
      <c r="E107">
        <f t="shared" ref="E107:E110" si="234">10*(C107-C106)</f>
        <v>5500</v>
      </c>
      <c r="F107" s="11">
        <f t="shared" ref="F107:F110" si="235">F106+H107</f>
        <v>43812.8221354013</v>
      </c>
      <c r="G107" s="11">
        <f t="shared" ref="G107:G110" si="236">(F107-F106)*1000</f>
        <v>594474.82321245479</v>
      </c>
      <c r="H107" s="11">
        <f t="shared" ref="H107:H110" si="237">$M$10*B107^$M$8*EXP(-B107/$M$9)</f>
        <v>594.47482321245252</v>
      </c>
      <c r="I107" s="11">
        <f t="shared" ref="I107:I110" si="238">C107-F107</f>
        <v>326.17786459869967</v>
      </c>
      <c r="J107" s="11">
        <f t="shared" ref="J107:J110" si="239">D107-H107</f>
        <v>-44.47482321245252</v>
      </c>
    </row>
    <row r="108" spans="1:10">
      <c r="A108" s="2">
        <f>Dati!A108</f>
        <v>44149</v>
      </c>
      <c r="B108" s="10">
        <v>105</v>
      </c>
      <c r="C108">
        <f>Dati!K108</f>
        <v>44683</v>
      </c>
      <c r="D108">
        <f t="shared" si="233"/>
        <v>544</v>
      </c>
      <c r="E108">
        <f t="shared" si="234"/>
        <v>5440</v>
      </c>
      <c r="F108" s="11">
        <f t="shared" si="235"/>
        <v>44441.074742940458</v>
      </c>
      <c r="G108" s="11">
        <f t="shared" si="236"/>
        <v>628252.60753915785</v>
      </c>
      <c r="H108" s="11">
        <f t="shared" si="237"/>
        <v>628.25260753916041</v>
      </c>
      <c r="I108" s="11">
        <f t="shared" si="238"/>
        <v>241.92525705954176</v>
      </c>
      <c r="J108" s="11">
        <f t="shared" si="239"/>
        <v>-84.252607539160408</v>
      </c>
    </row>
    <row r="109" spans="1:10">
      <c r="A109" s="2">
        <f>Dati!A109</f>
        <v>44150</v>
      </c>
      <c r="B109" s="10">
        <v>106</v>
      </c>
      <c r="C109">
        <f>Dati!K109</f>
        <v>45229</v>
      </c>
      <c r="D109">
        <f t="shared" si="233"/>
        <v>546</v>
      </c>
      <c r="E109">
        <f t="shared" si="234"/>
        <v>5460</v>
      </c>
      <c r="F109" s="11">
        <f t="shared" si="235"/>
        <v>45104.362229150305</v>
      </c>
      <c r="G109" s="11">
        <f t="shared" si="236"/>
        <v>663287.48620984703</v>
      </c>
      <c r="H109" s="11">
        <f t="shared" si="237"/>
        <v>663.28748620984879</v>
      </c>
      <c r="I109" s="11">
        <f t="shared" si="238"/>
        <v>124.63777084969479</v>
      </c>
      <c r="J109" s="11">
        <f t="shared" si="239"/>
        <v>-117.28748620984879</v>
      </c>
    </row>
    <row r="110" spans="1:10">
      <c r="A110" s="2">
        <f>Dati!A110</f>
        <v>44151</v>
      </c>
      <c r="B110" s="10">
        <v>107</v>
      </c>
      <c r="C110">
        <f>Dati!K110</f>
        <v>45733</v>
      </c>
      <c r="D110">
        <f t="shared" si="233"/>
        <v>504</v>
      </c>
      <c r="E110">
        <f t="shared" si="234"/>
        <v>5040</v>
      </c>
      <c r="F110" s="11">
        <f t="shared" si="235"/>
        <v>45803.953072215103</v>
      </c>
      <c r="G110" s="11">
        <f t="shared" si="236"/>
        <v>699590.84306479781</v>
      </c>
      <c r="H110" s="11">
        <f t="shared" si="237"/>
        <v>699.5908430647961</v>
      </c>
      <c r="I110" s="11">
        <f t="shared" si="238"/>
        <v>-70.95307221510302</v>
      </c>
      <c r="J110" s="11">
        <f t="shared" si="239"/>
        <v>-195.5908430647961</v>
      </c>
    </row>
    <row r="111" spans="1:10">
      <c r="A111" s="2"/>
      <c r="B111" s="10">
        <v>108</v>
      </c>
      <c r="F111" s="11">
        <f t="shared" ref="F107:F120" si="240">F110+H111</f>
        <v>46541.125610355557</v>
      </c>
      <c r="G111" s="11">
        <f t="shared" si="79"/>
        <v>737172.53814045398</v>
      </c>
      <c r="H111" s="11">
        <f t="shared" ref="H107:H120" si="241">$M$10*B111^$M$8*EXP(-B111/$M$9)</f>
        <v>737.17253814045512</v>
      </c>
    </row>
    <row r="112" spans="1:10">
      <c r="A112" s="2"/>
      <c r="B112" s="10">
        <v>109</v>
      </c>
      <c r="F112" s="11">
        <f t="shared" si="240"/>
        <v>47317.166475203398</v>
      </c>
      <c r="G112" s="11">
        <f t="shared" si="79"/>
        <v>776040.86484784051</v>
      </c>
      <c r="H112" s="11">
        <f t="shared" si="241"/>
        <v>776.04086484783738</v>
      </c>
    </row>
    <row r="113" spans="1:8">
      <c r="A113" s="2"/>
      <c r="B113" s="10">
        <v>110</v>
      </c>
      <c r="F113" s="11">
        <f t="shared" si="240"/>
        <v>48133.368985762849</v>
      </c>
      <c r="G113" s="11">
        <f t="shared" si="79"/>
        <v>816202.51055945118</v>
      </c>
      <c r="H113" s="11">
        <f t="shared" si="241"/>
        <v>816.20251055945164</v>
      </c>
    </row>
    <row r="114" spans="1:8">
      <c r="A114" s="2"/>
      <c r="B114" s="10">
        <v>111</v>
      </c>
      <c r="F114" s="11">
        <f t="shared" si="240"/>
        <v>48991.031506465602</v>
      </c>
      <c r="G114" s="11">
        <f t="shared" si="79"/>
        <v>857662.52070275368</v>
      </c>
      <c r="H114" s="11">
        <f t="shared" si="241"/>
        <v>857.66252070275448</v>
      </c>
    </row>
    <row r="115" spans="1:8">
      <c r="A115" s="2"/>
      <c r="B115" s="10">
        <v>112</v>
      </c>
      <c r="F115" s="11">
        <f t="shared" si="240"/>
        <v>49891.455772911104</v>
      </c>
      <c r="G115" s="11">
        <f t="shared" si="79"/>
        <v>900424.26644550147</v>
      </c>
      <c r="H115" s="11">
        <f t="shared" si="241"/>
        <v>900.42426644550244</v>
      </c>
    </row>
    <row r="116" spans="1:8">
      <c r="A116" s="2"/>
      <c r="B116" s="10">
        <v>113</v>
      </c>
      <c r="F116" s="11">
        <f t="shared" si="240"/>
        <v>50835.945188956932</v>
      </c>
      <c r="G116" s="11">
        <f t="shared" si="79"/>
        <v>944489.41604582802</v>
      </c>
      <c r="H116" s="11">
        <f t="shared" si="241"/>
        <v>944.48941604582888</v>
      </c>
    </row>
    <row r="117" spans="1:8">
      <c r="A117" s="2"/>
      <c r="B117" s="10">
        <v>114</v>
      </c>
      <c r="F117" s="11">
        <f t="shared" si="240"/>
        <v>51825.803098884244</v>
      </c>
      <c r="G117" s="11">
        <f t="shared" si="79"/>
        <v>989857.90992731205</v>
      </c>
      <c r="H117" s="11">
        <f t="shared" si="241"/>
        <v>989.85790992730995</v>
      </c>
    </row>
    <row r="118" spans="1:8">
      <c r="A118" s="2"/>
      <c r="B118" s="10">
        <v>115</v>
      </c>
      <c r="F118" s="11">
        <f t="shared" si="240"/>
        <v>52862.331038411015</v>
      </c>
      <c r="G118" s="11">
        <f t="shared" si="79"/>
        <v>1036527.9395267717</v>
      </c>
      <c r="H118" s="11">
        <f t="shared" si="241"/>
        <v>1036.5279395267726</v>
      </c>
    </row>
    <row r="119" spans="1:8">
      <c r="A119" s="2"/>
      <c r="B119" s="10">
        <v>116</v>
      </c>
      <c r="F119" s="11">
        <f t="shared" si="240"/>
        <v>53946.826968361267</v>
      </c>
      <c r="G119" s="11">
        <f t="shared" si="79"/>
        <v>1084495.9299502517</v>
      </c>
      <c r="H119" s="11">
        <f t="shared" si="241"/>
        <v>1084.4959299502514</v>
      </c>
    </row>
    <row r="120" spans="1:8">
      <c r="A120" s="2"/>
      <c r="B120" s="10">
        <v>117</v>
      </c>
      <c r="F120" s="11">
        <f t="shared" si="240"/>
        <v>55080.58349482152</v>
      </c>
      <c r="G120" s="11">
        <f t="shared" si="79"/>
        <v>1133756.5264602527</v>
      </c>
      <c r="H120" s="11">
        <f t="shared" si="241"/>
        <v>1133.7565264602538</v>
      </c>
    </row>
    <row r="121" spans="1:8">
      <c r="A121" s="2"/>
      <c r="B121" s="10">
        <v>118</v>
      </c>
      <c r="F121" s="11">
        <f t="shared" ref="F121:F128" si="242">F120+H121</f>
        <v>56264.886079627016</v>
      </c>
      <c r="G121" s="11">
        <f t="shared" si="79"/>
        <v>1184302.5848054967</v>
      </c>
      <c r="H121" s="11">
        <f t="shared" ref="H121:H128" si="243">$M$10*B121^$M$8*EXP(-B121/$M$9)</f>
        <v>1184.3025848054947</v>
      </c>
    </row>
    <row r="122" spans="1:8">
      <c r="A122" s="2"/>
      <c r="B122" s="10">
        <v>119</v>
      </c>
      <c r="F122" s="11">
        <f t="shared" si="242"/>
        <v>57501.011245019516</v>
      </c>
      <c r="G122" s="11">
        <f t="shared" si="79"/>
        <v>1236125.1653924992</v>
      </c>
      <c r="H122" s="11">
        <f t="shared" si="243"/>
        <v>1236.1251653924967</v>
      </c>
    </row>
    <row r="123" spans="1:8">
      <c r="A123" s="2"/>
      <c r="B123" s="10">
        <v>120</v>
      </c>
      <c r="F123" s="11">
        <f t="shared" si="242"/>
        <v>58790.224776306459</v>
      </c>
      <c r="G123" s="11">
        <f t="shared" si="79"/>
        <v>1289213.5312869432</v>
      </c>
      <c r="H123" s="11">
        <f t="shared" si="243"/>
        <v>1289.2135312869432</v>
      </c>
    </row>
    <row r="124" spans="1:8">
      <c r="A124" s="2"/>
      <c r="B124" s="10">
        <v>121</v>
      </c>
      <c r="F124" s="11">
        <f t="shared" si="242"/>
        <v>60133.779926327989</v>
      </c>
      <c r="G124" s="11">
        <f t="shared" si="79"/>
        <v>1343555.1500215298</v>
      </c>
      <c r="H124" s="11">
        <f t="shared" si="243"/>
        <v>1343.5551500215288</v>
      </c>
    </row>
    <row r="125" spans="1:8">
      <c r="B125" s="10">
        <v>122</v>
      </c>
      <c r="F125" s="11">
        <f t="shared" si="242"/>
        <v>61532.915625504189</v>
      </c>
      <c r="G125" s="11">
        <f t="shared" si="79"/>
        <v>1399135.6991762004</v>
      </c>
      <c r="H125" s="11">
        <f t="shared" si="243"/>
        <v>1399.1356991762016</v>
      </c>
    </row>
    <row r="126" spans="1:8">
      <c r="B126" s="10">
        <v>123</v>
      </c>
      <c r="F126" s="11">
        <f t="shared" si="242"/>
        <v>62988.854701190445</v>
      </c>
      <c r="G126" s="11">
        <f t="shared" si="79"/>
        <v>1455939.0756862559</v>
      </c>
      <c r="H126" s="11">
        <f t="shared" si="243"/>
        <v>1455.9390756862524</v>
      </c>
    </row>
    <row r="127" spans="1:8">
      <c r="B127" s="10">
        <v>124</v>
      </c>
      <c r="F127" s="11">
        <f t="shared" si="242"/>
        <v>64502.802110014127</v>
      </c>
      <c r="G127" s="11">
        <f t="shared" si="79"/>
        <v>1513947.408823682</v>
      </c>
      <c r="H127" s="11">
        <f t="shared" si="243"/>
        <v>1513.9474088236805</v>
      </c>
    </row>
    <row r="128" spans="1:8">
      <c r="B128" s="10">
        <v>125</v>
      </c>
      <c r="F128" s="11">
        <f t="shared" si="242"/>
        <v>66075.943186801727</v>
      </c>
      <c r="G128" s="11">
        <f t="shared" si="79"/>
        <v>1573141.0767876005</v>
      </c>
      <c r="H128" s="11">
        <f t="shared" si="243"/>
        <v>1573.1410767876034</v>
      </c>
    </row>
    <row r="129" spans="2:8">
      <c r="B129" s="10">
        <v>126</v>
      </c>
      <c r="F129" s="11">
        <f t="shared" ref="F129:F132" si="244">F128+H129</f>
        <v>67709.441913632108</v>
      </c>
      <c r="G129" s="11">
        <f t="shared" si="79"/>
        <v>1633498.7268303812</v>
      </c>
      <c r="H129" s="11">
        <f t="shared" ref="H129:H132" si="245">$M$10*B129^$M$8*EXP(-B129/$M$9)</f>
        <v>1633.4987268303805</v>
      </c>
    </row>
    <row r="130" spans="2:8">
      <c r="B130" s="10">
        <v>127</v>
      </c>
      <c r="F130" s="11">
        <f t="shared" si="244"/>
        <v>69404.439212469457</v>
      </c>
      <c r="G130" s="11">
        <f t="shared" si="79"/>
        <v>1694997.2988373484</v>
      </c>
      <c r="H130" s="11">
        <f t="shared" si="245"/>
        <v>1694.9972988373461</v>
      </c>
    </row>
    <row r="131" spans="2:8">
      <c r="B131" s="10">
        <v>128</v>
      </c>
      <c r="F131" s="11">
        <f t="shared" si="244"/>
        <v>71162.051264739348</v>
      </c>
      <c r="G131" s="11">
        <f t="shared" si="79"/>
        <v>1757612.0522698911</v>
      </c>
      <c r="H131" s="11">
        <f t="shared" si="245"/>
        <v>1757.6120522698905</v>
      </c>
    </row>
    <row r="132" spans="2:8">
      <c r="B132" s="10">
        <v>129</v>
      </c>
      <c r="F132" s="11">
        <f t="shared" si="244"/>
        <v>72983.36786111322</v>
      </c>
      <c r="G132" s="11">
        <f t="shared" si="79"/>
        <v>1821316.5963738719</v>
      </c>
      <c r="H132" s="11">
        <f t="shared" si="245"/>
        <v>1821.3165963738754</v>
      </c>
    </row>
  </sheetData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&amp;CPagina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BF3F-C6CA-4254-9A29-CA5235213070}">
  <dimension ref="B1:E111"/>
  <sheetViews>
    <sheetView workbookViewId="0">
      <pane ySplit="1" topLeftCell="A83" activePane="bottomLeft" state="frozen"/>
      <selection pane="bottomLeft" activeCell="B111" sqref="B111"/>
    </sheetView>
  </sheetViews>
  <sheetFormatPr defaultRowHeight="14.25"/>
  <cols>
    <col min="2" max="3" width="10.75" customWidth="1"/>
    <col min="4" max="5" width="11.25" bestFit="1" customWidth="1"/>
  </cols>
  <sheetData>
    <row r="1" spans="2:5" ht="15">
      <c r="B1" s="1" t="s">
        <v>10</v>
      </c>
      <c r="C1" s="4" t="s">
        <v>53</v>
      </c>
      <c r="D1" s="4" t="s">
        <v>54</v>
      </c>
      <c r="E1" s="4" t="s">
        <v>55</v>
      </c>
    </row>
    <row r="3" spans="2:5">
      <c r="B3" s="3"/>
    </row>
    <row r="4" spans="2:5">
      <c r="B4" s="3">
        <f>Dati!N3</f>
        <v>247832</v>
      </c>
      <c r="C4">
        <v>0</v>
      </c>
    </row>
    <row r="5" spans="2:5">
      <c r="B5" s="3">
        <f>Dati!N4</f>
        <v>248070</v>
      </c>
      <c r="C5">
        <f t="shared" ref="C5:C54" si="0">B5-B4</f>
        <v>238</v>
      </c>
    </row>
    <row r="6" spans="2:5">
      <c r="B6" s="3">
        <f>Dati!N5</f>
        <v>248229</v>
      </c>
      <c r="C6">
        <f t="shared" si="0"/>
        <v>159</v>
      </c>
    </row>
    <row r="7" spans="2:5">
      <c r="B7" s="3">
        <f>Dati!N6</f>
        <v>248419</v>
      </c>
      <c r="C7">
        <f t="shared" si="0"/>
        <v>190</v>
      </c>
      <c r="E7" s="11">
        <f>SUM(C4:C7)/4</f>
        <v>146.75</v>
      </c>
    </row>
    <row r="8" spans="2:5">
      <c r="B8" s="3">
        <f>Dati!N7</f>
        <v>248803</v>
      </c>
      <c r="C8">
        <f t="shared" si="0"/>
        <v>384</v>
      </c>
      <c r="E8" s="11">
        <f t="shared" ref="E8:E62" si="1">SUM(C5:C8)/4</f>
        <v>242.75</v>
      </c>
    </row>
    <row r="9" spans="2:5">
      <c r="B9" s="3">
        <f>Dati!N8</f>
        <v>249204</v>
      </c>
      <c r="C9">
        <f t="shared" si="0"/>
        <v>401</v>
      </c>
      <c r="E9" s="11">
        <f t="shared" si="1"/>
        <v>283.5</v>
      </c>
    </row>
    <row r="10" spans="2:5">
      <c r="B10" s="3">
        <f>Dati!N9</f>
        <v>249756</v>
      </c>
      <c r="C10">
        <f t="shared" si="0"/>
        <v>552</v>
      </c>
      <c r="D10" s="11">
        <f>SUM(C4:C10)/7</f>
        <v>274.85714285714283</v>
      </c>
      <c r="E10" s="11">
        <f t="shared" si="1"/>
        <v>381.75</v>
      </c>
    </row>
    <row r="11" spans="2:5">
      <c r="B11" s="3">
        <f>Dati!N10</f>
        <v>250103</v>
      </c>
      <c r="C11">
        <f t="shared" si="0"/>
        <v>347</v>
      </c>
      <c r="D11" s="11">
        <f t="shared" ref="D11:D62" si="2">SUM(C5:C11)/7</f>
        <v>324.42857142857144</v>
      </c>
      <c r="E11" s="11">
        <f t="shared" si="1"/>
        <v>421</v>
      </c>
    </row>
    <row r="12" spans="2:5">
      <c r="B12" s="3">
        <f>Dati!N11</f>
        <v>250566</v>
      </c>
      <c r="C12">
        <f t="shared" si="0"/>
        <v>463</v>
      </c>
      <c r="D12" s="11">
        <f t="shared" si="2"/>
        <v>356.57142857142856</v>
      </c>
      <c r="E12" s="11">
        <f t="shared" si="1"/>
        <v>440.75</v>
      </c>
    </row>
    <row r="13" spans="2:5">
      <c r="B13" s="3">
        <f>Dati!N12</f>
        <v>250825</v>
      </c>
      <c r="C13">
        <f t="shared" si="0"/>
        <v>259</v>
      </c>
      <c r="D13" s="11">
        <f t="shared" si="2"/>
        <v>370.85714285714283</v>
      </c>
      <c r="E13" s="11">
        <f t="shared" si="1"/>
        <v>405.25</v>
      </c>
    </row>
    <row r="14" spans="2:5">
      <c r="B14" s="3">
        <f>Dati!N13</f>
        <v>251237</v>
      </c>
      <c r="C14">
        <f t="shared" si="0"/>
        <v>412</v>
      </c>
      <c r="D14" s="11">
        <f t="shared" si="2"/>
        <v>402.57142857142856</v>
      </c>
      <c r="E14" s="11">
        <f t="shared" si="1"/>
        <v>370.25</v>
      </c>
    </row>
    <row r="15" spans="2:5">
      <c r="B15" s="3">
        <f>Dati!N14</f>
        <v>251713</v>
      </c>
      <c r="C15">
        <f t="shared" si="0"/>
        <v>476</v>
      </c>
      <c r="D15" s="11">
        <f t="shared" si="2"/>
        <v>415.71428571428572</v>
      </c>
      <c r="E15" s="11">
        <f t="shared" si="1"/>
        <v>402.5</v>
      </c>
    </row>
    <row r="16" spans="2:5">
      <c r="B16" s="3">
        <f>Dati!N15</f>
        <v>252235</v>
      </c>
      <c r="C16">
        <f t="shared" si="0"/>
        <v>522</v>
      </c>
      <c r="D16" s="11">
        <f t="shared" si="2"/>
        <v>433</v>
      </c>
      <c r="E16" s="11">
        <f t="shared" si="1"/>
        <v>417.25</v>
      </c>
    </row>
    <row r="17" spans="2:5">
      <c r="B17" s="3">
        <f>Dati!N16</f>
        <v>252809</v>
      </c>
      <c r="C17">
        <f t="shared" si="0"/>
        <v>574</v>
      </c>
      <c r="D17" s="11">
        <f t="shared" si="2"/>
        <v>436.14285714285717</v>
      </c>
      <c r="E17" s="11">
        <f t="shared" si="1"/>
        <v>496</v>
      </c>
    </row>
    <row r="18" spans="2:5">
      <c r="B18" s="3">
        <f>Dati!N17</f>
        <v>253438</v>
      </c>
      <c r="C18">
        <f t="shared" si="0"/>
        <v>629</v>
      </c>
      <c r="D18" s="11">
        <f t="shared" si="2"/>
        <v>476.42857142857144</v>
      </c>
      <c r="E18" s="11">
        <f t="shared" si="1"/>
        <v>550.25</v>
      </c>
    </row>
    <row r="19" spans="2:5">
      <c r="B19" s="3">
        <f>Dati!N18</f>
        <v>253915</v>
      </c>
      <c r="C19">
        <f t="shared" si="0"/>
        <v>477</v>
      </c>
      <c r="D19" s="11">
        <f t="shared" si="2"/>
        <v>478.42857142857144</v>
      </c>
      <c r="E19" s="11">
        <f t="shared" si="1"/>
        <v>550.5</v>
      </c>
    </row>
    <row r="20" spans="2:5">
      <c r="B20" s="3">
        <f>Dati!N19</f>
        <v>254235</v>
      </c>
      <c r="C20">
        <f t="shared" si="0"/>
        <v>320</v>
      </c>
      <c r="D20" s="11">
        <f t="shared" si="2"/>
        <v>487.14285714285717</v>
      </c>
      <c r="E20" s="11">
        <f t="shared" si="1"/>
        <v>500</v>
      </c>
    </row>
    <row r="21" spans="2:5">
      <c r="B21" s="3">
        <f>Dati!N20</f>
        <v>254636</v>
      </c>
      <c r="C21">
        <f t="shared" si="0"/>
        <v>401</v>
      </c>
      <c r="D21" s="11">
        <f t="shared" si="2"/>
        <v>485.57142857142856</v>
      </c>
      <c r="E21" s="11">
        <f t="shared" si="1"/>
        <v>456.75</v>
      </c>
    </row>
    <row r="22" spans="2:5">
      <c r="B22" s="3">
        <f>Dati!N21</f>
        <v>255278</v>
      </c>
      <c r="C22">
        <f t="shared" si="0"/>
        <v>642</v>
      </c>
      <c r="D22" s="11">
        <f t="shared" si="2"/>
        <v>509.28571428571428</v>
      </c>
      <c r="E22" s="11">
        <f t="shared" si="1"/>
        <v>460</v>
      </c>
    </row>
    <row r="23" spans="2:5">
      <c r="B23" s="3">
        <f>Dati!N22</f>
        <v>256118</v>
      </c>
      <c r="C23">
        <f t="shared" si="0"/>
        <v>840</v>
      </c>
      <c r="D23" s="11">
        <f t="shared" si="2"/>
        <v>554.71428571428567</v>
      </c>
      <c r="E23" s="11">
        <f t="shared" si="1"/>
        <v>550.75</v>
      </c>
    </row>
    <row r="24" spans="2:5">
      <c r="B24" s="3">
        <f>Dati!N23</f>
        <v>257065</v>
      </c>
      <c r="C24">
        <f t="shared" si="0"/>
        <v>947</v>
      </c>
      <c r="D24" s="11">
        <f t="shared" si="2"/>
        <v>608</v>
      </c>
      <c r="E24" s="11">
        <f t="shared" si="1"/>
        <v>707.5</v>
      </c>
    </row>
    <row r="25" spans="2:5">
      <c r="B25" s="3">
        <f>Dati!N24</f>
        <v>258136</v>
      </c>
      <c r="C25">
        <f t="shared" si="0"/>
        <v>1071</v>
      </c>
      <c r="D25" s="11">
        <f t="shared" si="2"/>
        <v>671.14285714285711</v>
      </c>
      <c r="E25" s="11">
        <f t="shared" si="1"/>
        <v>875</v>
      </c>
    </row>
    <row r="26" spans="2:5">
      <c r="B26" s="3">
        <f>Dati!N25</f>
        <v>259345</v>
      </c>
      <c r="C26">
        <f t="shared" si="0"/>
        <v>1209</v>
      </c>
      <c r="D26" s="11">
        <f t="shared" si="2"/>
        <v>775.71428571428567</v>
      </c>
      <c r="E26" s="11">
        <f t="shared" si="1"/>
        <v>1016.75</v>
      </c>
    </row>
    <row r="27" spans="2:5">
      <c r="B27" s="3">
        <f>Dati!N26</f>
        <v>260298</v>
      </c>
      <c r="C27">
        <f t="shared" si="0"/>
        <v>953</v>
      </c>
      <c r="D27" s="11">
        <f t="shared" si="2"/>
        <v>866.14285714285711</v>
      </c>
      <c r="E27" s="11">
        <f t="shared" si="1"/>
        <v>1045</v>
      </c>
    </row>
    <row r="28" spans="2:5">
      <c r="B28" s="3">
        <f>Dati!N27</f>
        <v>261174</v>
      </c>
      <c r="C28">
        <f t="shared" si="0"/>
        <v>876</v>
      </c>
      <c r="D28" s="11">
        <f t="shared" si="2"/>
        <v>934</v>
      </c>
      <c r="E28" s="11">
        <f t="shared" si="1"/>
        <v>1027.25</v>
      </c>
    </row>
    <row r="29" spans="2:5">
      <c r="B29" s="3">
        <f>Dati!N28</f>
        <v>262540</v>
      </c>
      <c r="C29">
        <f t="shared" si="0"/>
        <v>1366</v>
      </c>
      <c r="D29" s="11">
        <f t="shared" si="2"/>
        <v>1037.4285714285713</v>
      </c>
      <c r="E29" s="11">
        <f t="shared" si="1"/>
        <v>1101</v>
      </c>
    </row>
    <row r="30" spans="2:5">
      <c r="B30" s="3">
        <f>Dati!N29</f>
        <v>263949</v>
      </c>
      <c r="C30">
        <f t="shared" si="0"/>
        <v>1409</v>
      </c>
      <c r="D30" s="11">
        <f t="shared" si="2"/>
        <v>1118.7142857142858</v>
      </c>
      <c r="E30" s="11">
        <f t="shared" si="1"/>
        <v>1151</v>
      </c>
    </row>
    <row r="31" spans="2:5">
      <c r="B31" s="3">
        <f>Dati!N30</f>
        <v>265409</v>
      </c>
      <c r="C31">
        <f t="shared" si="0"/>
        <v>1460</v>
      </c>
      <c r="D31" s="11">
        <f t="shared" si="2"/>
        <v>1192</v>
      </c>
      <c r="E31" s="11">
        <f t="shared" si="1"/>
        <v>1277.75</v>
      </c>
    </row>
    <row r="32" spans="2:5">
      <c r="B32" s="3">
        <f>Dati!N31</f>
        <v>266853</v>
      </c>
      <c r="C32">
        <f t="shared" si="0"/>
        <v>1444</v>
      </c>
      <c r="D32" s="11">
        <f t="shared" si="2"/>
        <v>1245.2857142857142</v>
      </c>
      <c r="E32" s="11">
        <f t="shared" si="1"/>
        <v>1419.75</v>
      </c>
    </row>
    <row r="33" spans="2:5">
      <c r="B33" s="3">
        <f>Dati!N32</f>
        <v>268218</v>
      </c>
      <c r="C33">
        <f t="shared" si="0"/>
        <v>1365</v>
      </c>
      <c r="D33" s="11">
        <f t="shared" si="2"/>
        <v>1267.5714285714287</v>
      </c>
      <c r="E33" s="11">
        <f t="shared" si="1"/>
        <v>1419.5</v>
      </c>
    </row>
    <row r="34" spans="2:5">
      <c r="B34" s="3">
        <f>Dati!N33</f>
        <v>269214</v>
      </c>
      <c r="C34">
        <f t="shared" si="0"/>
        <v>996</v>
      </c>
      <c r="D34" s="11">
        <f t="shared" si="2"/>
        <v>1273.7142857142858</v>
      </c>
      <c r="E34" s="11">
        <f t="shared" si="1"/>
        <v>1316.25</v>
      </c>
    </row>
    <row r="35" spans="2:5">
      <c r="B35" s="3">
        <f>Dati!N34</f>
        <v>270189</v>
      </c>
      <c r="C35">
        <f t="shared" si="0"/>
        <v>975</v>
      </c>
      <c r="D35" s="11">
        <f t="shared" si="2"/>
        <v>1287.8571428571429</v>
      </c>
      <c r="E35" s="11">
        <f t="shared" si="1"/>
        <v>1195</v>
      </c>
    </row>
    <row r="36" spans="2:5">
      <c r="B36" s="3">
        <f>Dati!N35</f>
        <v>271515</v>
      </c>
      <c r="C36">
        <f t="shared" si="0"/>
        <v>1326</v>
      </c>
      <c r="D36" s="11">
        <f t="shared" si="2"/>
        <v>1282.1428571428571</v>
      </c>
      <c r="E36" s="11">
        <f t="shared" si="1"/>
        <v>1165.5</v>
      </c>
    </row>
    <row r="37" spans="2:5">
      <c r="B37" s="3">
        <f>Dati!N36</f>
        <v>272912</v>
      </c>
      <c r="C37">
        <f t="shared" si="0"/>
        <v>1397</v>
      </c>
      <c r="D37" s="11">
        <f t="shared" si="2"/>
        <v>1280.4285714285713</v>
      </c>
      <c r="E37" s="11">
        <f t="shared" si="1"/>
        <v>1173.5</v>
      </c>
    </row>
    <row r="38" spans="2:5">
      <c r="B38" s="3">
        <f>Dati!N37</f>
        <v>274644</v>
      </c>
      <c r="C38">
        <f t="shared" si="0"/>
        <v>1732</v>
      </c>
      <c r="D38" s="11">
        <f t="shared" si="2"/>
        <v>1319.2857142857142</v>
      </c>
      <c r="E38" s="11">
        <f t="shared" si="1"/>
        <v>1357.5</v>
      </c>
    </row>
    <row r="39" spans="2:5">
      <c r="B39" s="3">
        <f>Dati!N38</f>
        <v>276337</v>
      </c>
      <c r="C39">
        <f t="shared" si="0"/>
        <v>1693</v>
      </c>
      <c r="D39" s="11">
        <f t="shared" si="2"/>
        <v>1354.8571428571429</v>
      </c>
      <c r="E39" s="11">
        <f t="shared" si="1"/>
        <v>1537</v>
      </c>
    </row>
    <row r="40" spans="2:5">
      <c r="B40" s="3">
        <f>Dati!N39</f>
        <v>277634</v>
      </c>
      <c r="C40">
        <f t="shared" si="0"/>
        <v>1297</v>
      </c>
      <c r="D40" s="11">
        <f t="shared" si="2"/>
        <v>1345.1428571428571</v>
      </c>
      <c r="E40" s="11">
        <f t="shared" si="1"/>
        <v>1529.75</v>
      </c>
    </row>
    <row r="41" spans="2:5">
      <c r="B41" s="3">
        <f>Dati!N40</f>
        <v>278784</v>
      </c>
      <c r="C41">
        <f t="shared" si="0"/>
        <v>1150</v>
      </c>
      <c r="D41" s="11">
        <f t="shared" si="2"/>
        <v>1367.1428571428571</v>
      </c>
      <c r="E41" s="11">
        <f t="shared" si="1"/>
        <v>1468</v>
      </c>
    </row>
    <row r="42" spans="2:5">
      <c r="B42" s="3">
        <f>Dati!N41</f>
        <v>280153</v>
      </c>
      <c r="C42">
        <f t="shared" si="0"/>
        <v>1369</v>
      </c>
      <c r="D42" s="11">
        <f t="shared" si="2"/>
        <v>1423.4285714285713</v>
      </c>
      <c r="E42" s="11">
        <f t="shared" si="1"/>
        <v>1377.25</v>
      </c>
    </row>
    <row r="43" spans="2:5">
      <c r="B43" s="3">
        <f>Dati!N42</f>
        <v>281583</v>
      </c>
      <c r="C43">
        <f t="shared" si="0"/>
        <v>1430</v>
      </c>
      <c r="D43" s="11">
        <f t="shared" si="2"/>
        <v>1438.2857142857142</v>
      </c>
      <c r="E43" s="11">
        <f t="shared" si="1"/>
        <v>1311.5</v>
      </c>
    </row>
    <row r="44" spans="2:5">
      <c r="B44" s="3">
        <f>Dati!N43</f>
        <v>283180</v>
      </c>
      <c r="C44">
        <f t="shared" si="0"/>
        <v>1597</v>
      </c>
      <c r="D44" s="11">
        <f t="shared" si="2"/>
        <v>1466.8571428571429</v>
      </c>
      <c r="E44" s="11">
        <f t="shared" si="1"/>
        <v>1386.5</v>
      </c>
    </row>
    <row r="45" spans="2:5">
      <c r="B45" s="3">
        <f>Dati!N44</f>
        <v>284796</v>
      </c>
      <c r="C45">
        <f t="shared" si="0"/>
        <v>1616</v>
      </c>
      <c r="D45" s="11">
        <f t="shared" si="2"/>
        <v>1450.2857142857142</v>
      </c>
      <c r="E45" s="11">
        <f t="shared" si="1"/>
        <v>1503</v>
      </c>
    </row>
    <row r="46" spans="2:5">
      <c r="B46" s="3">
        <f>Dati!N45</f>
        <v>286297</v>
      </c>
      <c r="C46">
        <f t="shared" si="0"/>
        <v>1501</v>
      </c>
      <c r="D46" s="11">
        <f t="shared" si="2"/>
        <v>1422.8571428571429</v>
      </c>
      <c r="E46" s="11">
        <f t="shared" si="1"/>
        <v>1536</v>
      </c>
    </row>
    <row r="47" spans="2:5">
      <c r="B47" s="3">
        <f>Dati!N46</f>
        <v>287753</v>
      </c>
      <c r="C47">
        <f t="shared" si="0"/>
        <v>1456</v>
      </c>
      <c r="D47" s="11">
        <f t="shared" si="2"/>
        <v>1445.5714285714287</v>
      </c>
      <c r="E47" s="11">
        <f t="shared" si="1"/>
        <v>1542.5</v>
      </c>
    </row>
    <row r="48" spans="2:5">
      <c r="B48" s="3">
        <f>Dati!N47</f>
        <v>288761</v>
      </c>
      <c r="C48">
        <f t="shared" si="0"/>
        <v>1008</v>
      </c>
      <c r="D48" s="11">
        <f t="shared" si="2"/>
        <v>1425.2857142857142</v>
      </c>
      <c r="E48" s="11">
        <f t="shared" si="1"/>
        <v>1395.25</v>
      </c>
    </row>
    <row r="49" spans="2:5">
      <c r="B49" s="3">
        <f>Dati!N48</f>
        <v>289990</v>
      </c>
      <c r="C49">
        <f t="shared" si="0"/>
        <v>1229</v>
      </c>
      <c r="D49" s="11">
        <f t="shared" si="2"/>
        <v>1405.2857142857142</v>
      </c>
      <c r="E49" s="11">
        <f t="shared" si="1"/>
        <v>1298.5</v>
      </c>
    </row>
    <row r="50" spans="2:5">
      <c r="B50" s="3">
        <f>Dati!N49</f>
        <v>291442</v>
      </c>
      <c r="C50">
        <f t="shared" si="0"/>
        <v>1452</v>
      </c>
      <c r="D50" s="11">
        <f t="shared" si="2"/>
        <v>1408.4285714285713</v>
      </c>
      <c r="E50" s="11">
        <f t="shared" si="1"/>
        <v>1286.25</v>
      </c>
    </row>
    <row r="51" spans="2:5">
      <c r="B51" s="3">
        <f>Dati!N50</f>
        <v>293025</v>
      </c>
      <c r="C51">
        <f t="shared" si="0"/>
        <v>1583</v>
      </c>
      <c r="D51" s="11">
        <f t="shared" si="2"/>
        <v>1406.4285714285713</v>
      </c>
      <c r="E51" s="11">
        <f t="shared" si="1"/>
        <v>1318</v>
      </c>
    </row>
    <row r="52" spans="2:5">
      <c r="B52" s="3">
        <f>Dati!N51</f>
        <v>294932</v>
      </c>
      <c r="C52">
        <f t="shared" si="0"/>
        <v>1907</v>
      </c>
      <c r="D52" s="11">
        <f t="shared" si="2"/>
        <v>1448</v>
      </c>
      <c r="E52" s="11">
        <f t="shared" si="1"/>
        <v>1542.75</v>
      </c>
    </row>
    <row r="53" spans="2:5">
      <c r="B53" s="3">
        <f>Dati!N52</f>
        <v>296569</v>
      </c>
      <c r="C53">
        <f t="shared" si="0"/>
        <v>1637</v>
      </c>
      <c r="D53" s="11">
        <f t="shared" si="2"/>
        <v>1467.4285714285713</v>
      </c>
      <c r="E53" s="11">
        <f t="shared" si="1"/>
        <v>1644.75</v>
      </c>
    </row>
    <row r="54" spans="2:5">
      <c r="B54" s="3">
        <f>Dati!N53</f>
        <v>298156</v>
      </c>
      <c r="C54">
        <f t="shared" si="0"/>
        <v>1587</v>
      </c>
      <c r="D54" s="11">
        <f t="shared" si="2"/>
        <v>1486.1428571428571</v>
      </c>
      <c r="E54" s="11">
        <f t="shared" si="1"/>
        <v>1678.5</v>
      </c>
    </row>
    <row r="55" spans="2:5">
      <c r="B55" s="3">
        <f>Dati!N54</f>
        <v>299506</v>
      </c>
      <c r="C55">
        <f t="shared" ref="C55" si="3">B55-B54</f>
        <v>1350</v>
      </c>
      <c r="D55" s="11">
        <f t="shared" si="2"/>
        <v>1535</v>
      </c>
      <c r="E55" s="11">
        <f t="shared" si="1"/>
        <v>1620.25</v>
      </c>
    </row>
    <row r="56" spans="2:5">
      <c r="B56" s="3">
        <f>Dati!N55</f>
        <v>300897</v>
      </c>
      <c r="C56">
        <f t="shared" ref="C56" si="4">B56-B55</f>
        <v>1391</v>
      </c>
      <c r="D56" s="11">
        <f t="shared" si="2"/>
        <v>1558.1428571428571</v>
      </c>
      <c r="E56" s="11">
        <f t="shared" si="1"/>
        <v>1491.25</v>
      </c>
    </row>
    <row r="57" spans="2:5">
      <c r="B57" s="3">
        <f>Dati!N56</f>
        <v>302537</v>
      </c>
      <c r="C57">
        <f t="shared" ref="C57" si="5">B57-B56</f>
        <v>1640</v>
      </c>
      <c r="D57" s="11">
        <f t="shared" si="2"/>
        <v>1585</v>
      </c>
      <c r="E57" s="11">
        <f t="shared" si="1"/>
        <v>1492</v>
      </c>
    </row>
    <row r="58" spans="2:5">
      <c r="B58" s="3">
        <f>Dati!N57</f>
        <v>304323</v>
      </c>
      <c r="C58">
        <f t="shared" ref="C58" si="6">B58-B57</f>
        <v>1786</v>
      </c>
      <c r="D58" s="11">
        <f t="shared" si="2"/>
        <v>1614</v>
      </c>
      <c r="E58" s="11">
        <f t="shared" si="1"/>
        <v>1541.75</v>
      </c>
    </row>
    <row r="59" spans="2:5">
      <c r="B59" s="3">
        <f>Dati!N58</f>
        <v>306235</v>
      </c>
      <c r="C59">
        <f t="shared" ref="C59" si="7">B59-B58</f>
        <v>1912</v>
      </c>
      <c r="D59" s="11">
        <f t="shared" si="2"/>
        <v>1614.7142857142858</v>
      </c>
      <c r="E59" s="11">
        <f t="shared" si="1"/>
        <v>1682.25</v>
      </c>
    </row>
    <row r="60" spans="2:5">
      <c r="B60" s="3">
        <f>Dati!N59</f>
        <v>308104</v>
      </c>
      <c r="C60">
        <f t="shared" ref="C60" si="8">B60-B59</f>
        <v>1869</v>
      </c>
      <c r="D60" s="11">
        <f t="shared" si="2"/>
        <v>1647.8571428571429</v>
      </c>
      <c r="E60" s="11">
        <f t="shared" si="1"/>
        <v>1801.75</v>
      </c>
    </row>
    <row r="61" spans="2:5">
      <c r="B61" s="3">
        <f>Dati!N60</f>
        <v>309870</v>
      </c>
      <c r="C61">
        <f t="shared" ref="C61" si="9">B61-B60</f>
        <v>1766</v>
      </c>
      <c r="D61" s="11">
        <f t="shared" si="2"/>
        <v>1673.4285714285713</v>
      </c>
      <c r="E61" s="11">
        <f t="shared" si="1"/>
        <v>1833.25</v>
      </c>
    </row>
    <row r="62" spans="2:5">
      <c r="B62" s="3">
        <f>Dati!N61</f>
        <v>311364</v>
      </c>
      <c r="C62">
        <f t="shared" ref="C62" si="10">B62-B61</f>
        <v>1494</v>
      </c>
      <c r="D62" s="11">
        <f t="shared" si="2"/>
        <v>1694</v>
      </c>
      <c r="E62" s="11">
        <f t="shared" si="1"/>
        <v>1760.25</v>
      </c>
    </row>
    <row r="63" spans="2:5">
      <c r="B63" s="3">
        <f>Dati!N62</f>
        <v>313011</v>
      </c>
      <c r="C63">
        <f t="shared" ref="C63" si="11">B63-B62</f>
        <v>1647</v>
      </c>
      <c r="D63" s="11">
        <f t="shared" ref="D63" si="12">SUM(C57:C63)/7</f>
        <v>1730.5714285714287</v>
      </c>
      <c r="E63" s="11">
        <f t="shared" ref="E63" si="13">SUM(C60:C63)/4</f>
        <v>1694</v>
      </c>
    </row>
    <row r="64" spans="2:5">
      <c r="B64" s="3">
        <f>Dati!N63</f>
        <v>314861</v>
      </c>
      <c r="C64">
        <f t="shared" ref="C64" si="14">B64-B63</f>
        <v>1850</v>
      </c>
      <c r="D64" s="11">
        <f t="shared" ref="D64" si="15">SUM(C58:C64)/7</f>
        <v>1760.5714285714287</v>
      </c>
      <c r="E64" s="11">
        <f t="shared" ref="E64" si="16">SUM(C61:C64)/4</f>
        <v>1689.25</v>
      </c>
    </row>
    <row r="65" spans="2:5">
      <c r="B65" s="3">
        <f>Dati!N64</f>
        <v>317409</v>
      </c>
      <c r="C65">
        <f t="shared" ref="C65" si="17">B65-B64</f>
        <v>2548</v>
      </c>
      <c r="D65" s="11">
        <f t="shared" ref="D65" si="18">SUM(C59:C65)/7</f>
        <v>1869.4285714285713</v>
      </c>
      <c r="E65" s="11">
        <f t="shared" ref="E65" si="19">SUM(C62:C65)/4</f>
        <v>1884.75</v>
      </c>
    </row>
    <row r="66" spans="2:5">
      <c r="B66" s="3">
        <f>Dati!N65</f>
        <v>319908</v>
      </c>
      <c r="C66">
        <f t="shared" ref="C66" si="20">B66-B65</f>
        <v>2499</v>
      </c>
      <c r="D66" s="11">
        <f t="shared" ref="D66" si="21">SUM(C60:C66)/7</f>
        <v>1953.2857142857142</v>
      </c>
      <c r="E66" s="11">
        <f t="shared" ref="E66" si="22">SUM(C63:C66)/4</f>
        <v>2136</v>
      </c>
    </row>
    <row r="67" spans="2:5">
      <c r="B67" s="3">
        <f>Dati!N66</f>
        <v>322751</v>
      </c>
      <c r="C67">
        <f t="shared" ref="C67" si="23">B67-B66</f>
        <v>2843</v>
      </c>
      <c r="D67" s="11">
        <f t="shared" ref="D67" si="24">SUM(C61:C67)/7</f>
        <v>2092.4285714285716</v>
      </c>
      <c r="E67" s="11">
        <f t="shared" ref="E67" si="25">SUM(C64:C67)/4</f>
        <v>2435</v>
      </c>
    </row>
    <row r="68" spans="2:5">
      <c r="B68" s="3">
        <f>Dati!N67</f>
        <v>325329</v>
      </c>
      <c r="C68">
        <f t="shared" ref="C68" si="26">B68-B67</f>
        <v>2578</v>
      </c>
      <c r="D68" s="11">
        <f t="shared" ref="D68" si="27">SUM(C62:C68)/7</f>
        <v>2208.4285714285716</v>
      </c>
      <c r="E68" s="11">
        <f t="shared" ref="E68" si="28">SUM(C65:C68)/4</f>
        <v>2617</v>
      </c>
    </row>
    <row r="69" spans="2:5">
      <c r="B69" s="3">
        <f>Dati!N68</f>
        <v>327586</v>
      </c>
      <c r="C69">
        <f t="shared" ref="C69" si="29">B69-B68</f>
        <v>2257</v>
      </c>
      <c r="D69" s="11">
        <f t="shared" ref="D69" si="30">SUM(C63:C69)/7</f>
        <v>2317.4285714285716</v>
      </c>
      <c r="E69" s="11">
        <f t="shared" ref="E69" si="31">SUM(C66:C69)/4</f>
        <v>2544.25</v>
      </c>
    </row>
    <row r="70" spans="2:5">
      <c r="B70" s="3">
        <f>Dati!N69</f>
        <v>330263</v>
      </c>
      <c r="C70">
        <f t="shared" ref="C70" si="32">B70-B69</f>
        <v>2677</v>
      </c>
      <c r="D70" s="11">
        <f t="shared" ref="D70" si="33">SUM(C64:C70)/7</f>
        <v>2464.5714285714284</v>
      </c>
      <c r="E70" s="11">
        <f t="shared" ref="E70" si="34">SUM(C67:C70)/4</f>
        <v>2588.75</v>
      </c>
    </row>
    <row r="71" spans="2:5">
      <c r="B71" s="3">
        <f>Dati!N70</f>
        <v>333940</v>
      </c>
      <c r="C71">
        <f t="shared" ref="C71" si="35">B71-B70</f>
        <v>3677</v>
      </c>
      <c r="D71" s="11">
        <f t="shared" ref="D71" si="36">SUM(C65:C71)/7</f>
        <v>2725.5714285714284</v>
      </c>
      <c r="E71" s="11">
        <f t="shared" ref="E71" si="37">SUM(C68:C71)/4</f>
        <v>2797.25</v>
      </c>
    </row>
    <row r="72" spans="2:5">
      <c r="B72" s="3">
        <f>Dati!N71</f>
        <v>338398</v>
      </c>
      <c r="C72">
        <f t="shared" ref="C72" si="38">B72-B71</f>
        <v>4458</v>
      </c>
      <c r="D72" s="11">
        <f t="shared" ref="D72" si="39">SUM(C66:C72)/7</f>
        <v>2998.4285714285716</v>
      </c>
      <c r="E72" s="11">
        <f t="shared" ref="E72" si="40">SUM(C69:C72)/4</f>
        <v>3267.25</v>
      </c>
    </row>
    <row r="73" spans="2:5">
      <c r="B73" s="3">
        <f>Dati!N72</f>
        <v>343770</v>
      </c>
      <c r="C73">
        <f t="shared" ref="C73" si="41">B73-B72</f>
        <v>5372</v>
      </c>
      <c r="D73" s="11">
        <f t="shared" ref="D73" si="42">SUM(C67:C73)/7</f>
        <v>3408.8571428571427</v>
      </c>
      <c r="E73" s="11">
        <f t="shared" ref="E73" si="43">SUM(C70:C73)/4</f>
        <v>4046</v>
      </c>
    </row>
    <row r="74" spans="2:5">
      <c r="B74" s="3">
        <f>Dati!N73</f>
        <v>349494</v>
      </c>
      <c r="C74">
        <f t="shared" ref="C74" si="44">B74-B73</f>
        <v>5724</v>
      </c>
      <c r="D74" s="11">
        <f t="shared" ref="D74" si="45">SUM(C68:C74)/7</f>
        <v>3820.4285714285716</v>
      </c>
      <c r="E74" s="11">
        <f t="shared" ref="E74" si="46">SUM(C71:C74)/4</f>
        <v>4807.75</v>
      </c>
    </row>
    <row r="75" spans="2:5">
      <c r="B75" s="3">
        <f>Dati!N74</f>
        <v>354950</v>
      </c>
      <c r="C75">
        <f t="shared" ref="C75:C76" si="47">B75-B74</f>
        <v>5456</v>
      </c>
      <c r="D75" s="11">
        <f t="shared" ref="D75:D76" si="48">SUM(C69:C75)/7</f>
        <v>4231.5714285714284</v>
      </c>
      <c r="E75" s="11">
        <f t="shared" ref="E75:E76" si="49">SUM(C72:C75)/4</f>
        <v>5252.5</v>
      </c>
    </row>
    <row r="76" spans="2:5">
      <c r="B76" s="3">
        <f>Dati!N75</f>
        <v>359569</v>
      </c>
      <c r="C76">
        <f t="shared" si="47"/>
        <v>4619</v>
      </c>
      <c r="D76" s="11">
        <f t="shared" si="48"/>
        <v>4569</v>
      </c>
      <c r="E76" s="11">
        <f t="shared" si="49"/>
        <v>5292.75</v>
      </c>
    </row>
    <row r="77" spans="2:5">
      <c r="B77" s="3">
        <f>Dati!N76</f>
        <v>365467</v>
      </c>
      <c r="C77">
        <f t="shared" ref="C77:C78" si="50">B77-B76</f>
        <v>5898</v>
      </c>
      <c r="D77" s="11">
        <f t="shared" ref="D77:D78" si="51">SUM(C71:C77)/7</f>
        <v>5029.1428571428569</v>
      </c>
      <c r="E77" s="11">
        <f t="shared" ref="E77:E78" si="52">SUM(C74:C77)/4</f>
        <v>5424.25</v>
      </c>
    </row>
    <row r="78" spans="2:5">
      <c r="B78" s="3">
        <f>Dati!N77</f>
        <v>372799</v>
      </c>
      <c r="C78">
        <f t="shared" si="50"/>
        <v>7332</v>
      </c>
      <c r="D78" s="11">
        <f t="shared" si="51"/>
        <v>5551.2857142857147</v>
      </c>
      <c r="E78" s="11">
        <f t="shared" si="52"/>
        <v>5826.25</v>
      </c>
    </row>
    <row r="79" spans="2:5">
      <c r="B79" s="3">
        <f>Dati!N78</f>
        <v>381602</v>
      </c>
      <c r="C79">
        <f t="shared" ref="C79" si="53">B79-B78</f>
        <v>8803</v>
      </c>
      <c r="D79" s="11">
        <f t="shared" ref="D79" si="54">SUM(C73:C79)/7</f>
        <v>6172</v>
      </c>
      <c r="E79" s="11">
        <f t="shared" ref="E79" si="55">SUM(C76:C79)/4</f>
        <v>6663</v>
      </c>
    </row>
    <row r="80" spans="2:5">
      <c r="B80" s="3">
        <f>Dati!N79</f>
        <v>391611</v>
      </c>
      <c r="C80">
        <f t="shared" ref="C80" si="56">B80-B79</f>
        <v>10009</v>
      </c>
      <c r="D80" s="11">
        <f t="shared" ref="D80" si="57">SUM(C74:C80)/7</f>
        <v>6834.4285714285716</v>
      </c>
      <c r="E80" s="11">
        <f t="shared" ref="E80" si="58">SUM(C77:C80)/4</f>
        <v>8010.5</v>
      </c>
    </row>
    <row r="81" spans="2:5">
      <c r="B81" s="3">
        <f>Dati!N80</f>
        <v>402536</v>
      </c>
      <c r="C81">
        <f t="shared" ref="C81" si="59">B81-B80</f>
        <v>10925</v>
      </c>
      <c r="D81" s="11">
        <f t="shared" ref="D81" si="60">SUM(C75:C81)/7</f>
        <v>7577.4285714285716</v>
      </c>
      <c r="E81" s="11">
        <f t="shared" ref="E81" si="61">SUM(C78:C81)/4</f>
        <v>9267.25</v>
      </c>
    </row>
    <row r="82" spans="2:5">
      <c r="B82" s="3">
        <f>Dati!N81</f>
        <v>414241</v>
      </c>
      <c r="C82">
        <f t="shared" ref="C82" si="62">B82-B81</f>
        <v>11705</v>
      </c>
      <c r="D82" s="11">
        <f t="shared" ref="D82" si="63">SUM(C76:C82)/7</f>
        <v>8470.1428571428569</v>
      </c>
      <c r="E82" s="11">
        <f t="shared" ref="E82" si="64">SUM(C79:C82)/4</f>
        <v>10360.5</v>
      </c>
    </row>
    <row r="83" spans="2:5">
      <c r="B83" s="3">
        <f>Dati!N82</f>
        <v>423578</v>
      </c>
      <c r="C83">
        <f t="shared" ref="C83:C84" si="65">B83-B82</f>
        <v>9337</v>
      </c>
      <c r="D83" s="11">
        <f t="shared" ref="D83:D84" si="66">SUM(C77:C83)/7</f>
        <v>9144.1428571428569</v>
      </c>
      <c r="E83" s="11">
        <f t="shared" ref="E83:E84" si="67">SUM(C80:C83)/4</f>
        <v>10494</v>
      </c>
    </row>
    <row r="84" spans="2:5">
      <c r="B84" s="3">
        <f>Dati!N83</f>
        <v>434449</v>
      </c>
      <c r="C84">
        <f t="shared" si="65"/>
        <v>10871</v>
      </c>
      <c r="D84" s="11">
        <f t="shared" si="66"/>
        <v>9854.5714285714294</v>
      </c>
      <c r="E84" s="11">
        <f t="shared" si="67"/>
        <v>10709.5</v>
      </c>
    </row>
    <row r="85" spans="2:5">
      <c r="B85" s="3">
        <f>Dati!N84</f>
        <v>449648</v>
      </c>
      <c r="C85">
        <f t="shared" ref="C85" si="68">B85-B84</f>
        <v>15199</v>
      </c>
      <c r="D85" s="11">
        <f t="shared" ref="D85" si="69">SUM(C79:C85)/7</f>
        <v>10978.428571428571</v>
      </c>
      <c r="E85" s="11">
        <f t="shared" ref="E85" si="70">SUM(C82:C85)/4</f>
        <v>11778</v>
      </c>
    </row>
    <row r="86" spans="2:5">
      <c r="B86" s="3">
        <f>Dati!N85</f>
        <v>465726</v>
      </c>
      <c r="C86">
        <f t="shared" ref="C86:C87" si="71">B86-B85</f>
        <v>16078</v>
      </c>
      <c r="D86" s="11">
        <f t="shared" ref="D86:D87" si="72">SUM(C80:C86)/7</f>
        <v>12017.714285714286</v>
      </c>
      <c r="E86" s="11">
        <f t="shared" ref="E86:E87" si="73">SUM(C83:C86)/4</f>
        <v>12871.25</v>
      </c>
    </row>
    <row r="87" spans="2:5">
      <c r="B87" s="3">
        <f>Dati!N86</f>
        <v>484869</v>
      </c>
      <c r="C87">
        <f t="shared" si="71"/>
        <v>19143</v>
      </c>
      <c r="D87" s="11">
        <f t="shared" si="72"/>
        <v>13322.571428571429</v>
      </c>
      <c r="E87" s="11">
        <f t="shared" si="73"/>
        <v>15322.75</v>
      </c>
    </row>
    <row r="88" spans="2:5">
      <c r="B88" s="3">
        <f>Dati!N87</f>
        <v>504509</v>
      </c>
      <c r="C88">
        <f t="shared" ref="C88:C89" si="74">B88-B87</f>
        <v>19640</v>
      </c>
      <c r="D88" s="11">
        <f t="shared" ref="D88:D89" si="75">SUM(C82:C88)/7</f>
        <v>14567.571428571429</v>
      </c>
      <c r="E88" s="11">
        <f t="shared" ref="E88:E89" si="76">SUM(C85:C88)/4</f>
        <v>17515</v>
      </c>
    </row>
    <row r="89" spans="2:5">
      <c r="B89" s="3">
        <f>Dati!N88</f>
        <v>525782</v>
      </c>
      <c r="C89">
        <f t="shared" si="74"/>
        <v>21273</v>
      </c>
      <c r="D89" s="11">
        <f t="shared" si="75"/>
        <v>15934.428571428571</v>
      </c>
      <c r="E89" s="11">
        <f t="shared" si="76"/>
        <v>19033.5</v>
      </c>
    </row>
    <row r="90" spans="2:5">
      <c r="B90" s="3">
        <f>Dati!N89</f>
        <v>542789</v>
      </c>
      <c r="C90">
        <f t="shared" ref="C90" si="77">B90-B89</f>
        <v>17007</v>
      </c>
      <c r="D90" s="11">
        <f t="shared" ref="D90" si="78">SUM(C84:C90)/7</f>
        <v>17030.142857142859</v>
      </c>
      <c r="E90" s="11">
        <f t="shared" ref="E90" si="79">SUM(C87:C90)/4</f>
        <v>19265.75</v>
      </c>
    </row>
    <row r="91" spans="2:5">
      <c r="B91" s="3">
        <f>Dati!N90</f>
        <v>564778</v>
      </c>
      <c r="C91">
        <f t="shared" ref="C91:C92" si="80">B91-B90</f>
        <v>21989</v>
      </c>
      <c r="D91" s="11">
        <f t="shared" ref="D91:D92" si="81">SUM(C85:C91)/7</f>
        <v>18618.428571428572</v>
      </c>
      <c r="E91" s="11">
        <f t="shared" ref="E91:E92" si="82">SUM(C88:C91)/4</f>
        <v>19977.25</v>
      </c>
    </row>
    <row r="92" spans="2:5">
      <c r="B92" s="3">
        <f>Dati!N91</f>
        <v>589766</v>
      </c>
      <c r="C92">
        <f t="shared" si="80"/>
        <v>24988</v>
      </c>
      <c r="D92" s="11">
        <f t="shared" si="81"/>
        <v>20016.857142857141</v>
      </c>
      <c r="E92" s="11">
        <f t="shared" si="82"/>
        <v>21314.25</v>
      </c>
    </row>
    <row r="93" spans="2:5">
      <c r="B93" s="3">
        <f>Dati!N92</f>
        <v>616595</v>
      </c>
      <c r="C93">
        <f t="shared" ref="C93:C94" si="83">B93-B92</f>
        <v>26829</v>
      </c>
      <c r="D93" s="11">
        <f t="shared" ref="D93:D94" si="84">SUM(C87:C93)/7</f>
        <v>21552.714285714286</v>
      </c>
      <c r="E93" s="11">
        <f t="shared" ref="E93:E94" si="85">SUM(C90:C93)/4</f>
        <v>22703.25</v>
      </c>
    </row>
    <row r="94" spans="2:5">
      <c r="B94" s="3">
        <f>Dati!N93</f>
        <v>647674</v>
      </c>
      <c r="C94">
        <f t="shared" si="83"/>
        <v>31079</v>
      </c>
      <c r="D94" s="11">
        <f t="shared" si="84"/>
        <v>23257.857142857141</v>
      </c>
      <c r="E94" s="11">
        <f t="shared" si="85"/>
        <v>26221.25</v>
      </c>
    </row>
    <row r="95" spans="2:5">
      <c r="B95" s="3">
        <f>Dati!N94</f>
        <v>679430</v>
      </c>
      <c r="C95">
        <f t="shared" ref="C95" si="86">B95-B94</f>
        <v>31756</v>
      </c>
      <c r="D95" s="11">
        <f t="shared" ref="D95" si="87">SUM(C89:C95)/7</f>
        <v>24988.714285714286</v>
      </c>
      <c r="E95" s="11">
        <f t="shared" ref="E95" si="88">SUM(C92:C95)/4</f>
        <v>28663</v>
      </c>
    </row>
    <row r="96" spans="2:5">
      <c r="B96" s="3">
        <f>Dati!N95</f>
        <v>709335</v>
      </c>
      <c r="C96">
        <f t="shared" ref="C96:C99" si="89">B96-B95</f>
        <v>29905</v>
      </c>
      <c r="D96" s="11">
        <f t="shared" ref="D96:D99" si="90">SUM(C90:C96)/7</f>
        <v>26221.857142857141</v>
      </c>
      <c r="E96" s="11">
        <f t="shared" ref="E96:E99" si="91">SUM(C93:C96)/4</f>
        <v>29892.25</v>
      </c>
    </row>
    <row r="97" spans="2:5">
      <c r="B97" s="3">
        <f>Dati!N96</f>
        <v>731588</v>
      </c>
      <c r="C97">
        <f t="shared" si="89"/>
        <v>22253</v>
      </c>
      <c r="D97" s="11">
        <f t="shared" si="90"/>
        <v>26971.285714285714</v>
      </c>
      <c r="E97" s="11">
        <f t="shared" si="91"/>
        <v>28748.25</v>
      </c>
    </row>
    <row r="98" spans="2:5">
      <c r="B98" s="3">
        <f>Dati!N97</f>
        <v>759829</v>
      </c>
      <c r="C98">
        <f t="shared" si="89"/>
        <v>28241</v>
      </c>
      <c r="D98" s="11">
        <f t="shared" si="90"/>
        <v>27864.428571428572</v>
      </c>
      <c r="E98" s="11">
        <f t="shared" si="91"/>
        <v>28038.75</v>
      </c>
    </row>
    <row r="99" spans="2:5">
      <c r="B99" s="3">
        <f>Dati!N98</f>
        <v>790377</v>
      </c>
      <c r="C99">
        <f t="shared" si="89"/>
        <v>30548</v>
      </c>
      <c r="D99" s="11">
        <f t="shared" si="90"/>
        <v>28658.714285714286</v>
      </c>
      <c r="E99" s="11">
        <f t="shared" si="91"/>
        <v>27736.75</v>
      </c>
    </row>
    <row r="100" spans="2:5">
      <c r="B100" s="3">
        <f>Dati!N99</f>
        <v>824879</v>
      </c>
      <c r="C100">
        <f t="shared" ref="C100" si="92">B100-B99</f>
        <v>34502</v>
      </c>
      <c r="D100" s="11">
        <f t="shared" ref="D100" si="93">SUM(C94:C100)/7</f>
        <v>29754.857142857141</v>
      </c>
      <c r="E100" s="11">
        <f t="shared" ref="E100" si="94">SUM(C97:C100)/4</f>
        <v>28886</v>
      </c>
    </row>
    <row r="101" spans="2:5">
      <c r="B101" s="3">
        <f>Dati!N100</f>
        <v>862681</v>
      </c>
      <c r="C101">
        <f t="shared" ref="C101:C107" si="95">B101-B100</f>
        <v>37802</v>
      </c>
      <c r="D101" s="11">
        <f t="shared" ref="D101:D107" si="96">SUM(C95:C101)/7</f>
        <v>30715.285714285714</v>
      </c>
      <c r="E101" s="11">
        <f t="shared" ref="E101:E107" si="97">SUM(C98:C101)/4</f>
        <v>32773.25</v>
      </c>
    </row>
    <row r="102" spans="2:5">
      <c r="B102" s="3">
        <f>Dati!N101</f>
        <v>902490</v>
      </c>
      <c r="C102">
        <f t="shared" si="95"/>
        <v>39809</v>
      </c>
      <c r="D102" s="11">
        <f t="shared" si="96"/>
        <v>31865.714285714286</v>
      </c>
      <c r="E102" s="11">
        <f t="shared" si="97"/>
        <v>35665.25</v>
      </c>
    </row>
    <row r="103" spans="2:5">
      <c r="B103" s="3">
        <f>Dati!N102</f>
        <v>935104</v>
      </c>
      <c r="C103">
        <f t="shared" si="95"/>
        <v>32614</v>
      </c>
      <c r="D103" s="11">
        <f t="shared" si="96"/>
        <v>32252.714285714286</v>
      </c>
      <c r="E103" s="11">
        <f t="shared" si="97"/>
        <v>36181.75</v>
      </c>
    </row>
    <row r="104" spans="2:5">
      <c r="B104" s="3">
        <f>Dati!N103</f>
        <v>960373</v>
      </c>
      <c r="C104">
        <f t="shared" si="95"/>
        <v>25269</v>
      </c>
      <c r="D104" s="11">
        <f t="shared" si="96"/>
        <v>32683.571428571428</v>
      </c>
      <c r="E104" s="11">
        <f t="shared" si="97"/>
        <v>33873.5</v>
      </c>
    </row>
    <row r="105" spans="2:5">
      <c r="B105" s="3">
        <f>Dati!N104</f>
        <v>995463</v>
      </c>
      <c r="C105">
        <f t="shared" si="95"/>
        <v>35090</v>
      </c>
      <c r="D105" s="11">
        <f t="shared" si="96"/>
        <v>33662</v>
      </c>
      <c r="E105" s="11">
        <f t="shared" si="97"/>
        <v>33195.5</v>
      </c>
    </row>
    <row r="106" spans="2:5">
      <c r="B106" s="3">
        <f>Dati!N105</f>
        <v>1028424</v>
      </c>
      <c r="C106">
        <f t="shared" si="95"/>
        <v>32961</v>
      </c>
      <c r="D106" s="11">
        <f t="shared" si="96"/>
        <v>34006.714285714283</v>
      </c>
      <c r="E106" s="11">
        <f t="shared" si="97"/>
        <v>31483.5</v>
      </c>
    </row>
    <row r="107" spans="2:5">
      <c r="B107" s="3">
        <f>Dati!N106</f>
        <v>1066401</v>
      </c>
      <c r="C107">
        <f t="shared" si="95"/>
        <v>37977</v>
      </c>
      <c r="D107" s="11">
        <f t="shared" si="96"/>
        <v>34503.142857142855</v>
      </c>
      <c r="E107" s="11">
        <f t="shared" si="97"/>
        <v>32824.25</v>
      </c>
    </row>
    <row r="108" spans="2:5">
      <c r="B108" s="3">
        <f>Dati!N107</f>
        <v>1107303</v>
      </c>
      <c r="C108">
        <f t="shared" ref="C108:C111" si="98">B108-B107</f>
        <v>40902</v>
      </c>
      <c r="D108" s="11">
        <f t="shared" ref="D108:D111" si="99">SUM(C102:C108)/7</f>
        <v>34946</v>
      </c>
      <c r="E108" s="11">
        <f t="shared" ref="E108:E111" si="100">SUM(C105:C108)/4</f>
        <v>36732.5</v>
      </c>
    </row>
    <row r="109" spans="2:5">
      <c r="B109" s="3">
        <f>Dati!N108</f>
        <v>1144552</v>
      </c>
      <c r="C109">
        <f t="shared" si="98"/>
        <v>37249</v>
      </c>
      <c r="D109" s="11">
        <f t="shared" si="99"/>
        <v>34580.285714285717</v>
      </c>
      <c r="E109" s="11">
        <f t="shared" si="100"/>
        <v>37272.25</v>
      </c>
    </row>
    <row r="110" spans="2:5">
      <c r="B110" s="3">
        <f>Dati!N109</f>
        <v>1178529</v>
      </c>
      <c r="C110">
        <f t="shared" si="98"/>
        <v>33977</v>
      </c>
      <c r="D110" s="11">
        <f t="shared" si="99"/>
        <v>34775</v>
      </c>
      <c r="E110" s="11">
        <f t="shared" si="100"/>
        <v>37526.25</v>
      </c>
    </row>
    <row r="111" spans="2:5">
      <c r="B111" s="3">
        <f>Dati!N110</f>
        <v>1205881</v>
      </c>
      <c r="C111">
        <f t="shared" si="98"/>
        <v>27352</v>
      </c>
      <c r="D111" s="11">
        <f t="shared" si="99"/>
        <v>35072.571428571428</v>
      </c>
      <c r="E111" s="11">
        <f t="shared" si="100"/>
        <v>34870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48DB-9F96-454C-9C61-266B13C27D17}">
  <dimension ref="A1:AL105"/>
  <sheetViews>
    <sheetView workbookViewId="0">
      <pane ySplit="1" topLeftCell="A74" activePane="bottomLeft" state="frozen"/>
      <selection pane="bottomLeft" activeCell="G20" sqref="G20"/>
    </sheetView>
  </sheetViews>
  <sheetFormatPr defaultRowHeight="14.25"/>
  <cols>
    <col min="1" max="1" width="16.25" customWidth="1"/>
    <col min="3" max="3" width="10.75" customWidth="1"/>
    <col min="4" max="4" width="17.25" customWidth="1"/>
    <col min="5" max="5" width="10.75" customWidth="1"/>
    <col min="6" max="6" width="14.75" customWidth="1"/>
    <col min="8" max="10" width="8.75" style="20"/>
    <col min="25" max="25" width="13.5" bestFit="1" customWidth="1"/>
    <col min="26" max="26" width="9.375" bestFit="1" customWidth="1"/>
    <col min="27" max="29" width="9.375" customWidth="1"/>
    <col min="30" max="30" width="10" bestFit="1" customWidth="1"/>
    <col min="31" max="32" width="9.375" customWidth="1"/>
  </cols>
  <sheetData>
    <row r="1" spans="1:38" ht="15">
      <c r="A1" s="1" t="s">
        <v>0</v>
      </c>
      <c r="B1" s="1" t="s">
        <v>42</v>
      </c>
      <c r="C1" s="1" t="s">
        <v>10</v>
      </c>
      <c r="D1" s="1" t="s">
        <v>6</v>
      </c>
      <c r="E1" s="1" t="s">
        <v>9</v>
      </c>
      <c r="F1" s="1" t="s">
        <v>8</v>
      </c>
      <c r="G1" s="1" t="s">
        <v>47</v>
      </c>
      <c r="H1" s="1" t="s">
        <v>48</v>
      </c>
      <c r="I1" s="1" t="s">
        <v>56</v>
      </c>
      <c r="J1" s="1" t="s">
        <v>43</v>
      </c>
      <c r="K1" s="28" t="s">
        <v>43</v>
      </c>
      <c r="L1" s="1" t="s">
        <v>57</v>
      </c>
      <c r="M1" s="1"/>
      <c r="AB1" s="26"/>
      <c r="AC1" s="26"/>
      <c r="AD1" s="26"/>
    </row>
    <row r="2" spans="1:38">
      <c r="O2" t="s">
        <v>47</v>
      </c>
      <c r="P2" t="s">
        <v>43</v>
      </c>
    </row>
    <row r="3" spans="1:38">
      <c r="A3" s="2">
        <f>Dati!A3</f>
        <v>44044</v>
      </c>
      <c r="B3" s="3">
        <v>1</v>
      </c>
      <c r="C3" s="3">
        <f>Dati!N3</f>
        <v>247832</v>
      </c>
      <c r="D3" s="3">
        <f>Dati!G3</f>
        <v>12457</v>
      </c>
      <c r="E3" s="3">
        <f>Dati!K3</f>
        <v>35146</v>
      </c>
      <c r="F3" s="3">
        <f>Dati!J3</f>
        <v>200229</v>
      </c>
      <c r="G3" s="29">
        <f t="shared" ref="G3:G34" si="0">C3/(E3+F3)</f>
        <v>1.052924057355284</v>
      </c>
      <c r="H3" s="21">
        <f t="shared" ref="H3:H34" si="1">$O$3*EXP($O$4*B3)</f>
        <v>9.7443252798954809</v>
      </c>
      <c r="I3" s="21">
        <f>G3-H3</f>
        <v>-8.6914012225401969</v>
      </c>
      <c r="J3" s="30"/>
      <c r="N3" t="s">
        <v>44</v>
      </c>
      <c r="O3" s="24">
        <v>10</v>
      </c>
      <c r="P3" s="24">
        <v>19</v>
      </c>
    </row>
    <row r="4" spans="1:38" ht="15">
      <c r="A4" s="2">
        <f>Dati!A4</f>
        <v>44045</v>
      </c>
      <c r="B4" s="3">
        <v>2</v>
      </c>
      <c r="C4" s="3">
        <f>Dati!N4</f>
        <v>248070</v>
      </c>
      <c r="D4" s="3">
        <f>Dati!G4</f>
        <v>12456</v>
      </c>
      <c r="E4" s="3">
        <f>Dati!K4</f>
        <v>35154</v>
      </c>
      <c r="F4" s="3">
        <f>Dati!J4</f>
        <v>200460</v>
      </c>
      <c r="G4" s="29">
        <f t="shared" si="0"/>
        <v>1.0528661284983065</v>
      </c>
      <c r="H4" s="21">
        <f t="shared" si="1"/>
        <v>9.495187516041014</v>
      </c>
      <c r="I4" s="21">
        <f t="shared" ref="I4:I56" si="2">G4-H4</f>
        <v>-8.442321387542707</v>
      </c>
      <c r="J4" s="30">
        <f t="shared" ref="J4:J35" si="3">(C4-C3)/(E4-E3+F4-F3)</f>
        <v>0.99581589958159</v>
      </c>
      <c r="K4" s="21">
        <f t="shared" ref="K4:K21" si="4">$P$3*EXP($P$4*B4)</f>
        <v>17.089068313442557</v>
      </c>
      <c r="L4" s="21">
        <f>-K4</f>
        <v>-17.089068313442557</v>
      </c>
      <c r="M4" s="21"/>
      <c r="N4" s="18" t="s">
        <v>45</v>
      </c>
      <c r="O4" s="24">
        <v>-2.5899999999999999E-2</v>
      </c>
      <c r="P4" s="24">
        <v>-5.2999999999999999E-2</v>
      </c>
      <c r="Z4" s="25"/>
      <c r="AA4" s="11"/>
      <c r="AB4" s="11"/>
      <c r="AC4" s="11"/>
      <c r="AJ4" s="24"/>
    </row>
    <row r="5" spans="1:38">
      <c r="A5" s="2">
        <f>Dati!A5</f>
        <v>44046</v>
      </c>
      <c r="B5" s="3">
        <v>3</v>
      </c>
      <c r="C5" s="3">
        <f>Dati!N5</f>
        <v>248229</v>
      </c>
      <c r="D5" s="3">
        <f>Dati!G5</f>
        <v>12474</v>
      </c>
      <c r="E5" s="3">
        <f>Dati!K5</f>
        <v>35166</v>
      </c>
      <c r="F5" s="3">
        <f>Dati!J5</f>
        <v>200589</v>
      </c>
      <c r="G5" s="29">
        <f t="shared" si="0"/>
        <v>1.0529108608513076</v>
      </c>
      <c r="H5" s="21">
        <f t="shared" si="1"/>
        <v>9.2524195749906433</v>
      </c>
      <c r="I5" s="21">
        <f t="shared" si="2"/>
        <v>-8.1995087141393359</v>
      </c>
      <c r="J5" s="30">
        <f t="shared" si="3"/>
        <v>1.1276595744680851</v>
      </c>
      <c r="K5" s="21">
        <f t="shared" si="4"/>
        <v>16.206930820413497</v>
      </c>
      <c r="L5" s="21">
        <f>J5-K5</f>
        <v>-15.079271245945412</v>
      </c>
      <c r="M5" s="21"/>
      <c r="Z5" s="25"/>
      <c r="AA5" s="11"/>
      <c r="AB5" s="11"/>
      <c r="AC5" s="11"/>
      <c r="AE5" s="5"/>
      <c r="AF5" s="5"/>
    </row>
    <row r="6" spans="1:38">
      <c r="A6" s="2">
        <f>Dati!A6</f>
        <v>44047</v>
      </c>
      <c r="B6" s="3">
        <v>4</v>
      </c>
      <c r="C6" s="3">
        <f>Dati!N6</f>
        <v>248419</v>
      </c>
      <c r="D6" s="3">
        <f>Dati!G6</f>
        <v>12482</v>
      </c>
      <c r="E6" s="3">
        <f>Dati!K6</f>
        <v>35171</v>
      </c>
      <c r="F6" s="3">
        <f>Dati!J6</f>
        <v>200766</v>
      </c>
      <c r="G6" s="29">
        <f t="shared" si="0"/>
        <v>1.0529039531739406</v>
      </c>
      <c r="H6" s="21">
        <f t="shared" si="1"/>
        <v>9.0158585964781111</v>
      </c>
      <c r="I6" s="21">
        <f t="shared" si="2"/>
        <v>-7.9629546433041707</v>
      </c>
      <c r="J6" s="30">
        <f t="shared" si="3"/>
        <v>1.043956043956044</v>
      </c>
      <c r="K6" s="21">
        <f t="shared" si="4"/>
        <v>15.370329253763495</v>
      </c>
      <c r="L6" s="21">
        <f t="shared" ref="L6:L69" si="5">J6-K6</f>
        <v>-14.326373209807452</v>
      </c>
      <c r="M6" s="21"/>
      <c r="Z6" s="25"/>
      <c r="AA6" s="11"/>
      <c r="AB6" s="11"/>
      <c r="AC6" s="11"/>
      <c r="AE6" s="5"/>
      <c r="AF6" s="5"/>
    </row>
    <row r="7" spans="1:38" ht="15">
      <c r="A7" s="2">
        <f>Dati!A7</f>
        <v>44048</v>
      </c>
      <c r="B7" s="3">
        <v>5</v>
      </c>
      <c r="C7" s="3">
        <f>Dati!N7</f>
        <v>248803</v>
      </c>
      <c r="D7" s="3">
        <f>Dati!G7</f>
        <v>12646</v>
      </c>
      <c r="E7" s="3">
        <f>Dati!K7</f>
        <v>35181</v>
      </c>
      <c r="F7" s="3">
        <f>Dati!J7</f>
        <v>200976</v>
      </c>
      <c r="G7" s="29">
        <f t="shared" si="0"/>
        <v>1.05354912198241</v>
      </c>
      <c r="H7" s="21">
        <f t="shared" si="1"/>
        <v>8.7853458841624636</v>
      </c>
      <c r="I7" s="21">
        <f t="shared" si="2"/>
        <v>-7.7317967621800534</v>
      </c>
      <c r="J7" s="30">
        <f t="shared" si="3"/>
        <v>1.7454545454545454</v>
      </c>
      <c r="K7" s="21">
        <f t="shared" si="4"/>
        <v>14.576913049541258</v>
      </c>
      <c r="L7" s="21">
        <f t="shared" si="5"/>
        <v>-12.831458504086712</v>
      </c>
      <c r="M7" s="21"/>
      <c r="N7" s="12" t="s">
        <v>29</v>
      </c>
      <c r="O7" s="19">
        <f>AVERAGE(I22:I57)</f>
        <v>-2.7959458322423152</v>
      </c>
      <c r="P7" s="19">
        <f>AVERAGE(L22:L57)</f>
        <v>0.37975394637465931</v>
      </c>
      <c r="Z7" s="25"/>
      <c r="AA7" s="11"/>
      <c r="AB7" s="11"/>
      <c r="AC7" s="11"/>
      <c r="AE7" s="5"/>
      <c r="AF7" s="5"/>
    </row>
    <row r="8" spans="1:38" ht="15">
      <c r="A8" s="2">
        <f>Dati!A8</f>
        <v>44049</v>
      </c>
      <c r="B8" s="3">
        <v>6</v>
      </c>
      <c r="C8" s="3">
        <f>Dati!N8</f>
        <v>249204</v>
      </c>
      <c r="D8" s="3">
        <f>Dati!G8</f>
        <v>12694</v>
      </c>
      <c r="E8" s="3">
        <f>Dati!K8</f>
        <v>35187</v>
      </c>
      <c r="F8" s="3">
        <f>Dati!J8</f>
        <v>201323</v>
      </c>
      <c r="G8" s="29">
        <f t="shared" si="0"/>
        <v>1.0536721491691683</v>
      </c>
      <c r="H8" s="21">
        <f t="shared" si="1"/>
        <v>8.5607267991670017</v>
      </c>
      <c r="I8" s="21">
        <f t="shared" si="2"/>
        <v>-7.5070546499978335</v>
      </c>
      <c r="J8" s="30">
        <f t="shared" si="3"/>
        <v>1.1359773371104815</v>
      </c>
      <c r="K8" s="21">
        <f t="shared" si="4"/>
        <v>13.824452979877314</v>
      </c>
      <c r="L8" s="21">
        <f t="shared" si="5"/>
        <v>-12.688475642766832</v>
      </c>
      <c r="M8" s="21"/>
      <c r="N8" s="12" t="s">
        <v>30</v>
      </c>
      <c r="O8" s="19">
        <f>STDEVP(I22:I57)</f>
        <v>1.0842579635277279</v>
      </c>
      <c r="P8" s="19">
        <f>STDEVP(L22:L57)</f>
        <v>1.3676694493872483</v>
      </c>
      <c r="Z8" s="25"/>
      <c r="AA8" s="11"/>
      <c r="AB8" s="11"/>
      <c r="AC8" s="11"/>
      <c r="AE8" s="5"/>
      <c r="AF8" s="5"/>
    </row>
    <row r="9" spans="1:38">
      <c r="A9" s="2">
        <f>Dati!A9</f>
        <v>44050</v>
      </c>
      <c r="B9" s="3">
        <v>7</v>
      </c>
      <c r="C9" s="3">
        <f>Dati!N9</f>
        <v>249756</v>
      </c>
      <c r="D9" s="3">
        <f>Dati!G9</f>
        <v>12924</v>
      </c>
      <c r="E9" s="3">
        <f>Dati!K9</f>
        <v>35190</v>
      </c>
      <c r="F9" s="3">
        <f>Dati!J9</f>
        <v>201642</v>
      </c>
      <c r="G9" s="29">
        <f t="shared" si="0"/>
        <v>1.0545703283340089</v>
      </c>
      <c r="H9" s="21">
        <f t="shared" si="1"/>
        <v>8.3418506563401724</v>
      </c>
      <c r="I9" s="21">
        <f t="shared" si="2"/>
        <v>-7.2872803280061635</v>
      </c>
      <c r="J9" s="30">
        <f t="shared" si="3"/>
        <v>1.7142857142857142</v>
      </c>
      <c r="K9" s="21">
        <f t="shared" si="4"/>
        <v>13.11083488961699</v>
      </c>
      <c r="L9" s="21">
        <f t="shared" si="5"/>
        <v>-11.396549175331277</v>
      </c>
      <c r="M9" s="21"/>
      <c r="Z9" s="25"/>
      <c r="AA9" s="11"/>
      <c r="AB9" s="11"/>
      <c r="AC9" s="11"/>
      <c r="AE9" s="5"/>
      <c r="AF9" s="5"/>
      <c r="AI9" s="5"/>
    </row>
    <row r="10" spans="1:38">
      <c r="A10" s="2">
        <f>Dati!A10</f>
        <v>44051</v>
      </c>
      <c r="B10" s="3">
        <v>8</v>
      </c>
      <c r="C10" s="3">
        <f>Dati!N10</f>
        <v>250103</v>
      </c>
      <c r="D10" s="3">
        <f>Dati!G10</f>
        <v>12953</v>
      </c>
      <c r="E10" s="3">
        <f>Dati!K10</f>
        <v>35203</v>
      </c>
      <c r="F10" s="3">
        <f>Dati!J10</f>
        <v>201947</v>
      </c>
      <c r="G10" s="29">
        <f t="shared" si="0"/>
        <v>1.0546194391735189</v>
      </c>
      <c r="H10" s="21">
        <f t="shared" si="1"/>
        <v>8.1285706231688248</v>
      </c>
      <c r="I10" s="21">
        <f t="shared" si="2"/>
        <v>-7.0739511839953062</v>
      </c>
      <c r="J10" s="30">
        <f t="shared" si="3"/>
        <v>1.0911949685534592</v>
      </c>
      <c r="K10" s="21">
        <f t="shared" si="4"/>
        <v>12.434053756268312</v>
      </c>
      <c r="L10" s="21">
        <f t="shared" si="5"/>
        <v>-11.342858787714853</v>
      </c>
      <c r="M10" s="21"/>
      <c r="Z10" s="25"/>
      <c r="AA10" s="11"/>
      <c r="AB10" s="11"/>
      <c r="AC10" s="11"/>
      <c r="AE10" s="5"/>
      <c r="AF10" s="5"/>
      <c r="AI10" s="5"/>
    </row>
    <row r="11" spans="1:38">
      <c r="A11" s="2">
        <f>Dati!A11</f>
        <v>44052</v>
      </c>
      <c r="B11" s="3">
        <v>9</v>
      </c>
      <c r="C11" s="3">
        <f>Dati!N11</f>
        <v>250566</v>
      </c>
      <c r="D11" s="3">
        <f>Dati!G11</f>
        <v>13263</v>
      </c>
      <c r="E11" s="3">
        <f>Dati!K11</f>
        <v>35205</v>
      </c>
      <c r="F11" s="3">
        <f>Dati!J11</f>
        <v>202098</v>
      </c>
      <c r="G11" s="29">
        <f t="shared" si="0"/>
        <v>1.0558905702835615</v>
      </c>
      <c r="H11" s="21">
        <f t="shared" si="1"/>
        <v>7.9207436212759745</v>
      </c>
      <c r="I11" s="21">
        <f t="shared" si="2"/>
        <v>-6.8648530509924131</v>
      </c>
      <c r="J11" s="30">
        <f t="shared" si="3"/>
        <v>3.0261437908496731</v>
      </c>
      <c r="K11" s="21">
        <f t="shared" si="4"/>
        <v>11.792208056575308</v>
      </c>
      <c r="L11" s="21">
        <f t="shared" si="5"/>
        <v>-8.7660642657256354</v>
      </c>
      <c r="M11" s="21"/>
      <c r="Z11" s="25"/>
      <c r="AA11" s="11"/>
      <c r="AB11" s="11"/>
      <c r="AC11" s="11"/>
      <c r="AE11" s="5"/>
      <c r="AF11" s="5"/>
    </row>
    <row r="12" spans="1:38" ht="15">
      <c r="A12" s="2">
        <f>Dati!A12</f>
        <v>44053</v>
      </c>
      <c r="B12" s="3">
        <v>10</v>
      </c>
      <c r="C12" s="3">
        <f>Dati!N12</f>
        <v>250825</v>
      </c>
      <c r="D12" s="3">
        <f>Dati!G12</f>
        <v>13368</v>
      </c>
      <c r="E12" s="3">
        <f>Dati!K12</f>
        <v>35209</v>
      </c>
      <c r="F12" s="3">
        <f>Dati!J12</f>
        <v>202248</v>
      </c>
      <c r="G12" s="29">
        <f t="shared" si="0"/>
        <v>1.0562965084204718</v>
      </c>
      <c r="H12" s="21">
        <f t="shared" si="1"/>
        <v>7.718230230437034</v>
      </c>
      <c r="I12" s="21">
        <f t="shared" si="2"/>
        <v>-6.6619337220165624</v>
      </c>
      <c r="J12" s="30">
        <f t="shared" si="3"/>
        <v>1.6818181818181819</v>
      </c>
      <c r="K12" s="21">
        <f t="shared" si="4"/>
        <v>11.183494423888748</v>
      </c>
      <c r="L12" s="21">
        <f t="shared" si="5"/>
        <v>-9.501676242070566</v>
      </c>
      <c r="M12" s="21"/>
      <c r="N12" t="s">
        <v>49</v>
      </c>
      <c r="Z12" s="25"/>
      <c r="AA12" s="11"/>
      <c r="AB12" s="11"/>
      <c r="AC12" s="11"/>
      <c r="AE12" s="5"/>
      <c r="AF12" s="5"/>
    </row>
    <row r="13" spans="1:38" ht="15">
      <c r="A13" s="2">
        <f>Dati!A13</f>
        <v>44054</v>
      </c>
      <c r="B13" s="3">
        <v>11</v>
      </c>
      <c r="C13" s="3">
        <f>Dati!N13</f>
        <v>251237</v>
      </c>
      <c r="D13" s="3">
        <f>Dati!G13</f>
        <v>13561</v>
      </c>
      <c r="E13" s="3">
        <f>Dati!K13</f>
        <v>35215</v>
      </c>
      <c r="F13" s="3">
        <f>Dati!J13</f>
        <v>202461</v>
      </c>
      <c r="G13" s="29">
        <f t="shared" si="0"/>
        <v>1.0570566653763949</v>
      </c>
      <c r="H13" s="21">
        <f t="shared" si="1"/>
        <v>7.5208945950501116</v>
      </c>
      <c r="I13" s="21">
        <f t="shared" si="2"/>
        <v>-6.4638379296737165</v>
      </c>
      <c r="J13" s="30">
        <f t="shared" si="3"/>
        <v>1.8812785388127853</v>
      </c>
      <c r="K13" s="21">
        <f t="shared" si="4"/>
        <v>10.606202581323323</v>
      </c>
      <c r="L13" s="21">
        <f t="shared" si="5"/>
        <v>-8.7249240425105388</v>
      </c>
      <c r="M13" s="21"/>
      <c r="N13" t="s">
        <v>58</v>
      </c>
      <c r="Z13" s="25"/>
      <c r="AA13" s="11"/>
      <c r="AB13" s="11"/>
      <c r="AC13" s="11"/>
      <c r="AE13" s="5"/>
      <c r="AF13" s="5"/>
    </row>
    <row r="14" spans="1:38">
      <c r="A14" s="2">
        <f>Dati!A14</f>
        <v>44055</v>
      </c>
      <c r="B14" s="3">
        <v>12</v>
      </c>
      <c r="C14" s="3">
        <f>Dati!N14</f>
        <v>251713</v>
      </c>
      <c r="D14" s="3">
        <f>Dati!G14</f>
        <v>13791</v>
      </c>
      <c r="E14" s="3">
        <f>Dati!K14</f>
        <v>35225</v>
      </c>
      <c r="F14" s="3">
        <f>Dati!J14</f>
        <v>202697</v>
      </c>
      <c r="G14" s="29">
        <f t="shared" si="0"/>
        <v>1.0579643748791621</v>
      </c>
      <c r="H14" s="21">
        <f t="shared" si="1"/>
        <v>7.3286043329976094</v>
      </c>
      <c r="I14" s="21">
        <f t="shared" si="2"/>
        <v>-6.2706399581184478</v>
      </c>
      <c r="J14" s="30">
        <f t="shared" si="3"/>
        <v>1.934959349593496</v>
      </c>
      <c r="K14" s="21">
        <f t="shared" si="4"/>
        <v>10.058710536465197</v>
      </c>
      <c r="L14" s="21">
        <f t="shared" si="5"/>
        <v>-8.1237511868717007</v>
      </c>
      <c r="M14" s="21"/>
      <c r="Z14" s="25"/>
      <c r="AA14" s="11"/>
      <c r="AB14" s="11"/>
      <c r="AC14" s="11"/>
      <c r="AE14" s="5"/>
      <c r="AF14" s="5"/>
    </row>
    <row r="15" spans="1:38">
      <c r="A15" s="2">
        <f>Dati!A15</f>
        <v>44056</v>
      </c>
      <c r="B15" s="3">
        <v>13</v>
      </c>
      <c r="C15" s="3">
        <f>Dati!N15</f>
        <v>252235</v>
      </c>
      <c r="D15" s="3">
        <f>Dati!G15</f>
        <v>14081</v>
      </c>
      <c r="E15" s="3">
        <f>Dati!K15</f>
        <v>35231</v>
      </c>
      <c r="F15" s="3">
        <f>Dati!J15</f>
        <v>202923</v>
      </c>
      <c r="G15" s="29">
        <f t="shared" si="0"/>
        <v>1.0591256077999949</v>
      </c>
      <c r="H15" s="21">
        <f t="shared" si="1"/>
        <v>7.1412304468380148</v>
      </c>
      <c r="I15" s="21">
        <f t="shared" si="2"/>
        <v>-6.0821048390380197</v>
      </c>
      <c r="J15" s="30">
        <f t="shared" si="3"/>
        <v>2.25</v>
      </c>
      <c r="K15" s="21">
        <f t="shared" si="4"/>
        <v>9.5394800241286895</v>
      </c>
      <c r="L15" s="21">
        <f t="shared" si="5"/>
        <v>-7.2894800241286895</v>
      </c>
      <c r="M15" s="21"/>
      <c r="Z15" s="25"/>
      <c r="AA15" s="11"/>
      <c r="AB15" s="11"/>
      <c r="AC15" s="11"/>
      <c r="AE15" s="5"/>
      <c r="AF15" s="5"/>
    </row>
    <row r="16" spans="1:38">
      <c r="A16" s="2">
        <f>Dati!A16</f>
        <v>44057</v>
      </c>
      <c r="B16" s="3">
        <v>14</v>
      </c>
      <c r="C16" s="3">
        <f>Dati!N16</f>
        <v>252809</v>
      </c>
      <c r="D16" s="3">
        <f>Dati!G16</f>
        <v>14249</v>
      </c>
      <c r="E16" s="3">
        <f>Dati!K16</f>
        <v>35234</v>
      </c>
      <c r="F16" s="3">
        <f>Dati!J16</f>
        <v>203326</v>
      </c>
      <c r="G16" s="29">
        <f t="shared" si="0"/>
        <v>1.0597292085848424</v>
      </c>
      <c r="H16" s="21">
        <f t="shared" si="1"/>
        <v>6.9586472372682975</v>
      </c>
      <c r="I16" s="21">
        <f t="shared" si="2"/>
        <v>-5.8989180286834548</v>
      </c>
      <c r="J16" s="30">
        <f t="shared" si="3"/>
        <v>1.4137931034482758</v>
      </c>
      <c r="K16" s="21">
        <f t="shared" si="4"/>
        <v>9.0470521843577991</v>
      </c>
      <c r="L16" s="21">
        <f t="shared" si="5"/>
        <v>-7.6332590809095233</v>
      </c>
      <c r="M16" s="21"/>
      <c r="Z16" s="25"/>
      <c r="AA16" s="11"/>
      <c r="AB16" s="11"/>
      <c r="AC16" s="11"/>
      <c r="AE16" s="5"/>
      <c r="AF16" s="5"/>
      <c r="AL16" s="11"/>
    </row>
    <row r="17" spans="1:38">
      <c r="A17" s="2">
        <f>Dati!A17</f>
        <v>44058</v>
      </c>
      <c r="B17" s="3">
        <v>15</v>
      </c>
      <c r="C17" s="3">
        <f>Dati!N17</f>
        <v>253438</v>
      </c>
      <c r="D17" s="3">
        <f>Dati!G17</f>
        <v>14406</v>
      </c>
      <c r="E17" s="3">
        <f>Dati!K17</f>
        <v>35392</v>
      </c>
      <c r="F17" s="3">
        <f>Dati!J17</f>
        <v>203640</v>
      </c>
      <c r="G17" s="29">
        <f t="shared" si="0"/>
        <v>1.0602680812610863</v>
      </c>
      <c r="H17" s="21">
        <f t="shared" si="1"/>
        <v>6.7807322187988301</v>
      </c>
      <c r="I17" s="21">
        <f t="shared" si="2"/>
        <v>-5.7204641375377436</v>
      </c>
      <c r="J17" s="30">
        <f t="shared" si="3"/>
        <v>1.3326271186440677</v>
      </c>
      <c r="K17" s="21">
        <f t="shared" si="4"/>
        <v>8.580043463529254</v>
      </c>
      <c r="L17" s="21">
        <f t="shared" si="5"/>
        <v>-7.2474163448851865</v>
      </c>
      <c r="M17" s="21"/>
      <c r="Z17" s="25"/>
      <c r="AA17" s="11"/>
      <c r="AB17" s="11"/>
      <c r="AC17" s="11"/>
      <c r="AE17" s="5"/>
      <c r="AF17" s="5"/>
      <c r="AL17" s="11"/>
    </row>
    <row r="18" spans="1:38">
      <c r="A18" s="2">
        <f>Dati!A18</f>
        <v>44059</v>
      </c>
      <c r="B18" s="3">
        <v>16</v>
      </c>
      <c r="C18" s="3">
        <f>Dati!N18</f>
        <v>253915</v>
      </c>
      <c r="D18" s="3">
        <f>Dati!G18</f>
        <v>14733</v>
      </c>
      <c r="E18" s="3">
        <f>Dati!K18</f>
        <v>35396</v>
      </c>
      <c r="F18" s="3">
        <f>Dati!J18</f>
        <v>203786</v>
      </c>
      <c r="G18" s="29">
        <f t="shared" si="0"/>
        <v>1.0615974446237593</v>
      </c>
      <c r="H18" s="21">
        <f t="shared" si="1"/>
        <v>6.6073660375843222</v>
      </c>
      <c r="I18" s="21">
        <f t="shared" si="2"/>
        <v>-5.5457685929605631</v>
      </c>
      <c r="J18" s="30">
        <f t="shared" si="3"/>
        <v>3.18</v>
      </c>
      <c r="K18" s="21">
        <f t="shared" si="4"/>
        <v>8.1371417270405342</v>
      </c>
      <c r="L18" s="21">
        <f t="shared" si="5"/>
        <v>-4.9571417270405345</v>
      </c>
      <c r="M18" s="21"/>
      <c r="Z18" s="25"/>
      <c r="AA18" s="11"/>
      <c r="AB18" s="11"/>
      <c r="AC18" s="11"/>
      <c r="AE18" s="5"/>
      <c r="AF18" s="5"/>
      <c r="AL18" s="11"/>
    </row>
    <row r="19" spans="1:38">
      <c r="A19" s="2">
        <f>Dati!A19</f>
        <v>44060</v>
      </c>
      <c r="B19" s="3">
        <v>17</v>
      </c>
      <c r="C19" s="3">
        <f>Dati!N19</f>
        <v>254235</v>
      </c>
      <c r="D19" s="3">
        <f>Dati!G19</f>
        <v>14867</v>
      </c>
      <c r="E19" s="3">
        <f>Dati!K19</f>
        <v>35400</v>
      </c>
      <c r="F19" s="3">
        <f>Dati!J19</f>
        <v>203968</v>
      </c>
      <c r="G19" s="29">
        <f t="shared" si="0"/>
        <v>1.0621093880552122</v>
      </c>
      <c r="H19" s="21">
        <f t="shared" si="1"/>
        <v>6.4384323913555743</v>
      </c>
      <c r="I19" s="21">
        <f t="shared" si="2"/>
        <v>-5.3763230033003619</v>
      </c>
      <c r="J19" s="30">
        <f t="shared" si="3"/>
        <v>1.7204301075268817</v>
      </c>
      <c r="K19" s="21">
        <f t="shared" si="4"/>
        <v>7.7171025726609308</v>
      </c>
      <c r="L19" s="21">
        <f t="shared" si="5"/>
        <v>-5.9966724651340488</v>
      </c>
      <c r="M19" s="21"/>
      <c r="Z19" s="25"/>
      <c r="AA19" s="11"/>
      <c r="AB19" s="11"/>
      <c r="AC19" s="11"/>
      <c r="AE19" s="5"/>
      <c r="AF19" s="5"/>
      <c r="AL19" s="11"/>
    </row>
    <row r="20" spans="1:38">
      <c r="A20" s="2">
        <f>Dati!A20</f>
        <v>44061</v>
      </c>
      <c r="B20" s="3">
        <v>18</v>
      </c>
      <c r="C20" s="3">
        <f>Dati!N20</f>
        <v>254636</v>
      </c>
      <c r="D20" s="3">
        <f>Dati!G20</f>
        <v>15089</v>
      </c>
      <c r="E20" s="3">
        <f>Dati!K20</f>
        <v>35405</v>
      </c>
      <c r="F20" s="3">
        <f>Dati!J20</f>
        <v>204142</v>
      </c>
      <c r="G20" s="29">
        <f t="shared" si="0"/>
        <v>1.0629897264419925</v>
      </c>
      <c r="H20" s="21">
        <f t="shared" si="1"/>
        <v>6.2738179513984038</v>
      </c>
      <c r="I20" s="21">
        <f t="shared" si="2"/>
        <v>-5.2108282249564111</v>
      </c>
      <c r="J20" s="30">
        <f t="shared" si="3"/>
        <v>2.2402234636871508</v>
      </c>
      <c r="K20" s="21">
        <f t="shared" si="4"/>
        <v>7.3187458341873493</v>
      </c>
      <c r="L20" s="21">
        <f t="shared" si="5"/>
        <v>-5.0785223705001989</v>
      </c>
      <c r="M20" s="21"/>
      <c r="Z20" s="25"/>
      <c r="AA20" s="11"/>
      <c r="AB20" s="11"/>
      <c r="AC20" s="11"/>
      <c r="AE20" s="5"/>
      <c r="AF20" s="5"/>
      <c r="AL20" s="11"/>
    </row>
    <row r="21" spans="1:38">
      <c r="A21" s="2">
        <f>Dati!A21</f>
        <v>44062</v>
      </c>
      <c r="B21" s="3">
        <v>19</v>
      </c>
      <c r="C21" s="3">
        <f>Dati!N21</f>
        <v>255278</v>
      </c>
      <c r="D21" s="3">
        <f>Dati!G21</f>
        <v>15360</v>
      </c>
      <c r="E21" s="3">
        <f>Dati!K21</f>
        <v>35412</v>
      </c>
      <c r="F21" s="3">
        <f>Dati!J21</f>
        <v>204506</v>
      </c>
      <c r="G21" s="29">
        <f t="shared" si="0"/>
        <v>1.0640218741403313</v>
      </c>
      <c r="H21" s="21">
        <f t="shared" si="1"/>
        <v>6.1134122865273532</v>
      </c>
      <c r="I21" s="21">
        <f t="shared" si="2"/>
        <v>-5.0493904123870221</v>
      </c>
      <c r="J21" s="30">
        <f t="shared" si="3"/>
        <v>1.7304582210242587</v>
      </c>
      <c r="K21" s="21">
        <f t="shared" si="4"/>
        <v>6.940952265581366</v>
      </c>
      <c r="L21" s="21">
        <f t="shared" si="5"/>
        <v>-5.2104940445571071</v>
      </c>
      <c r="M21" s="21"/>
      <c r="Z21" s="25"/>
      <c r="AA21" s="11"/>
      <c r="AB21" s="11"/>
      <c r="AC21" s="11"/>
      <c r="AE21" s="5"/>
      <c r="AF21" s="5"/>
      <c r="AL21" s="11"/>
    </row>
    <row r="22" spans="1:38">
      <c r="A22" s="2">
        <f>Dati!A22</f>
        <v>44063</v>
      </c>
      <c r="B22" s="3">
        <v>20</v>
      </c>
      <c r="C22" s="3">
        <f>Dati!N22</f>
        <v>256118</v>
      </c>
      <c r="D22" s="3">
        <f>Dati!G22</f>
        <v>16014</v>
      </c>
      <c r="E22" s="3">
        <f>Dati!K22</f>
        <v>35418</v>
      </c>
      <c r="F22" s="3">
        <f>Dati!J22</f>
        <v>204686</v>
      </c>
      <c r="G22" s="29">
        <f t="shared" si="0"/>
        <v>1.0666960983573786</v>
      </c>
      <c r="H22" s="21">
        <f t="shared" si="1"/>
        <v>5.9571077890032118</v>
      </c>
      <c r="I22" s="21">
        <f t="shared" si="2"/>
        <v>-4.8904116906458333</v>
      </c>
      <c r="J22" s="30">
        <f t="shared" si="3"/>
        <v>4.5161290322580649</v>
      </c>
      <c r="K22" s="21">
        <f>$P$3*EXP($P$4*B22)</f>
        <v>6.5826603962710903</v>
      </c>
      <c r="L22" s="21">
        <f t="shared" si="5"/>
        <v>-2.0665313640130254</v>
      </c>
      <c r="M22" s="21"/>
      <c r="Z22" s="25"/>
      <c r="AA22" s="11"/>
      <c r="AB22" s="11"/>
      <c r="AC22" s="11"/>
      <c r="AE22" s="5"/>
      <c r="AF22" s="5"/>
      <c r="AL22" s="11"/>
    </row>
    <row r="23" spans="1:38">
      <c r="A23" s="2">
        <f>Dati!A23</f>
        <v>44064</v>
      </c>
      <c r="B23" s="3">
        <v>21</v>
      </c>
      <c r="C23" s="3">
        <f>Dati!N23</f>
        <v>257065</v>
      </c>
      <c r="D23" s="3">
        <f>Dati!G23</f>
        <v>16678</v>
      </c>
      <c r="E23" s="3">
        <f>Dati!K23</f>
        <v>35427</v>
      </c>
      <c r="F23" s="3">
        <f>Dati!J23</f>
        <v>204960</v>
      </c>
      <c r="G23" s="29">
        <f t="shared" si="0"/>
        <v>1.0693797917524659</v>
      </c>
      <c r="H23" s="21">
        <f t="shared" si="1"/>
        <v>5.8047996023446284</v>
      </c>
      <c r="I23" s="21">
        <f t="shared" si="2"/>
        <v>-4.7354198105921625</v>
      </c>
      <c r="J23" s="30">
        <f t="shared" si="3"/>
        <v>3.3462897526501765</v>
      </c>
      <c r="K23" s="21">
        <f t="shared" ref="K23:K64" si="6">$P$3*EXP($P$4*B23)</f>
        <v>6.2428635487823074</v>
      </c>
      <c r="L23" s="21">
        <f t="shared" si="5"/>
        <v>-2.896573796132131</v>
      </c>
      <c r="M23" s="21"/>
      <c r="Z23" s="25"/>
      <c r="AA23" s="11"/>
      <c r="AB23" s="11"/>
      <c r="AC23" s="11"/>
      <c r="AE23" s="5"/>
      <c r="AF23" s="5"/>
      <c r="AL23" s="11"/>
    </row>
    <row r="24" spans="1:38">
      <c r="A24" s="2">
        <f>Dati!A24</f>
        <v>44065</v>
      </c>
      <c r="B24" s="3">
        <v>22</v>
      </c>
      <c r="C24" s="3">
        <f>Dati!N24</f>
        <v>258136</v>
      </c>
      <c r="D24" s="3">
        <f>Dati!G24</f>
        <v>17503</v>
      </c>
      <c r="E24" s="3">
        <f>Dati!K24</f>
        <v>35430</v>
      </c>
      <c r="F24" s="3">
        <f>Dati!J24</f>
        <v>205203</v>
      </c>
      <c r="G24" s="29">
        <f t="shared" si="0"/>
        <v>1.0727373219799445</v>
      </c>
      <c r="H24" s="21">
        <f t="shared" si="1"/>
        <v>5.6563855509853989</v>
      </c>
      <c r="I24" s="21">
        <f t="shared" si="2"/>
        <v>-4.5836482290054548</v>
      </c>
      <c r="J24" s="30">
        <f t="shared" si="3"/>
        <v>4.3536585365853657</v>
      </c>
      <c r="K24" s="21">
        <f t="shared" si="6"/>
        <v>5.9206070103194497</v>
      </c>
      <c r="L24" s="21">
        <f t="shared" si="5"/>
        <v>-1.566948473734084</v>
      </c>
      <c r="M24" s="21"/>
      <c r="Z24" s="25"/>
      <c r="AA24" s="11"/>
      <c r="AB24" s="11"/>
      <c r="AC24" s="11"/>
      <c r="AE24" s="5"/>
      <c r="AF24" s="5"/>
      <c r="AL24" s="11"/>
    </row>
    <row r="25" spans="1:38">
      <c r="A25" s="2">
        <f>Dati!A25</f>
        <v>44066</v>
      </c>
      <c r="B25" s="3">
        <v>23</v>
      </c>
      <c r="C25" s="3">
        <f>Dati!N25</f>
        <v>259345</v>
      </c>
      <c r="D25" s="3">
        <f>Dati!G25</f>
        <v>18438</v>
      </c>
      <c r="E25" s="3">
        <f>Dati!K25</f>
        <v>35437</v>
      </c>
      <c r="F25" s="3">
        <f>Dati!J25</f>
        <v>205470</v>
      </c>
      <c r="G25" s="29">
        <f t="shared" si="0"/>
        <v>1.0765357586122446</v>
      </c>
      <c r="H25" s="21">
        <f t="shared" si="1"/>
        <v>5.5117660717302543</v>
      </c>
      <c r="I25" s="21">
        <f t="shared" si="2"/>
        <v>-4.4352303131180095</v>
      </c>
      <c r="J25" s="30">
        <f t="shared" si="3"/>
        <v>4.4124087591240873</v>
      </c>
      <c r="K25" s="21">
        <f t="shared" si="6"/>
        <v>5.6149853503495422</v>
      </c>
      <c r="L25" s="21">
        <f t="shared" si="5"/>
        <v>-1.2025765912254549</v>
      </c>
      <c r="M25" s="21"/>
      <c r="Z25" s="25"/>
      <c r="AA25" s="11"/>
      <c r="AB25" s="11"/>
      <c r="AC25" s="11"/>
      <c r="AE25" s="5"/>
      <c r="AF25" s="5"/>
      <c r="AL25" s="11"/>
    </row>
    <row r="26" spans="1:38">
      <c r="A26" s="2">
        <f>Dati!A26</f>
        <v>44067</v>
      </c>
      <c r="B26" s="3">
        <v>24</v>
      </c>
      <c r="C26" s="3">
        <f>Dati!N26</f>
        <v>260298</v>
      </c>
      <c r="D26" s="3">
        <f>Dati!G26</f>
        <v>19195</v>
      </c>
      <c r="E26" s="3">
        <f>Dati!K26</f>
        <v>35441</v>
      </c>
      <c r="F26" s="3">
        <f>Dati!J26</f>
        <v>205662</v>
      </c>
      <c r="G26" s="29">
        <f t="shared" si="0"/>
        <v>1.0796132773130156</v>
      </c>
      <c r="H26" s="21">
        <f t="shared" si="1"/>
        <v>5.3708441469631332</v>
      </c>
      <c r="I26" s="21">
        <f t="shared" si="2"/>
        <v>-4.2912308696501178</v>
      </c>
      <c r="J26" s="30">
        <f t="shared" si="3"/>
        <v>4.8622448979591839</v>
      </c>
      <c r="K26" s="21">
        <f t="shared" si="6"/>
        <v>5.3251398766524201</v>
      </c>
      <c r="L26" s="21">
        <f t="shared" si="5"/>
        <v>-0.46289497869323615</v>
      </c>
      <c r="M26" s="21"/>
      <c r="Z26" s="25"/>
      <c r="AA26" s="11"/>
      <c r="AB26" s="11"/>
      <c r="AC26" s="11"/>
      <c r="AE26" s="5"/>
      <c r="AF26" s="5"/>
      <c r="AL26" s="11"/>
    </row>
    <row r="27" spans="1:38">
      <c r="A27" s="2">
        <f>Dati!A27</f>
        <v>44068</v>
      </c>
      <c r="B27" s="3">
        <v>25</v>
      </c>
      <c r="C27" s="3">
        <f>Dati!N27</f>
        <v>261174</v>
      </c>
      <c r="D27" s="3">
        <f>Dati!G27</f>
        <v>19714</v>
      </c>
      <c r="E27" s="3">
        <f>Dati!K27</f>
        <v>35445</v>
      </c>
      <c r="F27" s="3">
        <f>Dati!J27</f>
        <v>206015</v>
      </c>
      <c r="G27" s="29">
        <f t="shared" si="0"/>
        <v>1.0816449929594965</v>
      </c>
      <c r="H27" s="21">
        <f t="shared" si="1"/>
        <v>5.2335252395631526</v>
      </c>
      <c r="I27" s="21">
        <f t="shared" si="2"/>
        <v>-4.151880246603656</v>
      </c>
      <c r="J27" s="30">
        <f t="shared" si="3"/>
        <v>2.4537815126050422</v>
      </c>
      <c r="K27" s="21">
        <f t="shared" si="6"/>
        <v>5.0502562226896055</v>
      </c>
      <c r="L27" s="21">
        <f t="shared" si="5"/>
        <v>-2.5964747100845633</v>
      </c>
      <c r="M27" s="21"/>
      <c r="Z27" s="25"/>
      <c r="AA27" s="11"/>
      <c r="AB27" s="11"/>
      <c r="AC27" s="11"/>
      <c r="AE27" s="5"/>
      <c r="AF27" s="5"/>
      <c r="AL27" s="11"/>
    </row>
    <row r="28" spans="1:38">
      <c r="A28" s="2">
        <f>Dati!A28</f>
        <v>44069</v>
      </c>
      <c r="B28" s="3">
        <v>26</v>
      </c>
      <c r="C28" s="3">
        <f>Dati!N28</f>
        <v>262540</v>
      </c>
      <c r="D28" s="3">
        <f>Dati!G28</f>
        <v>20753</v>
      </c>
      <c r="E28" s="3">
        <f>Dati!K28</f>
        <v>35458</v>
      </c>
      <c r="F28" s="3">
        <f>Dati!J28</f>
        <v>206329</v>
      </c>
      <c r="G28" s="29">
        <f t="shared" si="0"/>
        <v>1.0858317444693055</v>
      </c>
      <c r="H28" s="21">
        <f t="shared" si="1"/>
        <v>5.0997172294846287</v>
      </c>
      <c r="I28" s="21">
        <f t="shared" si="2"/>
        <v>-4.0138854850153232</v>
      </c>
      <c r="J28" s="30">
        <f t="shared" si="3"/>
        <v>4.1773700305810397</v>
      </c>
      <c r="K28" s="21">
        <f t="shared" si="6"/>
        <v>4.7895620595131723</v>
      </c>
      <c r="L28" s="21">
        <f t="shared" si="5"/>
        <v>-0.61219202893213254</v>
      </c>
      <c r="M28" s="21"/>
      <c r="Z28" s="25"/>
      <c r="AA28" s="11"/>
      <c r="AB28" s="11"/>
      <c r="AC28" s="11"/>
      <c r="AE28" s="5"/>
      <c r="AF28" s="5"/>
      <c r="AL28" s="11"/>
    </row>
    <row r="29" spans="1:38">
      <c r="A29" s="2">
        <f>Dati!A29</f>
        <v>44070</v>
      </c>
      <c r="B29" s="3">
        <v>27</v>
      </c>
      <c r="C29" s="3">
        <f>Dati!N29</f>
        <v>263949</v>
      </c>
      <c r="D29" s="3">
        <f>Dati!G29</f>
        <v>21932</v>
      </c>
      <c r="E29" s="3">
        <f>Dati!K29</f>
        <v>35463</v>
      </c>
      <c r="F29" s="3">
        <f>Dati!J29</f>
        <v>206554</v>
      </c>
      <c r="G29" s="29">
        <f t="shared" si="0"/>
        <v>1.0906217331840324</v>
      </c>
      <c r="H29" s="21">
        <f t="shared" si="1"/>
        <v>4.9693303519585603</v>
      </c>
      <c r="I29" s="21">
        <f t="shared" si="2"/>
        <v>-3.8787086187745281</v>
      </c>
      <c r="J29" s="30">
        <f t="shared" si="3"/>
        <v>6.1260869565217391</v>
      </c>
      <c r="K29" s="21">
        <f t="shared" si="6"/>
        <v>4.5423249257858433</v>
      </c>
      <c r="L29" s="21">
        <f t="shared" si="5"/>
        <v>1.5837620307358957</v>
      </c>
      <c r="M29" s="21"/>
      <c r="Z29" s="25"/>
      <c r="AA29" s="11"/>
      <c r="AB29" s="11"/>
      <c r="AC29" s="11"/>
      <c r="AE29" s="5"/>
      <c r="AF29" s="5"/>
      <c r="AL29" s="11"/>
    </row>
    <row r="30" spans="1:38">
      <c r="A30" s="2">
        <f>Dati!A30</f>
        <v>44071</v>
      </c>
      <c r="B30" s="3">
        <v>28</v>
      </c>
      <c r="C30" s="3">
        <f>Dati!N30</f>
        <v>265409</v>
      </c>
      <c r="D30" s="3">
        <f>Dati!G30</f>
        <v>23035</v>
      </c>
      <c r="E30" s="3">
        <f>Dati!K30</f>
        <v>35472</v>
      </c>
      <c r="F30" s="3">
        <f>Dati!J30</f>
        <v>206902</v>
      </c>
      <c r="G30" s="29">
        <f t="shared" si="0"/>
        <v>1.0950390718476404</v>
      </c>
      <c r="H30" s="21">
        <f t="shared" si="1"/>
        <v>4.8422771372741709</v>
      </c>
      <c r="I30" s="21">
        <f t="shared" si="2"/>
        <v>-3.7472380654265303</v>
      </c>
      <c r="J30" s="30">
        <f t="shared" si="3"/>
        <v>4.0896358543417364</v>
      </c>
      <c r="K30" s="21">
        <f t="shared" si="6"/>
        <v>4.307850169815433</v>
      </c>
      <c r="L30" s="21">
        <f t="shared" si="5"/>
        <v>-0.21821431547369663</v>
      </c>
      <c r="M30" s="21"/>
      <c r="Z30" s="25"/>
      <c r="AA30" s="11"/>
      <c r="AB30" s="11"/>
      <c r="AC30" s="11"/>
      <c r="AE30" s="5"/>
      <c r="AF30" s="5"/>
      <c r="AL30" s="11"/>
    </row>
    <row r="31" spans="1:38">
      <c r="A31" s="2">
        <f>Dati!A31</f>
        <v>44072</v>
      </c>
      <c r="B31" s="3">
        <v>29</v>
      </c>
      <c r="C31" s="3">
        <f>Dati!N31</f>
        <v>266853</v>
      </c>
      <c r="D31" s="3">
        <f>Dati!G31</f>
        <v>24156</v>
      </c>
      <c r="E31" s="3">
        <f>Dati!K31</f>
        <v>35473</v>
      </c>
      <c r="F31" s="3">
        <f>Dati!J31</f>
        <v>207224</v>
      </c>
      <c r="G31" s="29">
        <f t="shared" si="0"/>
        <v>1.0995315146046305</v>
      </c>
      <c r="H31" s="21">
        <f t="shared" si="1"/>
        <v>4.7184723521000613</v>
      </c>
      <c r="I31" s="21">
        <f t="shared" si="2"/>
        <v>-3.6189408374954306</v>
      </c>
      <c r="J31" s="30">
        <f t="shared" si="3"/>
        <v>4.4705882352941178</v>
      </c>
      <c r="K31" s="21">
        <f t="shared" si="6"/>
        <v>4.085478997821431</v>
      </c>
      <c r="L31" s="21">
        <f t="shared" si="5"/>
        <v>0.38510923747268677</v>
      </c>
      <c r="M31" s="21"/>
      <c r="Z31" s="25"/>
      <c r="AA31" s="11"/>
      <c r="AB31" s="11"/>
      <c r="AC31" s="11"/>
      <c r="AE31" s="5"/>
      <c r="AF31" s="5"/>
      <c r="AL31" s="11"/>
    </row>
    <row r="32" spans="1:38">
      <c r="A32" s="2">
        <f>Dati!A32</f>
        <v>44073</v>
      </c>
      <c r="B32" s="3">
        <v>30</v>
      </c>
      <c r="C32" s="3">
        <f>Dati!N32</f>
        <v>268218</v>
      </c>
      <c r="D32" s="3">
        <f>Dati!G32</f>
        <v>25205</v>
      </c>
      <c r="E32" s="3">
        <f>Dati!K32</f>
        <v>35477</v>
      </c>
      <c r="F32" s="3">
        <f>Dati!J32</f>
        <v>207536</v>
      </c>
      <c r="G32" s="29">
        <f t="shared" si="0"/>
        <v>1.1037187310966903</v>
      </c>
      <c r="H32" s="21">
        <f t="shared" si="1"/>
        <v>4.5978329423056516</v>
      </c>
      <c r="I32" s="21">
        <f t="shared" si="2"/>
        <v>-3.4941142112089612</v>
      </c>
      <c r="J32" s="30">
        <f t="shared" si="3"/>
        <v>4.3196202531645573</v>
      </c>
      <c r="K32" s="21">
        <f t="shared" si="6"/>
        <v>3.8745866229500558</v>
      </c>
      <c r="L32" s="21">
        <f t="shared" si="5"/>
        <v>0.44503363021450149</v>
      </c>
      <c r="M32" s="21"/>
      <c r="Z32" s="25"/>
      <c r="AA32" s="11"/>
      <c r="AB32" s="11"/>
      <c r="AC32" s="11"/>
      <c r="AE32" s="5"/>
      <c r="AF32" s="5"/>
      <c r="AL32" s="11"/>
    </row>
    <row r="33" spans="1:38">
      <c r="A33" s="2">
        <f>Dati!A33</f>
        <v>44074</v>
      </c>
      <c r="B33" s="3">
        <v>31</v>
      </c>
      <c r="C33" s="3">
        <f>Dati!N33</f>
        <v>269214</v>
      </c>
      <c r="D33" s="3">
        <f>Dati!G33</f>
        <v>26078</v>
      </c>
      <c r="E33" s="3">
        <f>Dati!K33</f>
        <v>35483</v>
      </c>
      <c r="F33" s="3">
        <f>Dati!J33</f>
        <v>207653</v>
      </c>
      <c r="G33" s="29">
        <f t="shared" si="0"/>
        <v>1.1072568439062911</v>
      </c>
      <c r="H33" s="21">
        <f t="shared" si="1"/>
        <v>4.4802779772445183</v>
      </c>
      <c r="I33" s="21">
        <f t="shared" si="2"/>
        <v>-3.3730211333382272</v>
      </c>
      <c r="J33" s="30">
        <f t="shared" si="3"/>
        <v>8.0975609756097562</v>
      </c>
      <c r="K33" s="21">
        <f t="shared" si="6"/>
        <v>3.6745805098371189</v>
      </c>
      <c r="L33" s="21">
        <f t="shared" si="5"/>
        <v>4.4229804657726373</v>
      </c>
      <c r="M33" s="21"/>
      <c r="Z33" s="25"/>
      <c r="AA33" s="11"/>
      <c r="AB33" s="11"/>
      <c r="AC33" s="11"/>
      <c r="AE33" s="5"/>
      <c r="AF33" s="5"/>
      <c r="AL33" s="11"/>
    </row>
    <row r="34" spans="1:38">
      <c r="A34" s="2">
        <f>Dati!A34</f>
        <v>44075</v>
      </c>
      <c r="B34" s="3">
        <v>32</v>
      </c>
      <c r="C34" s="3">
        <f>Dati!N34</f>
        <v>270189</v>
      </c>
      <c r="D34" s="3">
        <f>Dati!G34</f>
        <v>26754</v>
      </c>
      <c r="E34" s="3">
        <f>Dati!K34</f>
        <v>35491</v>
      </c>
      <c r="F34" s="3">
        <f>Dati!J34</f>
        <v>207944</v>
      </c>
      <c r="G34" s="29">
        <f t="shared" si="0"/>
        <v>1.1099020272351963</v>
      </c>
      <c r="H34" s="21">
        <f t="shared" si="1"/>
        <v>4.3657285954622749</v>
      </c>
      <c r="I34" s="21">
        <f t="shared" si="2"/>
        <v>-3.2558265682270786</v>
      </c>
      <c r="J34" s="30">
        <f t="shared" si="3"/>
        <v>3.2608695652173911</v>
      </c>
      <c r="K34" s="21">
        <f t="shared" si="6"/>
        <v>3.4848987097865369</v>
      </c>
      <c r="L34" s="21">
        <f t="shared" si="5"/>
        <v>-0.2240291445691458</v>
      </c>
      <c r="M34" s="21"/>
      <c r="Z34" s="25"/>
      <c r="AA34" s="11"/>
      <c r="AB34" s="11"/>
      <c r="AC34" s="11"/>
      <c r="AE34" s="5"/>
      <c r="AF34" s="5"/>
      <c r="AL34" s="11"/>
    </row>
    <row r="35" spans="1:38">
      <c r="A35" s="2">
        <f>Dati!A35</f>
        <v>44076</v>
      </c>
      <c r="B35" s="3">
        <v>33</v>
      </c>
      <c r="C35" s="3">
        <f>Dati!N35</f>
        <v>271515</v>
      </c>
      <c r="D35" s="3">
        <f>Dati!G35</f>
        <v>27817</v>
      </c>
      <c r="E35" s="3">
        <f>Dati!K35</f>
        <v>35497</v>
      </c>
      <c r="F35" s="3">
        <f>Dati!J35</f>
        <v>208201</v>
      </c>
      <c r="G35" s="29">
        <f t="shared" ref="G35:G58" si="7">C35/(E35+F35)</f>
        <v>1.114145376654712</v>
      </c>
      <c r="H35" s="21">
        <f t="shared" ref="H35:H58" si="8">$O$3*EXP($O$4*B35)</f>
        <v>4.2541079517925633</v>
      </c>
      <c r="I35" s="21">
        <f t="shared" si="2"/>
        <v>-3.1399625751378513</v>
      </c>
      <c r="J35" s="30">
        <f t="shared" si="3"/>
        <v>5.0418250950570345</v>
      </c>
      <c r="K35" s="21">
        <f t="shared" si="6"/>
        <v>3.3050082818869009</v>
      </c>
      <c r="L35" s="21">
        <f t="shared" si="5"/>
        <v>1.7368168131701336</v>
      </c>
      <c r="M35" s="21"/>
      <c r="Z35" s="25"/>
      <c r="AA35" s="11"/>
      <c r="AB35" s="11"/>
      <c r="AC35" s="11"/>
      <c r="AE35" s="5"/>
      <c r="AF35" s="5"/>
      <c r="AL35" s="11"/>
    </row>
    <row r="36" spans="1:38">
      <c r="A36" s="2">
        <f>Dati!A36</f>
        <v>44077</v>
      </c>
      <c r="B36" s="3">
        <v>34</v>
      </c>
      <c r="C36" s="3">
        <f>Dati!N36</f>
        <v>272912</v>
      </c>
      <c r="D36" s="3">
        <f>Dati!G36</f>
        <v>28915</v>
      </c>
      <c r="E36" s="3">
        <f>Dati!K36</f>
        <v>35507</v>
      </c>
      <c r="F36" s="3">
        <f>Dati!J36</f>
        <v>208490</v>
      </c>
      <c r="G36" s="29">
        <f t="shared" si="7"/>
        <v>1.1185055553961729</v>
      </c>
      <c r="H36" s="21">
        <f t="shared" si="8"/>
        <v>4.1453411658056663</v>
      </c>
      <c r="I36" s="21">
        <f t="shared" si="2"/>
        <v>-3.0268356104094933</v>
      </c>
      <c r="J36" s="30">
        <f t="shared" ref="J36:J58" si="9">(C36-C35)/(E36-E35+F36-F35)</f>
        <v>4.6722408026755851</v>
      </c>
      <c r="K36" s="21">
        <f t="shared" si="6"/>
        <v>3.1344037956299973</v>
      </c>
      <c r="L36" s="21">
        <f t="shared" si="5"/>
        <v>1.5378370070455878</v>
      </c>
      <c r="M36" s="21"/>
      <c r="Z36" s="25"/>
      <c r="AA36" s="11"/>
      <c r="AB36" s="11"/>
      <c r="AC36" s="11"/>
      <c r="AE36" s="5"/>
      <c r="AF36" s="5"/>
      <c r="AL36" s="11"/>
    </row>
    <row r="37" spans="1:38">
      <c r="A37" s="2">
        <f>Dati!A37</f>
        <v>44078</v>
      </c>
      <c r="B37" s="3">
        <v>35</v>
      </c>
      <c r="C37" s="3">
        <f>Dati!N37</f>
        <v>274644</v>
      </c>
      <c r="D37" s="3">
        <f>Dati!G37</f>
        <v>30099</v>
      </c>
      <c r="E37" s="3">
        <f>Dati!K37</f>
        <v>35518</v>
      </c>
      <c r="F37" s="3">
        <f>Dati!J37</f>
        <v>209027</v>
      </c>
      <c r="G37" s="29">
        <f t="shared" si="7"/>
        <v>1.1230816414156903</v>
      </c>
      <c r="H37" s="21">
        <f t="shared" si="8"/>
        <v>4.0393552715751548</v>
      </c>
      <c r="I37" s="21">
        <f t="shared" si="2"/>
        <v>-2.9162736301594645</v>
      </c>
      <c r="J37" s="30">
        <f t="shared" si="9"/>
        <v>3.1605839416058394</v>
      </c>
      <c r="K37" s="21">
        <f t="shared" si="6"/>
        <v>2.9726059108241403</v>
      </c>
      <c r="L37" s="21">
        <f t="shared" si="5"/>
        <v>0.18797803078169917</v>
      </c>
      <c r="M37" s="21"/>
      <c r="Z37" s="25"/>
      <c r="AA37" s="11"/>
      <c r="AB37" s="11"/>
      <c r="AC37" s="11"/>
      <c r="AE37" s="5"/>
      <c r="AF37" s="5"/>
      <c r="AL37" s="11"/>
    </row>
    <row r="38" spans="1:38">
      <c r="A38" s="2">
        <f>Dati!A38</f>
        <v>44079</v>
      </c>
      <c r="B38" s="3">
        <v>36</v>
      </c>
      <c r="C38" s="3">
        <f>Dati!N38</f>
        <v>276337</v>
      </c>
      <c r="D38" s="3">
        <f>Dati!G38</f>
        <v>31194</v>
      </c>
      <c r="E38" s="3">
        <f>Dati!K38</f>
        <v>35533</v>
      </c>
      <c r="F38" s="3">
        <f>Dati!J38</f>
        <v>209610</v>
      </c>
      <c r="G38" s="29">
        <f t="shared" si="7"/>
        <v>1.1272481775943022</v>
      </c>
      <c r="H38" s="21">
        <f t="shared" si="8"/>
        <v>3.9360791687288859</v>
      </c>
      <c r="I38" s="21">
        <f t="shared" si="2"/>
        <v>-2.8088309911345837</v>
      </c>
      <c r="J38" s="30">
        <f t="shared" si="9"/>
        <v>2.8311036789297659</v>
      </c>
      <c r="K38" s="21">
        <f t="shared" si="6"/>
        <v>2.8191600308123514</v>
      </c>
      <c r="L38" s="21">
        <f t="shared" si="5"/>
        <v>1.194364811741444E-2</v>
      </c>
      <c r="M38" s="21"/>
      <c r="Z38" s="25"/>
      <c r="AA38" s="11"/>
      <c r="AB38" s="11"/>
      <c r="AC38" s="11"/>
      <c r="AE38" s="5"/>
      <c r="AF38" s="5"/>
      <c r="AL38" s="11"/>
    </row>
    <row r="39" spans="1:38">
      <c r="A39" s="2">
        <f>Dati!A39</f>
        <v>44080</v>
      </c>
      <c r="B39" s="3">
        <v>37</v>
      </c>
      <c r="C39" s="3">
        <f>Dati!N39</f>
        <v>277634</v>
      </c>
      <c r="D39" s="3">
        <f>Dati!G39</f>
        <v>32078</v>
      </c>
      <c r="E39" s="3">
        <f>Dati!K39</f>
        <v>35541</v>
      </c>
      <c r="F39" s="3">
        <f>Dati!J39</f>
        <v>210015</v>
      </c>
      <c r="G39" s="29">
        <f t="shared" si="7"/>
        <v>1.1306341526983661</v>
      </c>
      <c r="H39" s="21">
        <f t="shared" si="8"/>
        <v>3.835443574751487</v>
      </c>
      <c r="I39" s="21">
        <f t="shared" si="2"/>
        <v>-2.7048094220531209</v>
      </c>
      <c r="J39" s="30">
        <f t="shared" si="9"/>
        <v>3.1404358353510897</v>
      </c>
      <c r="K39" s="21">
        <f t="shared" si="6"/>
        <v>2.6736350252114138</v>
      </c>
      <c r="L39" s="21">
        <f t="shared" si="5"/>
        <v>0.46680081013967589</v>
      </c>
      <c r="M39" s="21"/>
      <c r="Z39" s="25"/>
      <c r="AA39" s="11"/>
      <c r="AB39" s="11"/>
      <c r="AC39" s="11"/>
      <c r="AE39" s="5"/>
      <c r="AF39" s="5"/>
      <c r="AL39" s="11"/>
    </row>
    <row r="40" spans="1:38">
      <c r="A40" s="2">
        <f>Dati!A40</f>
        <v>44081</v>
      </c>
      <c r="B40" s="3">
        <v>38</v>
      </c>
      <c r="C40" s="3">
        <f>Dati!N40</f>
        <v>278784</v>
      </c>
      <c r="D40" s="3">
        <f>Dati!G40</f>
        <v>32993</v>
      </c>
      <c r="E40" s="3">
        <f>Dati!K40</f>
        <v>35553</v>
      </c>
      <c r="F40" s="3">
        <f>Dati!J40</f>
        <v>210238</v>
      </c>
      <c r="G40" s="29">
        <f t="shared" si="7"/>
        <v>1.1342319287524767</v>
      </c>
      <c r="H40" s="21">
        <f t="shared" si="8"/>
        <v>3.7373809785063603</v>
      </c>
      <c r="I40" s="21">
        <f t="shared" si="2"/>
        <v>-2.6031490497538838</v>
      </c>
      <c r="J40" s="30">
        <f t="shared" si="9"/>
        <v>4.8936170212765955</v>
      </c>
      <c r="K40" s="21">
        <f t="shared" si="6"/>
        <v>2.5356220185831106</v>
      </c>
      <c r="L40" s="21">
        <f t="shared" si="5"/>
        <v>2.3579950026934848</v>
      </c>
      <c r="M40" s="21"/>
      <c r="Z40" s="25"/>
      <c r="AA40" s="11"/>
      <c r="AB40" s="11"/>
      <c r="AC40" s="11"/>
      <c r="AE40" s="5"/>
      <c r="AF40" s="5"/>
      <c r="AL40" s="11"/>
    </row>
    <row r="41" spans="1:38">
      <c r="A41" s="2">
        <f>Dati!A41</f>
        <v>44082</v>
      </c>
      <c r="B41" s="3">
        <v>39</v>
      </c>
      <c r="C41" s="3">
        <f>Dati!N41</f>
        <v>280153</v>
      </c>
      <c r="D41" s="3">
        <f>Dati!G41</f>
        <v>33789</v>
      </c>
      <c r="E41" s="3">
        <f>Dati!K41</f>
        <v>35563</v>
      </c>
      <c r="F41" s="3">
        <f>Dati!J41</f>
        <v>210801</v>
      </c>
      <c r="G41" s="29">
        <f t="shared" si="7"/>
        <v>1.137150720072738</v>
      </c>
      <c r="H41" s="21">
        <f t="shared" si="8"/>
        <v>3.6418255949460039</v>
      </c>
      <c r="I41" s="21">
        <f t="shared" si="2"/>
        <v>-2.5046748748732659</v>
      </c>
      <c r="J41" s="30">
        <f t="shared" si="9"/>
        <v>2.3891797556719023</v>
      </c>
      <c r="K41" s="21">
        <f t="shared" si="6"/>
        <v>2.4047332416342408</v>
      </c>
      <c r="L41" s="21">
        <f t="shared" si="5"/>
        <v>-1.555348596233852E-2</v>
      </c>
      <c r="M41" s="21"/>
      <c r="Z41" s="25"/>
      <c r="AA41" s="11"/>
      <c r="AB41" s="11"/>
      <c r="AC41" s="11"/>
      <c r="AE41" s="5"/>
      <c r="AF41" s="5"/>
      <c r="AL41" s="11"/>
    </row>
    <row r="42" spans="1:38">
      <c r="A42" s="2">
        <f>Dati!A42</f>
        <v>44083</v>
      </c>
      <c r="B42" s="3">
        <v>40</v>
      </c>
      <c r="C42" s="3">
        <f>Dati!N42</f>
        <v>281583</v>
      </c>
      <c r="D42" s="3">
        <f>Dati!G42</f>
        <v>34734</v>
      </c>
      <c r="E42" s="3">
        <f>Dati!K42</f>
        <v>35577</v>
      </c>
      <c r="F42" s="3">
        <f>Dati!J42</f>
        <v>211272</v>
      </c>
      <c r="G42" s="29">
        <f t="shared" si="7"/>
        <v>1.1407095025703973</v>
      </c>
      <c r="H42" s="21">
        <f t="shared" si="8"/>
        <v>3.5487133209802741</v>
      </c>
      <c r="I42" s="21">
        <f t="shared" si="2"/>
        <v>-2.4080038184098767</v>
      </c>
      <c r="J42" s="30">
        <f t="shared" si="9"/>
        <v>2.9484536082474229</v>
      </c>
      <c r="K42" s="21">
        <f t="shared" si="6"/>
        <v>2.2806009417176778</v>
      </c>
      <c r="L42" s="21">
        <f t="shared" si="5"/>
        <v>0.66785266652974506</v>
      </c>
      <c r="M42" s="21"/>
      <c r="Z42" s="25"/>
      <c r="AA42" s="11"/>
      <c r="AB42" s="11"/>
      <c r="AC42" s="11"/>
      <c r="AE42" s="5"/>
      <c r="AF42" s="5"/>
      <c r="AL42" s="11"/>
    </row>
    <row r="43" spans="1:38">
      <c r="A43" s="2">
        <f>Dati!A43</f>
        <v>44084</v>
      </c>
      <c r="B43" s="3">
        <v>41</v>
      </c>
      <c r="C43" s="3">
        <f>Dati!N43</f>
        <v>283180</v>
      </c>
      <c r="D43" s="3">
        <f>Dati!G43</f>
        <v>35708</v>
      </c>
      <c r="E43" s="3">
        <f>Dati!K43</f>
        <v>35587</v>
      </c>
      <c r="F43" s="3">
        <f>Dati!J43</f>
        <v>211885</v>
      </c>
      <c r="G43" s="29">
        <f t="shared" si="7"/>
        <v>1.1442910713131182</v>
      </c>
      <c r="H43" s="21">
        <f t="shared" si="8"/>
        <v>3.4579816924729929</v>
      </c>
      <c r="I43" s="21">
        <f t="shared" si="2"/>
        <v>-2.3136906211598749</v>
      </c>
      <c r="J43" s="30">
        <f t="shared" si="9"/>
        <v>2.563402889245586</v>
      </c>
      <c r="K43" s="21">
        <f t="shared" si="6"/>
        <v>2.1628763495733523</v>
      </c>
      <c r="L43" s="21">
        <f t="shared" si="5"/>
        <v>0.40052653967223373</v>
      </c>
      <c r="M43" s="21"/>
      <c r="Z43" s="25"/>
      <c r="AA43" s="11"/>
      <c r="AB43" s="11"/>
      <c r="AC43" s="11"/>
      <c r="AE43" s="5"/>
      <c r="AF43" s="5"/>
      <c r="AL43" s="11"/>
    </row>
    <row r="44" spans="1:38">
      <c r="A44" s="2">
        <f>Dati!A44</f>
        <v>44085</v>
      </c>
      <c r="B44" s="3">
        <v>42</v>
      </c>
      <c r="C44" s="3">
        <f>Dati!N44</f>
        <v>284796</v>
      </c>
      <c r="D44" s="3">
        <f>Dati!G44</f>
        <v>36767</v>
      </c>
      <c r="E44" s="3">
        <f>Dati!K44</f>
        <v>35597</v>
      </c>
      <c r="F44" s="3">
        <f>Dati!J44</f>
        <v>212432</v>
      </c>
      <c r="G44" s="29">
        <f t="shared" si="7"/>
        <v>1.1482366981280414</v>
      </c>
      <c r="H44" s="21">
        <f t="shared" si="8"/>
        <v>3.3695698423380351</v>
      </c>
      <c r="I44" s="21">
        <f t="shared" si="2"/>
        <v>-2.2213331442099937</v>
      </c>
      <c r="J44" s="30">
        <f t="shared" si="9"/>
        <v>2.9012567324955119</v>
      </c>
      <c r="K44" s="21">
        <f t="shared" si="6"/>
        <v>2.0512286994060434</v>
      </c>
      <c r="L44" s="21">
        <f t="shared" si="5"/>
        <v>0.8500280330894685</v>
      </c>
      <c r="M44" s="21"/>
      <c r="Z44" s="25"/>
      <c r="AA44" s="11"/>
      <c r="AB44" s="11"/>
      <c r="AC44" s="11"/>
      <c r="AE44" s="5"/>
      <c r="AF44" s="5"/>
      <c r="AL44" s="11"/>
    </row>
    <row r="45" spans="1:38">
      <c r="A45" s="2">
        <f>Dati!A45</f>
        <v>44086</v>
      </c>
      <c r="B45" s="3">
        <v>43</v>
      </c>
      <c r="C45" s="3">
        <f>Dati!N45</f>
        <v>286297</v>
      </c>
      <c r="D45" s="3">
        <f>Dati!G45</f>
        <v>37503</v>
      </c>
      <c r="E45" s="3">
        <f>Dati!K45</f>
        <v>35603</v>
      </c>
      <c r="F45" s="3">
        <f>Dati!J45</f>
        <v>213191</v>
      </c>
      <c r="G45" s="29">
        <f t="shared" si="7"/>
        <v>1.1507391657355082</v>
      </c>
      <c r="H45" s="21">
        <f t="shared" si="8"/>
        <v>3.2834184597067937</v>
      </c>
      <c r="I45" s="21">
        <f t="shared" si="2"/>
        <v>-2.1326792939712855</v>
      </c>
      <c r="J45" s="30">
        <f t="shared" si="9"/>
        <v>1.9620915032679738</v>
      </c>
      <c r="K45" s="21">
        <f t="shared" si="6"/>
        <v>1.945344299546752</v>
      </c>
      <c r="L45" s="21">
        <f t="shared" si="5"/>
        <v>1.6747203721221737E-2</v>
      </c>
      <c r="M45" s="21"/>
      <c r="Z45" s="25"/>
      <c r="AA45" s="11"/>
      <c r="AB45" s="11"/>
      <c r="AC45" s="11"/>
      <c r="AE45" s="5"/>
      <c r="AF45" s="5"/>
      <c r="AL45" s="11"/>
    </row>
    <row r="46" spans="1:38">
      <c r="A46" s="2">
        <f>Dati!A46</f>
        <v>44087</v>
      </c>
      <c r="B46" s="3">
        <v>44</v>
      </c>
      <c r="C46" s="3">
        <f>Dati!N46</f>
        <v>287753</v>
      </c>
      <c r="D46" s="3">
        <f>Dati!G46</f>
        <v>38509</v>
      </c>
      <c r="E46" s="3">
        <f>Dati!K46</f>
        <v>35610</v>
      </c>
      <c r="F46" s="3">
        <f>Dati!J46</f>
        <v>213634</v>
      </c>
      <c r="G46" s="29">
        <f t="shared" si="7"/>
        <v>1.1545032177304169</v>
      </c>
      <c r="H46" s="21">
        <f t="shared" si="8"/>
        <v>3.199469750139639</v>
      </c>
      <c r="I46" s="21">
        <f t="shared" si="2"/>
        <v>-2.0449665324092221</v>
      </c>
      <c r="J46" s="30">
        <f t="shared" si="9"/>
        <v>3.2355555555555555</v>
      </c>
      <c r="K46" s="21">
        <f t="shared" si="6"/>
        <v>1.8449256510865164</v>
      </c>
      <c r="L46" s="21">
        <f t="shared" si="5"/>
        <v>1.3906299044690391</v>
      </c>
      <c r="M46" s="21"/>
      <c r="Z46" s="25"/>
      <c r="AA46" s="11"/>
      <c r="AB46" s="11"/>
      <c r="AC46" s="11"/>
      <c r="AE46" s="5"/>
      <c r="AF46" s="5"/>
      <c r="AL46" s="11"/>
    </row>
    <row r="47" spans="1:38">
      <c r="A47" s="2">
        <f>Dati!A47</f>
        <v>44088</v>
      </c>
      <c r="B47" s="3">
        <v>45</v>
      </c>
      <c r="C47" s="3">
        <f>Dati!N47</f>
        <v>288761</v>
      </c>
      <c r="D47" s="3">
        <f>Dati!G47</f>
        <v>39187</v>
      </c>
      <c r="E47" s="3">
        <f>Dati!K47</f>
        <v>35624</v>
      </c>
      <c r="F47" s="3">
        <f>Dati!J47</f>
        <v>213950</v>
      </c>
      <c r="G47" s="29">
        <f t="shared" si="7"/>
        <v>1.1570155545048764</v>
      </c>
      <c r="H47" s="21">
        <f t="shared" si="8"/>
        <v>3.1176673968546558</v>
      </c>
      <c r="I47" s="21">
        <f t="shared" si="2"/>
        <v>-1.9606518423497794</v>
      </c>
      <c r="J47" s="30">
        <f t="shared" si="9"/>
        <v>3.0545454545454547</v>
      </c>
      <c r="K47" s="21">
        <f t="shared" si="6"/>
        <v>1.7496906120063427</v>
      </c>
      <c r="L47" s="21">
        <f t="shared" si="5"/>
        <v>1.304854842539112</v>
      </c>
      <c r="M47" s="21"/>
      <c r="Z47" s="25"/>
      <c r="AA47" s="11"/>
      <c r="AB47" s="11"/>
      <c r="AC47" s="11"/>
      <c r="AE47" s="5"/>
      <c r="AF47" s="5"/>
      <c r="AL47" s="11"/>
    </row>
    <row r="48" spans="1:38">
      <c r="A48" s="2">
        <f>Dati!A48</f>
        <v>44089</v>
      </c>
      <c r="B48" s="3">
        <v>46</v>
      </c>
      <c r="C48" s="3">
        <f>Dati!N48</f>
        <v>289990</v>
      </c>
      <c r="D48" s="3">
        <f>Dati!G48</f>
        <v>39712</v>
      </c>
      <c r="E48" s="3">
        <f>Dati!K48</f>
        <v>35633</v>
      </c>
      <c r="F48" s="3">
        <f>Dati!J48</f>
        <v>214645</v>
      </c>
      <c r="G48" s="29">
        <f t="shared" si="7"/>
        <v>1.1586715572283621</v>
      </c>
      <c r="H48" s="21">
        <f t="shared" si="8"/>
        <v>3.0379565229476762</v>
      </c>
      <c r="I48" s="21">
        <f t="shared" si="2"/>
        <v>-1.879284965719314</v>
      </c>
      <c r="J48" s="30">
        <f t="shared" si="9"/>
        <v>1.7457386363636365</v>
      </c>
      <c r="K48" s="21">
        <f t="shared" si="6"/>
        <v>1.6593716044547353</v>
      </c>
      <c r="L48" s="21">
        <f t="shared" si="5"/>
        <v>8.636703190890116E-2</v>
      </c>
      <c r="M48" s="21"/>
      <c r="Z48" s="25"/>
      <c r="AA48" s="11"/>
      <c r="AB48" s="11"/>
      <c r="AC48" s="11"/>
      <c r="AE48" s="5"/>
      <c r="AF48" s="5"/>
      <c r="AL48" s="11"/>
    </row>
    <row r="49" spans="1:38">
      <c r="A49" s="2">
        <f>Dati!A49</f>
        <v>44090</v>
      </c>
      <c r="B49" s="3">
        <v>47</v>
      </c>
      <c r="C49" s="3">
        <f>Dati!N49</f>
        <v>291442</v>
      </c>
      <c r="D49" s="3">
        <f>Dati!G49</f>
        <v>40532</v>
      </c>
      <c r="E49" s="3">
        <f>Dati!K49</f>
        <v>35645</v>
      </c>
      <c r="F49" s="3">
        <f>Dati!J49</f>
        <v>215265</v>
      </c>
      <c r="G49" s="29">
        <f t="shared" si="7"/>
        <v>1.16153999442031</v>
      </c>
      <c r="H49" s="21">
        <f t="shared" si="8"/>
        <v>2.9602836545782414</v>
      </c>
      <c r="I49" s="21">
        <f t="shared" si="2"/>
        <v>-1.7987436601579314</v>
      </c>
      <c r="J49" s="30">
        <f t="shared" si="9"/>
        <v>2.2974683544303796</v>
      </c>
      <c r="K49" s="21">
        <f t="shared" si="6"/>
        <v>1.5737148629455524</v>
      </c>
      <c r="L49" s="21">
        <f t="shared" si="5"/>
        <v>0.72375349148482715</v>
      </c>
      <c r="M49" s="21"/>
      <c r="Z49" s="25"/>
      <c r="AA49" s="11"/>
      <c r="AB49" s="11"/>
      <c r="AC49" s="11"/>
      <c r="AE49" s="5"/>
      <c r="AF49" s="5"/>
      <c r="AL49" s="11"/>
    </row>
    <row r="50" spans="1:38">
      <c r="A50" s="2">
        <f>Dati!A50</f>
        <v>44091</v>
      </c>
      <c r="B50" s="3">
        <v>48</v>
      </c>
      <c r="C50" s="3">
        <f>Dati!N50</f>
        <v>293025</v>
      </c>
      <c r="D50" s="3">
        <f>Dati!G50</f>
        <v>41413</v>
      </c>
      <c r="E50" s="3">
        <f>Dati!K50</f>
        <v>35658</v>
      </c>
      <c r="F50" s="3">
        <f>Dati!J50</f>
        <v>215954</v>
      </c>
      <c r="G50" s="29">
        <f t="shared" si="7"/>
        <v>1.1645907190436069</v>
      </c>
      <c r="H50" s="21">
        <f t="shared" si="8"/>
        <v>2.8845966850968141</v>
      </c>
      <c r="I50" s="21">
        <f t="shared" si="2"/>
        <v>-1.7200059660532072</v>
      </c>
      <c r="J50" s="30">
        <f t="shared" si="9"/>
        <v>2.2549857549857548</v>
      </c>
      <c r="K50" s="21">
        <f t="shared" si="6"/>
        <v>1.4924797213638812</v>
      </c>
      <c r="L50" s="21">
        <f t="shared" si="5"/>
        <v>0.76250603362187364</v>
      </c>
      <c r="M50" s="21"/>
      <c r="Z50" s="25"/>
      <c r="AA50" s="11"/>
      <c r="AB50" s="11"/>
      <c r="AC50" s="11"/>
      <c r="AE50" s="5"/>
      <c r="AF50" s="5"/>
      <c r="AL50" s="11"/>
    </row>
    <row r="51" spans="1:38">
      <c r="A51" s="2">
        <f>Dati!A51</f>
        <v>44092</v>
      </c>
      <c r="B51" s="3">
        <v>49</v>
      </c>
      <c r="C51" s="3">
        <f>Dati!N51</f>
        <v>294932</v>
      </c>
      <c r="D51" s="3">
        <f>Dati!G51</f>
        <v>42457</v>
      </c>
      <c r="E51" s="3">
        <f>Dati!K51</f>
        <v>35668</v>
      </c>
      <c r="F51" s="3">
        <f>Dati!J51</f>
        <v>216807</v>
      </c>
      <c r="G51" s="29">
        <f t="shared" si="7"/>
        <v>1.1681631844737104</v>
      </c>
      <c r="H51" s="21">
        <f t="shared" si="8"/>
        <v>2.810844840089159</v>
      </c>
      <c r="I51" s="21">
        <f t="shared" si="2"/>
        <v>-1.6426816556154487</v>
      </c>
      <c r="J51" s="30">
        <f t="shared" si="9"/>
        <v>2.2097334878331401</v>
      </c>
      <c r="K51" s="21">
        <f t="shared" si="6"/>
        <v>1.4154379367766547</v>
      </c>
      <c r="L51" s="21">
        <f t="shared" si="5"/>
        <v>0.7942955510564853</v>
      </c>
      <c r="M51" s="21"/>
      <c r="Z51" s="25"/>
      <c r="AA51" s="11"/>
      <c r="AB51" s="11"/>
      <c r="AC51" s="11"/>
      <c r="AF51" s="5"/>
      <c r="AL51" s="11"/>
    </row>
    <row r="52" spans="1:38">
      <c r="A52" s="2">
        <f>Dati!A52</f>
        <v>44093</v>
      </c>
      <c r="B52" s="3">
        <v>50</v>
      </c>
      <c r="C52" s="3">
        <f>Dati!N52</f>
        <v>296569</v>
      </c>
      <c r="D52" s="3">
        <f>Dati!G52</f>
        <v>43161</v>
      </c>
      <c r="E52" s="3">
        <f>Dati!K52</f>
        <v>35692</v>
      </c>
      <c r="F52" s="3">
        <f>Dati!J52</f>
        <v>217716</v>
      </c>
      <c r="G52" s="29">
        <f t="shared" si="7"/>
        <v>1.170322168203056</v>
      </c>
      <c r="H52" s="21">
        <f t="shared" si="8"/>
        <v>2.7389786433144558</v>
      </c>
      <c r="I52" s="21">
        <f t="shared" si="2"/>
        <v>-1.5686564751113998</v>
      </c>
      <c r="J52" s="30">
        <f t="shared" si="9"/>
        <v>1.7545551982851018</v>
      </c>
      <c r="K52" s="21">
        <f t="shared" si="6"/>
        <v>1.3423730481481624</v>
      </c>
      <c r="L52" s="21">
        <f t="shared" si="5"/>
        <v>0.41218215013693937</v>
      </c>
      <c r="M52" s="21"/>
      <c r="Z52" s="25"/>
      <c r="AA52" s="11"/>
      <c r="AB52" s="11"/>
      <c r="AC52" s="11"/>
      <c r="AF52" s="5"/>
      <c r="AL52" s="11"/>
    </row>
    <row r="53" spans="1:38">
      <c r="A53" s="2">
        <f>Dati!A53</f>
        <v>44094</v>
      </c>
      <c r="B53" s="3">
        <v>51</v>
      </c>
      <c r="C53" s="3">
        <f>Dati!N53</f>
        <v>298156</v>
      </c>
      <c r="D53" s="3">
        <f>Dati!G53</f>
        <v>44098</v>
      </c>
      <c r="E53" s="3">
        <f>Dati!K53</f>
        <v>35707</v>
      </c>
      <c r="F53" s="3">
        <f>Dati!J53</f>
        <v>218351</v>
      </c>
      <c r="G53" s="29">
        <f t="shared" si="7"/>
        <v>1.1735745380975997</v>
      </c>
      <c r="H53" s="21">
        <f t="shared" si="8"/>
        <v>2.668949883514288</v>
      </c>
      <c r="I53" s="21">
        <f t="shared" si="2"/>
        <v>-1.4953753454166883</v>
      </c>
      <c r="J53" s="30">
        <f t="shared" si="9"/>
        <v>2.4415384615384617</v>
      </c>
      <c r="K53" s="21">
        <f t="shared" si="6"/>
        <v>1.273079768158655</v>
      </c>
      <c r="L53" s="21">
        <f t="shared" si="5"/>
        <v>1.1684586933798067</v>
      </c>
      <c r="M53" s="21"/>
      <c r="Z53" s="25"/>
      <c r="AA53" s="11"/>
      <c r="AB53" s="11"/>
      <c r="AC53" s="11"/>
      <c r="AF53" s="5"/>
      <c r="AL53" s="11"/>
    </row>
    <row r="54" spans="1:38">
      <c r="A54" s="2">
        <f>Dati!A54</f>
        <v>44095</v>
      </c>
      <c r="B54" s="3">
        <v>52</v>
      </c>
      <c r="C54" s="3">
        <f>Dati!N54</f>
        <v>299506</v>
      </c>
      <c r="D54" s="3">
        <f>Dati!G54</f>
        <v>45079</v>
      </c>
      <c r="E54" s="3">
        <f>Dati!K54</f>
        <v>35724</v>
      </c>
      <c r="F54" s="3">
        <f>Dati!J54</f>
        <v>218703</v>
      </c>
      <c r="G54" s="29">
        <f t="shared" si="7"/>
        <v>1.1771785227196798</v>
      </c>
      <c r="H54" s="21">
        <f t="shared" si="8"/>
        <v>2.6007115820702369</v>
      </c>
      <c r="I54" s="21">
        <f t="shared" si="2"/>
        <v>-1.4235330593505571</v>
      </c>
      <c r="J54" s="30">
        <f t="shared" si="9"/>
        <v>3.6585365853658538</v>
      </c>
      <c r="K54" s="21">
        <f t="shared" si="6"/>
        <v>1.2073634064172665</v>
      </c>
      <c r="L54" s="21">
        <f t="shared" si="5"/>
        <v>2.4511731789485873</v>
      </c>
      <c r="M54" s="21"/>
      <c r="Z54" s="25"/>
      <c r="AA54" s="11"/>
      <c r="AB54" s="11"/>
      <c r="AC54" s="11"/>
      <c r="AF54" s="5"/>
      <c r="AL54" s="11"/>
    </row>
    <row r="55" spans="1:38">
      <c r="A55" s="2">
        <f>Dati!A55</f>
        <v>44096</v>
      </c>
      <c r="B55" s="3">
        <v>53</v>
      </c>
      <c r="C55" s="3">
        <f>Dati!N55</f>
        <v>300897</v>
      </c>
      <c r="D55" s="3">
        <f>Dati!G55</f>
        <v>45489</v>
      </c>
      <c r="E55" s="3">
        <f>Dati!K55</f>
        <v>35738</v>
      </c>
      <c r="F55" s="3">
        <f>Dati!J55</f>
        <v>219670</v>
      </c>
      <c r="G55" s="29">
        <f t="shared" si="7"/>
        <v>1.1781032700620184</v>
      </c>
      <c r="H55" s="21">
        <f t="shared" si="8"/>
        <v>2.5342179614883982</v>
      </c>
      <c r="I55" s="21">
        <f t="shared" si="2"/>
        <v>-1.3561146914263797</v>
      </c>
      <c r="J55" s="30">
        <f t="shared" si="9"/>
        <v>1.4179408766564729</v>
      </c>
      <c r="K55" s="21">
        <f t="shared" si="6"/>
        <v>1.1450393224486772</v>
      </c>
      <c r="L55" s="21">
        <f t="shared" si="5"/>
        <v>0.27290155420779572</v>
      </c>
      <c r="M55" s="21"/>
      <c r="Z55" s="25"/>
      <c r="AA55" s="11"/>
      <c r="AB55" s="11"/>
      <c r="AC55" s="11"/>
      <c r="AF55" s="5"/>
      <c r="AL55" s="11"/>
    </row>
    <row r="56" spans="1:38">
      <c r="A56" s="2">
        <f>Dati!A56</f>
        <v>44097</v>
      </c>
      <c r="B56" s="3">
        <v>54</v>
      </c>
      <c r="C56" s="3">
        <f>Dati!N56</f>
        <v>302537</v>
      </c>
      <c r="D56" s="3">
        <f>Dati!G56</f>
        <v>46114</v>
      </c>
      <c r="E56" s="3">
        <f>Dati!K56</f>
        <v>35758</v>
      </c>
      <c r="F56" s="3">
        <f>Dati!J56</f>
        <v>220665</v>
      </c>
      <c r="G56" s="29">
        <f t="shared" si="7"/>
        <v>1.1798356621675903</v>
      </c>
      <c r="H56" s="21">
        <f t="shared" si="8"/>
        <v>2.4694244146896587</v>
      </c>
      <c r="I56" s="21">
        <f t="shared" si="2"/>
        <v>-1.2895887525220684</v>
      </c>
      <c r="J56" s="30">
        <f t="shared" si="9"/>
        <v>1.6157635467980296</v>
      </c>
      <c r="K56" s="21">
        <f t="shared" si="6"/>
        <v>1.0859324069165985</v>
      </c>
      <c r="L56" s="21">
        <f t="shared" si="5"/>
        <v>0.52983113988143105</v>
      </c>
      <c r="M56" s="21"/>
      <c r="Z56" s="25"/>
      <c r="AA56" s="11"/>
      <c r="AB56" s="11"/>
      <c r="AC56" s="11"/>
      <c r="AF56" s="5"/>
      <c r="AL56" s="11"/>
    </row>
    <row r="57" spans="1:38">
      <c r="A57" s="2">
        <f>Dati!A57</f>
        <v>44098</v>
      </c>
      <c r="B57" s="3">
        <v>55</v>
      </c>
      <c r="C57" s="3">
        <f>Dati!N57</f>
        <v>304323</v>
      </c>
      <c r="D57" s="3">
        <f>Dati!G57</f>
        <v>46780</v>
      </c>
      <c r="E57" s="3">
        <f>Dati!K57</f>
        <v>35781</v>
      </c>
      <c r="F57" s="3">
        <f>Dati!J57</f>
        <v>221762</v>
      </c>
      <c r="G57" s="29">
        <f t="shared" si="7"/>
        <v>1.1816395708677774</v>
      </c>
      <c r="H57" s="21">
        <f t="shared" si="8"/>
        <v>2.4062874750851546</v>
      </c>
      <c r="I57" s="21">
        <f t="shared" ref="I57" si="10">G57-H57</f>
        <v>-1.2246479042173772</v>
      </c>
      <c r="J57" s="30">
        <f t="shared" si="9"/>
        <v>1.5946428571428573</v>
      </c>
      <c r="K57" s="21">
        <f t="shared" si="6"/>
        <v>1.0298765896264959</v>
      </c>
      <c r="L57" s="21">
        <f t="shared" si="5"/>
        <v>0.56476626751636139</v>
      </c>
      <c r="M57" s="21"/>
      <c r="Z57" s="25"/>
      <c r="AA57" s="11"/>
      <c r="AB57" s="11"/>
      <c r="AC57" s="11"/>
      <c r="AF57" s="5"/>
      <c r="AL57" s="11"/>
    </row>
    <row r="58" spans="1:38">
      <c r="A58" s="2">
        <f>Dati!A58</f>
        <v>44099</v>
      </c>
      <c r="B58" s="3">
        <v>56</v>
      </c>
      <c r="C58" s="3">
        <f>Dati!N58</f>
        <v>306235</v>
      </c>
      <c r="D58" s="3">
        <f>Dati!G58</f>
        <v>47718</v>
      </c>
      <c r="E58" s="3">
        <f>Dati!K58</f>
        <v>35801</v>
      </c>
      <c r="F58" s="3">
        <f>Dati!J58</f>
        <v>222716</v>
      </c>
      <c r="G58" s="29">
        <f t="shared" si="7"/>
        <v>1.1845836057203201</v>
      </c>
      <c r="H58" s="21">
        <f t="shared" si="8"/>
        <v>2.3447647874168136</v>
      </c>
      <c r="I58" s="21">
        <f t="shared" ref="I58" si="11">G58-H58</f>
        <v>-1.1601811816964935</v>
      </c>
      <c r="J58" s="30">
        <f t="shared" si="9"/>
        <v>1.9630390143737166</v>
      </c>
      <c r="K58" s="21">
        <f t="shared" si="6"/>
        <v>0.9767143729252028</v>
      </c>
      <c r="L58" s="21">
        <f t="shared" si="5"/>
        <v>0.98632464144851384</v>
      </c>
      <c r="M58" s="21"/>
      <c r="Z58" s="25"/>
      <c r="AA58" s="11"/>
      <c r="AB58" s="11"/>
      <c r="AC58" s="11"/>
      <c r="AE58" s="5"/>
      <c r="AF58" s="5"/>
      <c r="AL58" s="11"/>
    </row>
    <row r="59" spans="1:38">
      <c r="A59" s="2">
        <f>Dati!A59</f>
        <v>44100</v>
      </c>
      <c r="B59" s="3">
        <v>57</v>
      </c>
      <c r="C59" s="3">
        <f>Dati!N59</f>
        <v>308104</v>
      </c>
      <c r="D59" s="3">
        <f>Dati!G59</f>
        <v>48593</v>
      </c>
      <c r="E59" s="3">
        <f>Dati!K59</f>
        <v>35818</v>
      </c>
      <c r="F59" s="3">
        <f>Dati!J59</f>
        <v>223693</v>
      </c>
      <c r="G59" s="29">
        <f t="shared" ref="G59" si="12">C59/(E59+F59)</f>
        <v>1.1872483247338264</v>
      </c>
      <c r="H59" s="21">
        <f t="shared" ref="H59" si="13">$O$3*EXP($O$4*B59)</f>
        <v>2.2848150793434412</v>
      </c>
      <c r="I59" s="21">
        <f t="shared" ref="I59" si="14">G59-H59</f>
        <v>-1.0975667546096148</v>
      </c>
      <c r="J59" s="30">
        <f t="shared" ref="J59" si="15">(C59-C58)/(E59-E58+F59-F58)</f>
        <v>1.880281690140845</v>
      </c>
      <c r="K59" s="21">
        <f t="shared" si="6"/>
        <v>0.92629638918644397</v>
      </c>
      <c r="L59" s="21">
        <f t="shared" si="5"/>
        <v>0.95398530095440104</v>
      </c>
      <c r="M59" s="21"/>
      <c r="Z59" s="25"/>
      <c r="AA59" s="11"/>
      <c r="AB59" s="11"/>
      <c r="AC59" s="11"/>
      <c r="AD59" s="11"/>
      <c r="AE59" s="5"/>
      <c r="AF59" s="5"/>
      <c r="AL59" s="11"/>
    </row>
    <row r="60" spans="1:38">
      <c r="A60" s="2">
        <f>Dati!A60</f>
        <v>44101</v>
      </c>
      <c r="B60" s="3">
        <v>58</v>
      </c>
      <c r="C60" s="3">
        <f>Dati!N60</f>
        <v>309870</v>
      </c>
      <c r="D60" s="3">
        <f>Dati!G60</f>
        <v>49618</v>
      </c>
      <c r="E60" s="3">
        <f>Dati!K60</f>
        <v>35835</v>
      </c>
      <c r="F60" s="3">
        <f>Dati!J60</f>
        <v>224417</v>
      </c>
      <c r="G60" s="29">
        <f t="shared" ref="G60" si="16">C60/(E60+F60)</f>
        <v>1.1906536741312266</v>
      </c>
      <c r="H60" s="21">
        <f t="shared" ref="H60" si="17">$O$3*EXP($O$4*B60)</f>
        <v>2.2263981337532686</v>
      </c>
      <c r="I60" s="21">
        <f t="shared" ref="I60" si="18">G60-H60</f>
        <v>-1.035744459622042</v>
      </c>
      <c r="J60" s="30">
        <f t="shared" ref="J60" si="19">(C60-C59)/(E60-E59+F60-F59)</f>
        <v>2.3832658569500675</v>
      </c>
      <c r="K60" s="21">
        <f t="shared" si="6"/>
        <v>0.87848098113894746</v>
      </c>
      <c r="L60" s="21">
        <f t="shared" si="5"/>
        <v>1.50478487581112</v>
      </c>
      <c r="M60" s="21"/>
      <c r="Z60" s="25"/>
      <c r="AA60" s="11"/>
      <c r="AB60" s="11"/>
      <c r="AC60" s="11"/>
      <c r="AD60" s="11"/>
      <c r="AE60" s="5"/>
      <c r="AF60" s="5"/>
      <c r="AL60" s="11"/>
    </row>
    <row r="61" spans="1:38">
      <c r="A61" s="2">
        <f>Dati!A61</f>
        <v>44102</v>
      </c>
      <c r="B61" s="3">
        <v>59</v>
      </c>
      <c r="C61" s="3">
        <f>Dati!N61</f>
        <v>311364</v>
      </c>
      <c r="D61" s="3">
        <f>Dati!G61</f>
        <v>50323</v>
      </c>
      <c r="E61" s="3">
        <f>Dati!K61</f>
        <v>35851</v>
      </c>
      <c r="F61" s="3">
        <f>Dati!J61</f>
        <v>225190</v>
      </c>
      <c r="G61" s="29">
        <f t="shared" ref="G61" si="20">C61/(E61+F61)</f>
        <v>1.1927781459617455</v>
      </c>
      <c r="H61" s="21">
        <f t="shared" ref="H61" si="21">$O$3*EXP($O$4*B61)</f>
        <v>2.1694747617844095</v>
      </c>
      <c r="I61" s="21">
        <f t="shared" ref="I61" si="22">G61-H61</f>
        <v>-0.97669661582266398</v>
      </c>
      <c r="J61" s="30">
        <f t="shared" ref="J61" si="23">(C61-C60)/(E61-E60+F61-F60)</f>
        <v>1.8935361216730038</v>
      </c>
      <c r="K61" s="21">
        <f t="shared" si="6"/>
        <v>0.83313380385801661</v>
      </c>
      <c r="L61" s="21">
        <f t="shared" si="5"/>
        <v>1.0604023178149871</v>
      </c>
      <c r="M61" s="21"/>
      <c r="Z61" s="25"/>
      <c r="AA61" s="11"/>
      <c r="AB61" s="11"/>
      <c r="AC61" s="11"/>
      <c r="AD61" s="11"/>
      <c r="AE61" s="5"/>
      <c r="AF61" s="5"/>
      <c r="AL61" s="11"/>
    </row>
    <row r="62" spans="1:38">
      <c r="A62" s="2">
        <f>Dati!A62</f>
        <v>44103</v>
      </c>
      <c r="B62" s="3">
        <v>60</v>
      </c>
      <c r="C62" s="3">
        <f>Dati!N62</f>
        <v>313011</v>
      </c>
      <c r="D62" s="3">
        <f>Dati!G62</f>
        <v>50630</v>
      </c>
      <c r="E62" s="3">
        <f>Dati!K62</f>
        <v>35875</v>
      </c>
      <c r="F62" s="3">
        <f>Dati!J62</f>
        <v>226506</v>
      </c>
      <c r="G62" s="29">
        <f t="shared" ref="G62" si="24">C62/(E62+F62)</f>
        <v>1.1929636673387174</v>
      </c>
      <c r="H62" s="21">
        <f t="shared" ref="H62" si="25">$O$3*EXP($O$4*B62)</f>
        <v>2.1140067765351049</v>
      </c>
      <c r="I62" s="21">
        <f t="shared" ref="I62" si="26">G62-H62</f>
        <v>-0.92104310919638754</v>
      </c>
      <c r="J62" s="30">
        <f t="shared" ref="J62" si="27">(C62-C61)/(E62-E61+F62-F61)</f>
        <v>1.2291044776119402</v>
      </c>
      <c r="K62" s="21">
        <f t="shared" si="6"/>
        <v>0.79012744730229045</v>
      </c>
      <c r="L62" s="21">
        <f t="shared" si="5"/>
        <v>0.43897703030964974</v>
      </c>
      <c r="M62" s="21"/>
      <c r="Z62" s="25"/>
      <c r="AA62" s="11"/>
      <c r="AB62" s="11"/>
      <c r="AC62" s="11"/>
      <c r="AD62" s="11"/>
      <c r="AE62" s="5"/>
      <c r="AF62" s="5"/>
      <c r="AL62" s="11"/>
    </row>
    <row r="63" spans="1:38">
      <c r="A63" s="2">
        <f>Dati!A63</f>
        <v>44104</v>
      </c>
      <c r="B63" s="3">
        <v>61</v>
      </c>
      <c r="C63" s="3">
        <f>Dati!N63</f>
        <v>314861</v>
      </c>
      <c r="D63" s="3">
        <f>Dati!G63</f>
        <v>51263</v>
      </c>
      <c r="E63" s="3">
        <f>Dati!K63</f>
        <v>35894</v>
      </c>
      <c r="F63" s="3">
        <f>Dati!J63</f>
        <v>227704</v>
      </c>
      <c r="G63" s="29">
        <f t="shared" ref="G63" si="28">C63/(E63+F63)</f>
        <v>1.1944741614124539</v>
      </c>
      <c r="H63" s="21">
        <f t="shared" ref="H63" si="29">$O$3*EXP($O$4*B63)</f>
        <v>2.059956967446138</v>
      </c>
      <c r="I63" s="21">
        <f t="shared" ref="I63" si="30">G63-H63</f>
        <v>-0.8654828060336841</v>
      </c>
      <c r="J63" s="30">
        <f t="shared" ref="J63" si="31">(C63-C62)/(E63-E62+F63-F62)</f>
        <v>1.5201314708299096</v>
      </c>
      <c r="K63" s="21">
        <f t="shared" si="6"/>
        <v>0.7493410783351524</v>
      </c>
      <c r="L63" s="21">
        <f t="shared" si="5"/>
        <v>0.77079039249475723</v>
      </c>
      <c r="M63" s="21"/>
      <c r="Z63" s="25"/>
      <c r="AA63" s="11"/>
      <c r="AB63" s="11"/>
      <c r="AC63" s="11"/>
      <c r="AD63" s="11"/>
      <c r="AE63" s="5"/>
      <c r="AF63" s="5"/>
      <c r="AL63" s="11"/>
    </row>
    <row r="64" spans="1:38">
      <c r="A64" s="2">
        <f>Dati!A64</f>
        <v>44105</v>
      </c>
      <c r="B64" s="3">
        <v>62</v>
      </c>
      <c r="C64" s="3">
        <f>Dati!N64</f>
        <v>317409</v>
      </c>
      <c r="D64" s="3">
        <f>Dati!G64</f>
        <v>52647</v>
      </c>
      <c r="E64" s="3">
        <f>Dati!K64</f>
        <v>35918</v>
      </c>
      <c r="F64" s="3">
        <f>Dati!J64</f>
        <v>228844</v>
      </c>
      <c r="G64" s="29">
        <f t="shared" ref="G64" si="32">C64/(E64+F64)</f>
        <v>1.1988465112062909</v>
      </c>
      <c r="H64" s="21">
        <f t="shared" ref="H64" si="33">$O$3*EXP($O$4*B64)</f>
        <v>2.0072890753382233</v>
      </c>
      <c r="I64" s="21">
        <f t="shared" ref="I64" si="34">G64-H64</f>
        <v>-0.80844256413193238</v>
      </c>
      <c r="J64" s="30">
        <f t="shared" ref="J64" si="35">(C64-C63)/(E64-E63+F64-F63)</f>
        <v>2.1890034364261171</v>
      </c>
      <c r="K64" s="21">
        <f t="shared" si="6"/>
        <v>0.71066010122499057</v>
      </c>
      <c r="L64" s="21">
        <f t="shared" si="5"/>
        <v>1.4783433352011266</v>
      </c>
      <c r="M64" s="21"/>
      <c r="Z64" s="25"/>
      <c r="AA64" s="11"/>
      <c r="AB64" s="11"/>
      <c r="AC64" s="11"/>
      <c r="AD64" s="11"/>
      <c r="AE64" s="5"/>
      <c r="AF64" s="5"/>
      <c r="AL64" s="11"/>
    </row>
    <row r="65" spans="1:38">
      <c r="A65" s="2">
        <f>Dati!A65</f>
        <v>44106</v>
      </c>
      <c r="B65" s="3">
        <v>63</v>
      </c>
      <c r="C65" s="3">
        <f>Dati!N65</f>
        <v>319908</v>
      </c>
      <c r="D65" s="3">
        <f>Dati!G65</f>
        <v>53997</v>
      </c>
      <c r="E65" s="3">
        <f>Dati!K65</f>
        <v>35941</v>
      </c>
      <c r="F65" s="3">
        <f>Dati!J65</f>
        <v>229970</v>
      </c>
      <c r="G65" s="29">
        <f t="shared" ref="G65" si="36">C65/(E65+F65)</f>
        <v>1.2030641831289417</v>
      </c>
      <c r="H65" s="21">
        <f t="shared" ref="H65" si="37">$O$3*EXP($O$4*B65)</f>
        <v>1.9559677680876273</v>
      </c>
      <c r="I65" s="21">
        <f t="shared" ref="I65" si="38">G65-H65</f>
        <v>-0.75290358495868559</v>
      </c>
      <c r="J65" s="30">
        <f t="shared" ref="J65" si="39">(C65-C64)/(E65-E64+F65-F64)</f>
        <v>2.1749347258485638</v>
      </c>
      <c r="K65" s="21">
        <f t="shared" ref="K65" si="40">$P$3*EXP($P$4*B65)</f>
        <v>0.67397583567042785</v>
      </c>
      <c r="L65" s="21">
        <f t="shared" si="5"/>
        <v>1.5009588901781359</v>
      </c>
      <c r="M65" s="21"/>
      <c r="Z65" s="25"/>
      <c r="AA65" s="11"/>
      <c r="AB65" s="11"/>
      <c r="AC65" s="11"/>
      <c r="AD65" s="11"/>
      <c r="AE65" s="5"/>
      <c r="AF65" s="5"/>
      <c r="AL65" s="11"/>
    </row>
    <row r="66" spans="1:38">
      <c r="A66" s="2">
        <f>Dati!A66</f>
        <v>44107</v>
      </c>
      <c r="B66" s="3">
        <v>64</v>
      </c>
      <c r="C66" s="3">
        <f>Dati!N66</f>
        <v>322751</v>
      </c>
      <c r="D66" s="3">
        <f>Dati!G66</f>
        <v>55566</v>
      </c>
      <c r="E66" s="3">
        <f>Dati!K66</f>
        <v>35968</v>
      </c>
      <c r="F66" s="3">
        <f>Dati!J66</f>
        <v>231217</v>
      </c>
      <c r="G66" s="29">
        <f t="shared" ref="G66" si="41">C66/(E66+F66)</f>
        <v>1.2079682616913374</v>
      </c>
      <c r="H66" s="21">
        <f t="shared" ref="H66" si="42">$O$3*EXP($O$4*B66)</f>
        <v>1.9059586169237006</v>
      </c>
      <c r="I66" s="21">
        <f t="shared" ref="I66" si="43">G66-H66</f>
        <v>-0.69799035523236319</v>
      </c>
      <c r="J66" s="30">
        <f t="shared" ref="J66" si="44">(C66-C65)/(E66-E65+F66-F65)</f>
        <v>2.2315541601255888</v>
      </c>
      <c r="K66" s="21">
        <f t="shared" ref="K66" si="45">$P$3*EXP($P$4*B66)</f>
        <v>0.6391852114458878</v>
      </c>
      <c r="L66" s="21">
        <f t="shared" si="5"/>
        <v>1.592368948679701</v>
      </c>
      <c r="M66" s="21"/>
      <c r="Z66" s="25"/>
      <c r="AA66" s="11"/>
      <c r="AB66" s="11"/>
      <c r="AC66" s="11"/>
      <c r="AD66" s="11"/>
      <c r="AE66" s="5"/>
      <c r="AF66" s="5"/>
      <c r="AL66" s="11"/>
    </row>
    <row r="67" spans="1:38">
      <c r="A67" s="2">
        <f>Dati!A67</f>
        <v>44108</v>
      </c>
      <c r="B67" s="3">
        <v>65</v>
      </c>
      <c r="C67" s="3">
        <f>Dati!N67</f>
        <v>325329</v>
      </c>
      <c r="D67" s="3">
        <f>Dati!G67</f>
        <v>57429</v>
      </c>
      <c r="E67" s="3">
        <f>Dati!K67</f>
        <v>35986</v>
      </c>
      <c r="F67" s="3">
        <f>Dati!J67</f>
        <v>231914</v>
      </c>
      <c r="G67" s="29">
        <f t="shared" ref="G67" si="46">C67/(E67+F67)</f>
        <v>1.2143673012318028</v>
      </c>
      <c r="H67" s="21">
        <f t="shared" ref="H67" si="47">$O$3*EXP($O$4*B67)</f>
        <v>1.8572280733324242</v>
      </c>
      <c r="I67" s="21">
        <f t="shared" ref="I67" si="48">G67-H67</f>
        <v>-0.64286077210062142</v>
      </c>
      <c r="J67" s="30">
        <f t="shared" ref="J67" si="49">(C67-C66)/(E67-E66+F67-F66)</f>
        <v>3.6055944055944056</v>
      </c>
      <c r="K67" s="21">
        <f t="shared" ref="K67" si="50">$P$3*EXP($P$4*B67)</f>
        <v>0.60619047880955157</v>
      </c>
      <c r="L67" s="21">
        <f t="shared" si="5"/>
        <v>2.9994039267848542</v>
      </c>
      <c r="M67" s="21"/>
      <c r="Z67" s="25"/>
      <c r="AA67" s="11"/>
      <c r="AB67" s="11"/>
      <c r="AC67" s="11"/>
      <c r="AD67" s="11"/>
      <c r="AE67" s="5"/>
      <c r="AF67" s="5"/>
      <c r="AL67" s="11"/>
    </row>
    <row r="68" spans="1:38">
      <c r="A68" s="2">
        <f>Dati!A68</f>
        <v>44109</v>
      </c>
      <c r="B68" s="3">
        <v>66</v>
      </c>
      <c r="C68" s="3">
        <f>Dati!N68</f>
        <v>327586</v>
      </c>
      <c r="D68" s="3">
        <f>Dati!G68</f>
        <v>58903</v>
      </c>
      <c r="E68" s="3">
        <f>Dati!K68</f>
        <v>36002</v>
      </c>
      <c r="F68" s="3">
        <f>Dati!J68</f>
        <v>232681</v>
      </c>
      <c r="G68" s="29">
        <f t="shared" ref="G68" si="51">C68/(E68+F68)</f>
        <v>1.2192286076901031</v>
      </c>
      <c r="H68" s="21">
        <f t="shared" ref="H68" si="52">$O$3*EXP($O$4*B68)</f>
        <v>1.8097434465504716</v>
      </c>
      <c r="I68" s="21">
        <f t="shared" ref="I68" si="53">G68-H68</f>
        <v>-0.59051483886036849</v>
      </c>
      <c r="J68" s="30">
        <f t="shared" ref="J68" si="54">(C68-C67)/(E68-E67+F68-F67)</f>
        <v>2.8825031928480205</v>
      </c>
      <c r="K68" s="21">
        <f t="shared" ref="K68" si="55">$P$3*EXP($P$4*B68)</f>
        <v>0.57489893386005286</v>
      </c>
      <c r="L68" s="21">
        <f t="shared" si="5"/>
        <v>2.3076042589879675</v>
      </c>
      <c r="M68" s="21"/>
      <c r="Z68" s="25"/>
      <c r="AA68" s="11"/>
      <c r="AB68" s="11"/>
      <c r="AC68" s="11"/>
      <c r="AD68" s="11"/>
      <c r="AF68" s="5"/>
      <c r="AL68" s="11"/>
    </row>
    <row r="69" spans="1:38">
      <c r="A69" s="2">
        <f>Dati!A69</f>
        <v>44110</v>
      </c>
      <c r="B69" s="3">
        <v>67</v>
      </c>
      <c r="C69" s="3">
        <f>Dati!N69</f>
        <v>330263</v>
      </c>
      <c r="D69" s="3">
        <f>Dati!G69</f>
        <v>60134</v>
      </c>
      <c r="E69" s="3">
        <f>Dati!K69</f>
        <v>36030</v>
      </c>
      <c r="F69" s="3">
        <f>Dati!J69</f>
        <v>234099</v>
      </c>
      <c r="G69" s="29">
        <f t="shared" ref="G69" si="56">C69/(E69+F69)</f>
        <v>1.2226121593757058</v>
      </c>
      <c r="H69" s="21">
        <f t="shared" ref="H69" si="57">$O$3*EXP($O$4*B69)</f>
        <v>1.7634728816346936</v>
      </c>
      <c r="I69" s="21">
        <f t="shared" ref="I69" si="58">G69-H69</f>
        <v>-0.54086072225898785</v>
      </c>
      <c r="J69" s="30">
        <f t="shared" ref="J69" si="59">(C69-C68)/(E69-E68+F69-F68)</f>
        <v>1.8513139695712311</v>
      </c>
      <c r="K69" s="21">
        <f t="shared" ref="K69" si="60">$P$3*EXP($P$4*B69)</f>
        <v>0.54522265807025683</v>
      </c>
      <c r="L69" s="21">
        <f t="shared" si="5"/>
        <v>1.3060913115009742</v>
      </c>
      <c r="M69" s="21"/>
      <c r="Z69" s="25"/>
      <c r="AA69" s="11"/>
      <c r="AB69" s="11"/>
      <c r="AC69" s="11"/>
      <c r="AD69" s="11"/>
      <c r="AE69" s="11"/>
      <c r="AF69" s="5"/>
      <c r="AL69" s="11"/>
    </row>
    <row r="70" spans="1:38">
      <c r="A70" s="2">
        <f>Dati!A70</f>
        <v>44111</v>
      </c>
      <c r="B70" s="3">
        <v>68</v>
      </c>
      <c r="C70" s="3">
        <f>Dati!N70</f>
        <v>333940</v>
      </c>
      <c r="D70" s="3">
        <f>Dati!G70</f>
        <v>62576</v>
      </c>
      <c r="E70" s="3">
        <f>Dati!K70</f>
        <v>36061</v>
      </c>
      <c r="F70" s="3">
        <f>Dati!J70</f>
        <v>235303</v>
      </c>
      <c r="G70" s="29">
        <f t="shared" ref="G70" si="61">C70/(E70+F70)</f>
        <v>1.2305980159490573</v>
      </c>
      <c r="H70" s="21">
        <f t="shared" ref="H70" si="62">$O$3*EXP($O$4*B70)</f>
        <v>1.7183853380923078</v>
      </c>
      <c r="I70" s="21">
        <f t="shared" ref="I70" si="63">G70-H70</f>
        <v>-0.48778732214325049</v>
      </c>
      <c r="J70" s="30">
        <f t="shared" ref="J70" si="64">(C70-C69)/(E70-E69+F70-F69)</f>
        <v>2.977327935222672</v>
      </c>
      <c r="K70" s="21">
        <f t="shared" ref="K70" si="65">$P$3*EXP($P$4*B70)</f>
        <v>0.51707827126630179</v>
      </c>
      <c r="L70" s="21">
        <f t="shared" ref="L70:L74" si="66">J70-K70</f>
        <v>2.46024966395637</v>
      </c>
      <c r="M70" s="21"/>
      <c r="Z70" s="25"/>
      <c r="AA70" s="11"/>
      <c r="AB70" s="11"/>
      <c r="AC70" s="11"/>
      <c r="AD70" s="11"/>
      <c r="AE70" s="11"/>
      <c r="AF70" s="5"/>
      <c r="AL70" s="11"/>
    </row>
    <row r="71" spans="1:38">
      <c r="A71" s="2">
        <f>Dati!A71</f>
        <v>44112</v>
      </c>
      <c r="B71" s="3">
        <v>69</v>
      </c>
      <c r="C71" s="3">
        <f>Dati!N71</f>
        <v>338398</v>
      </c>
      <c r="D71" s="3">
        <f>Dati!G71</f>
        <v>65952</v>
      </c>
      <c r="E71" s="3">
        <f>Dati!K71</f>
        <v>36083</v>
      </c>
      <c r="F71" s="3">
        <f>Dati!J71</f>
        <v>236363</v>
      </c>
      <c r="G71" s="29">
        <f t="shared" ref="G71" si="67">C71/(E71+F71)</f>
        <v>1.2420736586332703</v>
      </c>
      <c r="H71" s="21">
        <f t="shared" ref="H71" si="68">$O$3*EXP($O$4*B71)</f>
        <v>1.6744505690574616</v>
      </c>
      <c r="I71" s="21">
        <f t="shared" ref="I71" si="69">G71-H71</f>
        <v>-0.43237691042419124</v>
      </c>
      <c r="J71" s="30">
        <f t="shared" ref="J71" si="70">(C71-C70)/(E71-E70+F71-F70)</f>
        <v>4.1201478743068396</v>
      </c>
      <c r="K71" s="21">
        <f t="shared" ref="K71" si="71">$P$3*EXP($P$4*B71)</f>
        <v>0.4903866973578605</v>
      </c>
      <c r="L71" s="21">
        <f t="shared" si="66"/>
        <v>3.6297611769489793</v>
      </c>
      <c r="M71" s="21"/>
      <c r="Z71" s="25"/>
      <c r="AA71" s="11"/>
      <c r="AB71" s="11"/>
      <c r="AC71" s="11"/>
      <c r="AD71" s="11"/>
      <c r="AE71" s="11"/>
      <c r="AF71" s="5"/>
      <c r="AL71" s="11"/>
    </row>
    <row r="72" spans="1:38">
      <c r="A72" s="2">
        <f>Dati!A72</f>
        <v>44113</v>
      </c>
      <c r="B72" s="3">
        <v>70</v>
      </c>
      <c r="C72" s="3">
        <f>Dati!N72</f>
        <v>343770</v>
      </c>
      <c r="D72" s="3">
        <f>Dati!G72</f>
        <v>70110</v>
      </c>
      <c r="E72" s="3">
        <f>Dati!K72</f>
        <v>36111</v>
      </c>
      <c r="F72" s="3">
        <f>Dati!J72</f>
        <v>237549</v>
      </c>
      <c r="G72" s="29">
        <f t="shared" ref="G72" si="72">C72/(E72+F72)</f>
        <v>1.2561938171453628</v>
      </c>
      <c r="H72" s="21">
        <f t="shared" ref="H72" si="73">$O$3*EXP($O$4*B72)</f>
        <v>1.6316391010001996</v>
      </c>
      <c r="I72" s="21">
        <f t="shared" ref="I72" si="74">G72-H72</f>
        <v>-0.37544528385483678</v>
      </c>
      <c r="J72" s="30">
        <f t="shared" ref="J72" si="75">(C72-C71)/(E72-E71+F72-F71)</f>
        <v>4.42504118616145</v>
      </c>
      <c r="K72" s="21">
        <f t="shared" ref="K72" si="76">$P$3*EXP($P$4*B72)</f>
        <v>0.46507294216140072</v>
      </c>
      <c r="L72" s="21">
        <f t="shared" si="66"/>
        <v>3.9599682440000494</v>
      </c>
      <c r="M72" s="21"/>
      <c r="Z72" s="25"/>
      <c r="AA72" s="11"/>
      <c r="AB72" s="11"/>
      <c r="AC72" s="11"/>
      <c r="AD72" s="11"/>
      <c r="AE72" s="11"/>
      <c r="AF72" s="5"/>
      <c r="AL72" s="11"/>
    </row>
    <row r="73" spans="1:38">
      <c r="A73" s="2">
        <f>Dati!A73</f>
        <v>44114</v>
      </c>
      <c r="B73" s="3">
        <v>71</v>
      </c>
      <c r="C73" s="3">
        <f>Dati!N73</f>
        <v>349494</v>
      </c>
      <c r="D73" s="3">
        <f>Dati!G73</f>
        <v>74829</v>
      </c>
      <c r="E73" s="3">
        <f>Dati!K73</f>
        <v>36140</v>
      </c>
      <c r="F73" s="3">
        <f>Dati!J73</f>
        <v>238525</v>
      </c>
      <c r="G73" s="29">
        <f t="shared" ref="G73" si="77">C73/(E73+F73)</f>
        <v>1.2724373327508056</v>
      </c>
      <c r="H73" s="21">
        <f t="shared" ref="H73" si="78">$O$3*EXP($O$4*B73)</f>
        <v>1.589922213954218</v>
      </c>
      <c r="I73" s="21">
        <f t="shared" ref="I73" si="79">G73-H73</f>
        <v>-0.31748488120341234</v>
      </c>
      <c r="J73" s="30">
        <f t="shared" ref="J73" si="80">(C73-C72)/(E73-E72+F73-F72)</f>
        <v>5.6955223880597012</v>
      </c>
      <c r="K73" s="21">
        <f t="shared" ref="K73" si="81">$P$3*EXP($P$4*B73)</f>
        <v>0.44106588269220842</v>
      </c>
      <c r="L73" s="21">
        <f t="shared" si="66"/>
        <v>5.254456505367493</v>
      </c>
      <c r="M73" s="21"/>
      <c r="Z73" s="25"/>
      <c r="AA73" s="11"/>
      <c r="AB73" s="11"/>
      <c r="AC73" s="11"/>
      <c r="AD73" s="11"/>
      <c r="AE73" s="11"/>
      <c r="AF73" s="5"/>
      <c r="AL73" s="11"/>
    </row>
    <row r="74" spans="1:38">
      <c r="A74" s="2">
        <f>Dati!A74</f>
        <v>44115</v>
      </c>
      <c r="B74" s="3">
        <v>72</v>
      </c>
      <c r="C74" s="3">
        <f>Dati!N74</f>
        <v>354950</v>
      </c>
      <c r="D74" s="3">
        <f>Dati!G74</f>
        <v>79075</v>
      </c>
      <c r="E74" s="3">
        <f>Dati!K74</f>
        <v>36166</v>
      </c>
      <c r="F74" s="3">
        <f>Dati!J74</f>
        <v>239709</v>
      </c>
      <c r="G74" s="29">
        <f t="shared" ref="G74" si="82">C74/(E74+F74)</f>
        <v>1.2866334390575442</v>
      </c>
      <c r="H74" s="21">
        <f t="shared" ref="H74" si="83">$O$3*EXP($O$4*B74)</f>
        <v>1.5492719222501479</v>
      </c>
      <c r="I74" s="21">
        <f t="shared" ref="I74" si="84">G74-H74</f>
        <v>-0.26263848319260363</v>
      </c>
      <c r="J74" s="30">
        <f t="shared" ref="J74" si="85">(C74-C73)/(E74-E73+F74-F73)</f>
        <v>4.5090909090909088</v>
      </c>
      <c r="K74" s="21">
        <f t="shared" ref="K74" si="86">$P$3*EXP($P$4*B74)</f>
        <v>0.41829806733315256</v>
      </c>
      <c r="L74" s="21">
        <f t="shared" si="66"/>
        <v>4.0907928417577564</v>
      </c>
      <c r="M74" s="21"/>
      <c r="Z74" s="25"/>
      <c r="AA74" s="11"/>
      <c r="AB74" s="11"/>
      <c r="AC74" s="11"/>
      <c r="AD74" s="11"/>
      <c r="AE74" s="11"/>
      <c r="AF74" s="5"/>
      <c r="AL74" s="11"/>
    </row>
    <row r="75" spans="1:38">
      <c r="A75" s="2">
        <f>Dati!A75</f>
        <v>44116</v>
      </c>
      <c r="B75" s="3">
        <v>73</v>
      </c>
      <c r="C75" s="3">
        <f>Dati!N75</f>
        <v>359569</v>
      </c>
      <c r="D75" s="3">
        <f>Dati!G75</f>
        <v>82764</v>
      </c>
      <c r="E75" s="3">
        <f>Dati!K75</f>
        <v>36205</v>
      </c>
      <c r="F75" s="3">
        <f>Dati!J75</f>
        <v>240600</v>
      </c>
      <c r="G75" s="29">
        <f t="shared" ref="G75:G76" si="87">C75/(E75+F75)</f>
        <v>1.2989974892072036</v>
      </c>
      <c r="H75" s="21">
        <f t="shared" ref="H75:H76" si="88">$O$3*EXP($O$4*B75)</f>
        <v>1.5096609557414378</v>
      </c>
      <c r="I75" s="21">
        <f t="shared" ref="I75:I76" si="89">G75-H75</f>
        <v>-0.21066346653423418</v>
      </c>
      <c r="J75" s="30">
        <f t="shared" ref="J75:J76" si="90">(C75-C74)/(E75-E74+F75-F74)</f>
        <v>4.9666666666666668</v>
      </c>
      <c r="K75" s="21">
        <f t="shared" ref="K75:K76" si="91">$P$3*EXP($P$4*B75)</f>
        <v>0.3967055263187364</v>
      </c>
      <c r="L75" s="21">
        <f t="shared" ref="L75:L76" si="92">J75-K75</f>
        <v>4.5699611403479308</v>
      </c>
      <c r="M75" s="21"/>
      <c r="Z75" s="25"/>
      <c r="AA75" s="11"/>
      <c r="AB75" s="11"/>
      <c r="AC75" s="11"/>
      <c r="AD75" s="11"/>
      <c r="AE75" s="11"/>
      <c r="AF75" s="5"/>
      <c r="AL75" s="11"/>
    </row>
    <row r="76" spans="1:38">
      <c r="A76" s="2">
        <f>Dati!A76</f>
        <v>44117</v>
      </c>
      <c r="B76" s="3">
        <v>74</v>
      </c>
      <c r="C76" s="3">
        <f>Dati!N76</f>
        <v>365467</v>
      </c>
      <c r="D76" s="3">
        <f>Dati!G76</f>
        <v>87193</v>
      </c>
      <c r="E76" s="3">
        <f>Dati!K76</f>
        <v>36246</v>
      </c>
      <c r="F76" s="3">
        <f>Dati!J76</f>
        <v>242028</v>
      </c>
      <c r="G76" s="29">
        <f t="shared" si="87"/>
        <v>1.3133350582519387</v>
      </c>
      <c r="H76" s="21">
        <f t="shared" si="88"/>
        <v>1.4710627415102469</v>
      </c>
      <c r="I76" s="21">
        <f t="shared" si="89"/>
        <v>-0.1577276832583081</v>
      </c>
      <c r="J76" s="30">
        <f t="shared" si="90"/>
        <v>4.0149761742682095</v>
      </c>
      <c r="K76" s="21">
        <f t="shared" si="91"/>
        <v>0.37622759200195993</v>
      </c>
      <c r="L76" s="21">
        <f t="shared" si="92"/>
        <v>3.6387485822662495</v>
      </c>
      <c r="M76" s="21"/>
      <c r="Z76" s="25"/>
      <c r="AA76" s="11"/>
      <c r="AB76" s="11"/>
      <c r="AC76" s="11"/>
      <c r="AD76" s="11"/>
      <c r="AE76" s="11"/>
      <c r="AF76" s="5"/>
      <c r="AL76" s="11"/>
    </row>
    <row r="77" spans="1:38">
      <c r="A77" s="2">
        <f>Dati!A77</f>
        <v>44118</v>
      </c>
      <c r="B77" s="3">
        <v>75</v>
      </c>
      <c r="C77" s="3">
        <f>Dati!N77</f>
        <v>372799</v>
      </c>
      <c r="D77" s="3">
        <f>Dati!G77</f>
        <v>92445</v>
      </c>
      <c r="E77" s="3">
        <f>Dati!K77</f>
        <v>36289</v>
      </c>
      <c r="F77" s="3">
        <f>Dati!J77</f>
        <v>244065</v>
      </c>
      <c r="G77" s="29">
        <f t="shared" ref="G77:G78" si="93">C77/(E77+F77)</f>
        <v>1.3297438238798092</v>
      </c>
      <c r="H77" s="21">
        <f t="shared" ref="H77:H78" si="94">$O$3*EXP($O$4*B77)</f>
        <v>1.4334513860410647</v>
      </c>
      <c r="I77" s="21">
        <f t="shared" ref="I77:I78" si="95">G77-H77</f>
        <v>-0.10370756216125554</v>
      </c>
      <c r="J77" s="30">
        <f t="shared" ref="J77:J78" si="96">(C77-C76)/(E77-E76+F77-F76)</f>
        <v>3.5249999999999999</v>
      </c>
      <c r="K77" s="21">
        <f t="shared" ref="K77:K78" si="97">$P$3*EXP($P$4*B77)</f>
        <v>0.35680672839900357</v>
      </c>
      <c r="L77" s="21">
        <f t="shared" ref="L77:L78" si="98">J77-K77</f>
        <v>3.1681932716009964</v>
      </c>
      <c r="M77" s="21"/>
      <c r="Z77" s="25"/>
      <c r="AA77" s="11"/>
      <c r="AB77" s="11"/>
      <c r="AC77" s="11"/>
      <c r="AD77" s="11"/>
      <c r="AE77" s="11"/>
      <c r="AF77" s="5"/>
      <c r="AL77" s="11"/>
    </row>
    <row r="78" spans="1:38">
      <c r="A78" s="2">
        <f>Dati!A78</f>
        <v>44119</v>
      </c>
      <c r="B78" s="3">
        <v>76</v>
      </c>
      <c r="C78" s="3">
        <f>Dati!N78</f>
        <v>381602</v>
      </c>
      <c r="D78" s="3">
        <f>Dati!G78</f>
        <v>99266</v>
      </c>
      <c r="E78" s="3">
        <f>Dati!K78</f>
        <v>36372</v>
      </c>
      <c r="F78" s="3">
        <f>Dati!J78</f>
        <v>245964</v>
      </c>
      <c r="G78" s="29">
        <f t="shared" si="93"/>
        <v>1.3515881786240507</v>
      </c>
      <c r="H78" s="21">
        <f t="shared" si="94"/>
        <v>1.3968016578501163</v>
      </c>
      <c r="I78" s="21">
        <f t="shared" si="95"/>
        <v>-4.5213479226065667E-2</v>
      </c>
      <c r="J78" s="30">
        <f t="shared" si="96"/>
        <v>4.4414732593340061</v>
      </c>
      <c r="K78" s="21">
        <f t="shared" si="97"/>
        <v>0.33838836953281515</v>
      </c>
      <c r="L78" s="21">
        <f t="shared" si="98"/>
        <v>4.1030848898011909</v>
      </c>
      <c r="M78" s="21"/>
      <c r="Z78" s="25"/>
      <c r="AA78" s="11"/>
      <c r="AB78" s="11"/>
      <c r="AC78" s="11"/>
      <c r="AD78" s="11"/>
      <c r="AE78" s="11"/>
      <c r="AF78" s="5"/>
      <c r="AL78" s="11"/>
    </row>
    <row r="79" spans="1:38">
      <c r="A79" s="2">
        <f>Dati!A79</f>
        <v>44120</v>
      </c>
      <c r="B79" s="3">
        <v>77</v>
      </c>
      <c r="C79" s="3">
        <f>Dati!N79</f>
        <v>391611</v>
      </c>
      <c r="D79" s="3">
        <f>Dati!G79</f>
        <v>107312</v>
      </c>
      <c r="E79" s="3">
        <f>Dati!K79</f>
        <v>36427</v>
      </c>
      <c r="F79" s="3">
        <f>Dati!J79</f>
        <v>247872</v>
      </c>
      <c r="G79" s="29">
        <f t="shared" ref="G79" si="99">C79/(E79+F79)</f>
        <v>1.3774617568123702</v>
      </c>
      <c r="H79" s="21">
        <f t="shared" ref="H79" si="100">$O$3*EXP($O$4*B79)</f>
        <v>1.3610889705588805</v>
      </c>
      <c r="I79" s="21">
        <f t="shared" ref="I79" si="101">G79-H79</f>
        <v>1.6372786253489702E-2</v>
      </c>
      <c r="J79" s="30">
        <f t="shared" ref="J79" si="102">(C79-C78)/(E79-E78+F79-F78)</f>
        <v>5.098828323993887</v>
      </c>
      <c r="K79" s="21">
        <f t="shared" ref="K79" si="103">$P$3*EXP($P$4*B79)</f>
        <v>0.32092076612139586</v>
      </c>
      <c r="L79" s="21">
        <f t="shared" ref="L79" si="104">J79-K79</f>
        <v>4.7779075578724912</v>
      </c>
      <c r="M79" s="21"/>
      <c r="Z79" s="25"/>
      <c r="AA79" s="11"/>
      <c r="AB79" s="11"/>
      <c r="AC79" s="11"/>
      <c r="AD79" s="11"/>
      <c r="AE79" s="11"/>
      <c r="AF79" s="5"/>
      <c r="AL79" s="11"/>
    </row>
    <row r="80" spans="1:38">
      <c r="A80" s="2">
        <f>Dati!A80</f>
        <v>44121</v>
      </c>
      <c r="B80" s="3">
        <v>78</v>
      </c>
      <c r="C80" s="3">
        <f>Dati!N80</f>
        <v>402536</v>
      </c>
      <c r="D80" s="3">
        <f>Dati!G80</f>
        <v>116935</v>
      </c>
      <c r="E80" s="3">
        <f>Dati!K80</f>
        <v>36474</v>
      </c>
      <c r="F80" s="3">
        <f>Dati!J80</f>
        <v>249127</v>
      </c>
      <c r="G80" s="29">
        <f t="shared" ref="G80" si="105">C80/(E80+F80)</f>
        <v>1.4094348409144226</v>
      </c>
      <c r="H80" s="21">
        <f t="shared" ref="H80" si="106">$O$3*EXP($O$4*B80)</f>
        <v>1.3262893664003814</v>
      </c>
      <c r="I80" s="21">
        <f t="shared" ref="I80" si="107">G80-H80</f>
        <v>8.3145474514041195E-2</v>
      </c>
      <c r="J80" s="30">
        <f t="shared" ref="J80" si="108">(C80-C79)/(E80-E79+F80-F79)</f>
        <v>8.3909370199692788</v>
      </c>
      <c r="K80" s="21">
        <f t="shared" ref="K80" si="109">$P$3*EXP($P$4*B80)</f>
        <v>0.30435484018003806</v>
      </c>
      <c r="L80" s="21">
        <f t="shared" ref="L80" si="110">J80-K80</f>
        <v>8.0865821797892412</v>
      </c>
      <c r="M80" s="21"/>
      <c r="Z80" s="25"/>
      <c r="AA80" s="11"/>
      <c r="AB80" s="11"/>
      <c r="AC80" s="11"/>
      <c r="AD80" s="11"/>
      <c r="AE80" s="11"/>
      <c r="AF80" s="5"/>
      <c r="AL80" s="11"/>
    </row>
    <row r="81" spans="1:38">
      <c r="A81" s="2">
        <f>Dati!A81</f>
        <v>44122</v>
      </c>
      <c r="B81" s="3">
        <v>79</v>
      </c>
      <c r="C81" s="3">
        <f>Dati!N81</f>
        <v>414241</v>
      </c>
      <c r="D81" s="3">
        <f>Dati!G81</f>
        <v>126237</v>
      </c>
      <c r="E81" s="3">
        <f>Dati!K81</f>
        <v>36543</v>
      </c>
      <c r="F81" s="3">
        <f>Dati!J81</f>
        <v>251461</v>
      </c>
      <c r="G81" s="29">
        <f t="shared" ref="G81" si="111">C81/(E81+F81)</f>
        <v>1.4383168289329316</v>
      </c>
      <c r="H81" s="21">
        <f t="shared" ref="H81" si="112">$O$3*EXP($O$4*B81)</f>
        <v>1.2923795001471794</v>
      </c>
      <c r="I81" s="21">
        <f t="shared" ref="I81" si="113">G81-H81</f>
        <v>0.14593732878575216</v>
      </c>
      <c r="J81" s="30">
        <f t="shared" ref="J81" si="114">(C81-C80)/(E81-E80+F81-F80)</f>
        <v>4.8709945900957141</v>
      </c>
      <c r="K81" s="21">
        <f t="shared" ref="K81" si="115">$P$3*EXP($P$4*B81)</f>
        <v>0.28864404712899216</v>
      </c>
      <c r="L81" s="21">
        <f t="shared" ref="L81" si="116">J81-K81</f>
        <v>4.5823505429667222</v>
      </c>
      <c r="M81" s="21"/>
      <c r="Z81" s="25"/>
      <c r="AA81" s="11"/>
      <c r="AB81" s="11"/>
      <c r="AC81" s="11"/>
      <c r="AD81" s="11"/>
      <c r="AE81" s="11"/>
      <c r="AF81" s="5"/>
      <c r="AL81" s="11"/>
    </row>
    <row r="82" spans="1:38">
      <c r="A82" s="2">
        <f>Dati!A82</f>
        <v>44123</v>
      </c>
      <c r="B82" s="3">
        <v>80</v>
      </c>
      <c r="C82" s="3">
        <f>Dati!N82</f>
        <v>423578</v>
      </c>
      <c r="D82" s="3">
        <f>Dati!G82</f>
        <v>134003</v>
      </c>
      <c r="E82" s="3">
        <f>Dati!K82</f>
        <v>36616</v>
      </c>
      <c r="F82" s="3">
        <f>Dati!J82</f>
        <v>252959</v>
      </c>
      <c r="G82" s="29">
        <f t="shared" ref="G82" si="117">C82/(E82+F82)</f>
        <v>1.4627574894241562</v>
      </c>
      <c r="H82" s="21">
        <f t="shared" ref="H82" si="118">$O$3*EXP($O$4*B82)</f>
        <v>1.2593366234502845</v>
      </c>
      <c r="I82" s="21">
        <f t="shared" ref="I82" si="119">G82-H82</f>
        <v>0.20342086597387166</v>
      </c>
      <c r="J82" s="30">
        <f t="shared" ref="J82" si="120">(C82-C81)/(E82-E81+F82-F81)</f>
        <v>5.9433481858688735</v>
      </c>
      <c r="K82" s="21">
        <f t="shared" ref="K82" si="121">$P$3*EXP($P$4*B82)</f>
        <v>0.27374424501913464</v>
      </c>
      <c r="L82" s="21">
        <f t="shared" ref="L82" si="122">J82-K82</f>
        <v>5.669603940849739</v>
      </c>
      <c r="M82" s="21"/>
      <c r="Z82" s="25"/>
      <c r="AA82" s="11"/>
      <c r="AB82" s="11"/>
      <c r="AC82" s="11"/>
      <c r="AD82" s="11"/>
      <c r="AE82" s="11"/>
      <c r="AF82" s="5"/>
      <c r="AL82" s="11"/>
    </row>
    <row r="83" spans="1:38">
      <c r="A83" s="2">
        <f>Dati!A83</f>
        <v>44124</v>
      </c>
      <c r="B83" s="3">
        <v>81</v>
      </c>
      <c r="C83" s="3">
        <f>Dati!N83</f>
        <v>434449</v>
      </c>
      <c r="D83" s="3">
        <f>Dati!G83</f>
        <v>142739</v>
      </c>
      <c r="E83" s="3">
        <f>Dati!K83</f>
        <v>36705</v>
      </c>
      <c r="F83" s="3">
        <f>Dati!J83</f>
        <v>255005</v>
      </c>
      <c r="G83" s="29">
        <f t="shared" ref="G83:G84" si="123">C83/(E83+F83)</f>
        <v>1.489318158445031</v>
      </c>
      <c r="H83" s="21">
        <f t="shared" ref="H83:H84" si="124">$O$3*EXP($O$4*B83)</f>
        <v>1.2271385695784822</v>
      </c>
      <c r="I83" s="21">
        <f t="shared" ref="I83:I84" si="125">G83-H83</f>
        <v>0.2621795888665488</v>
      </c>
      <c r="J83" s="30">
        <f t="shared" ref="J83:J84" si="126">(C83-C82)/(E83-E82+F83-F82)</f>
        <v>5.0918032786885243</v>
      </c>
      <c r="K83" s="21">
        <f t="shared" ref="K83:K84" si="127">$P$3*EXP($P$4*B83)</f>
        <v>0.25961357050820427</v>
      </c>
      <c r="L83" s="21">
        <f t="shared" ref="L83:L84" si="128">J83-K83</f>
        <v>4.8321897081803202</v>
      </c>
      <c r="M83" s="21"/>
      <c r="Z83" s="25"/>
      <c r="AA83" s="11"/>
      <c r="AB83" s="11"/>
      <c r="AC83" s="11"/>
      <c r="AD83" s="11"/>
      <c r="AE83" s="11"/>
      <c r="AF83" s="5"/>
      <c r="AL83" s="11"/>
    </row>
    <row r="84" spans="1:38">
      <c r="A84" s="2">
        <f>Dati!A84</f>
        <v>44125</v>
      </c>
      <c r="B84" s="3">
        <v>82</v>
      </c>
      <c r="C84" s="3">
        <f>Dati!N84</f>
        <v>449648</v>
      </c>
      <c r="D84" s="3">
        <f>Dati!G84</f>
        <v>155442</v>
      </c>
      <c r="E84" s="3">
        <f>Dati!K84</f>
        <v>36832</v>
      </c>
      <c r="F84" s="3">
        <f>Dati!J84</f>
        <v>257374</v>
      </c>
      <c r="G84" s="29">
        <f t="shared" si="123"/>
        <v>1.5283440854367347</v>
      </c>
      <c r="H84" s="21">
        <f t="shared" si="124"/>
        <v>1.1957637385478384</v>
      </c>
      <c r="I84" s="21">
        <f t="shared" si="125"/>
        <v>0.33258034688889637</v>
      </c>
      <c r="J84" s="30">
        <f t="shared" si="126"/>
        <v>6.0893429487179489</v>
      </c>
      <c r="K84" s="21">
        <f t="shared" si="127"/>
        <v>0.24621232123914474</v>
      </c>
      <c r="L84" s="21">
        <f t="shared" si="128"/>
        <v>5.8431306274788044</v>
      </c>
      <c r="M84" s="21"/>
      <c r="Z84" s="25"/>
      <c r="AA84" s="11"/>
      <c r="AB84" s="11"/>
      <c r="AC84" s="11"/>
      <c r="AD84" s="11"/>
      <c r="AE84" s="11"/>
      <c r="AF84" s="5"/>
      <c r="AL84" s="11"/>
    </row>
    <row r="85" spans="1:38">
      <c r="A85" s="2">
        <f>Dati!A85</f>
        <v>44126</v>
      </c>
      <c r="B85" s="3">
        <v>83</v>
      </c>
      <c r="C85" s="3">
        <f>Dati!N85</f>
        <v>465726</v>
      </c>
      <c r="D85" s="3">
        <f>Dati!G85</f>
        <v>169302</v>
      </c>
      <c r="E85" s="3">
        <f>Dati!K85</f>
        <v>36968</v>
      </c>
      <c r="F85" s="3">
        <f>Dati!J85</f>
        <v>259456</v>
      </c>
      <c r="G85" s="29">
        <f t="shared" ref="G85" si="129">C85/(E85+F85)</f>
        <v>1.5711480851752895</v>
      </c>
      <c r="H85" s="21">
        <f t="shared" ref="H85" si="130">$O$3*EXP($O$4*B85)</f>
        <v>1.1651910826314031</v>
      </c>
      <c r="I85" s="21">
        <f t="shared" ref="I85" si="131">G85-H85</f>
        <v>0.40595700254388634</v>
      </c>
      <c r="J85" s="30">
        <f t="shared" ref="J85" si="132">(C85-C84)/(E85-E84+F85-F84)</f>
        <v>7.2488728584310191</v>
      </c>
      <c r="K85" s="21">
        <f t="shared" ref="K85" si="133">$P$3*EXP($P$4*B85)</f>
        <v>0.2335028442900757</v>
      </c>
      <c r="L85" s="21">
        <f t="shared" ref="L85" si="134">J85-K85</f>
        <v>7.0153700141409434</v>
      </c>
      <c r="M85" s="21"/>
      <c r="Z85" s="25"/>
      <c r="AA85" s="11"/>
      <c r="AB85" s="11"/>
      <c r="AC85" s="11"/>
      <c r="AD85" s="11"/>
      <c r="AE85" s="11"/>
      <c r="AF85" s="5"/>
      <c r="AL85" s="11"/>
    </row>
    <row r="86" spans="1:38">
      <c r="A86" s="2">
        <f>Dati!A86</f>
        <v>44127</v>
      </c>
      <c r="B86" s="3">
        <v>84</v>
      </c>
      <c r="C86" s="3">
        <f>Dati!N86</f>
        <v>484869</v>
      </c>
      <c r="D86" s="3">
        <f>Dati!G86</f>
        <v>186002</v>
      </c>
      <c r="E86" s="3">
        <f>Dati!K86</f>
        <v>37059</v>
      </c>
      <c r="F86" s="3">
        <f>Dati!J86</f>
        <v>261808</v>
      </c>
      <c r="G86" s="29">
        <f t="shared" ref="G86:G87" si="135">C86/(E86+F86)</f>
        <v>1.6223571019885099</v>
      </c>
      <c r="H86" s="21">
        <f t="shared" ref="H86:H87" si="136">$O$3*EXP($O$4*B86)</f>
        <v>1.135400092239397</v>
      </c>
      <c r="I86" s="21">
        <f t="shared" ref="I86:I87" si="137">G86-H86</f>
        <v>0.48695700974911293</v>
      </c>
      <c r="J86" s="30">
        <f t="shared" ref="J86:J87" si="138">(C86-C85)/(E86-E85+F86-F85)</f>
        <v>7.8358575521899301</v>
      </c>
      <c r="K86" s="21">
        <f t="shared" ref="K86:K87" si="139">$P$3*EXP($P$4*B86)</f>
        <v>0.22144943038247414</v>
      </c>
      <c r="L86" s="21">
        <f t="shared" ref="L86:L87" si="140">J86-K86</f>
        <v>7.6144081218074557</v>
      </c>
      <c r="M86" s="21"/>
      <c r="Z86" s="25"/>
      <c r="AA86" s="11"/>
      <c r="AB86" s="11"/>
      <c r="AC86" s="11"/>
      <c r="AD86" s="11"/>
      <c r="AE86" s="11"/>
      <c r="AF86" s="5"/>
      <c r="AL86" s="11"/>
    </row>
    <row r="87" spans="1:38">
      <c r="A87" s="2">
        <f>Dati!A87</f>
        <v>44128</v>
      </c>
      <c r="B87" s="3">
        <v>85</v>
      </c>
      <c r="C87" s="3">
        <f>Dati!N87</f>
        <v>504509</v>
      </c>
      <c r="D87" s="3">
        <f>Dati!G87</f>
        <v>203182</v>
      </c>
      <c r="E87" s="3">
        <f>Dati!K87</f>
        <v>37210</v>
      </c>
      <c r="F87" s="3">
        <f>Dati!J87</f>
        <v>264117</v>
      </c>
      <c r="G87" s="29">
        <f t="shared" si="135"/>
        <v>1.6742907207120503</v>
      </c>
      <c r="H87" s="21">
        <f t="shared" si="136"/>
        <v>1.1063707821604016</v>
      </c>
      <c r="I87" s="21">
        <f t="shared" si="137"/>
        <v>0.56791993855164868</v>
      </c>
      <c r="J87" s="30">
        <f t="shared" si="138"/>
        <v>7.9837398373983737</v>
      </c>
      <c r="K87" s="21">
        <f t="shared" si="139"/>
        <v>0.21001821355032865</v>
      </c>
      <c r="L87" s="21">
        <f t="shared" si="140"/>
        <v>7.7737216238480453</v>
      </c>
      <c r="M87" s="21"/>
      <c r="Z87" s="25"/>
      <c r="AA87" s="11"/>
      <c r="AB87" s="11"/>
      <c r="AC87" s="11"/>
      <c r="AD87" s="11"/>
      <c r="AE87" s="11"/>
      <c r="AF87" s="5"/>
      <c r="AL87" s="11"/>
    </row>
    <row r="88" spans="1:38">
      <c r="A88" s="2">
        <f>Dati!A88</f>
        <v>44129</v>
      </c>
      <c r="B88" s="3">
        <v>86</v>
      </c>
      <c r="C88" s="3">
        <f>Dati!N88</f>
        <v>525782</v>
      </c>
      <c r="D88" s="3">
        <f>Dati!G88</f>
        <v>222241</v>
      </c>
      <c r="E88" s="3">
        <f>Dati!K88</f>
        <v>37338</v>
      </c>
      <c r="F88" s="3">
        <f>Dati!J88</f>
        <v>266203</v>
      </c>
      <c r="G88" s="29">
        <f t="shared" ref="G88:G89" si="141">C88/(E88+F88)</f>
        <v>1.732161388412109</v>
      </c>
      <c r="H88" s="21">
        <f t="shared" ref="H88:H89" si="142">$O$3*EXP($O$4*B88)</f>
        <v>1.0780836781543337</v>
      </c>
      <c r="I88" s="21">
        <f t="shared" ref="I88:I89" si="143">G88-H88</f>
        <v>0.65407771025777528</v>
      </c>
      <c r="J88" s="30">
        <f t="shared" ref="J88:J89" si="144">(C88-C87)/(E88-E87+F88-F87)</f>
        <v>9.6084010840108398</v>
      </c>
      <c r="K88" s="21">
        <f t="shared" ref="K88:K89" si="145">$P$3*EXP($P$4*B88)</f>
        <v>0.1991770759883707</v>
      </c>
      <c r="L88" s="21">
        <f t="shared" ref="L88:L89" si="146">J88-K88</f>
        <v>9.4092240080224698</v>
      </c>
      <c r="M88" s="21"/>
      <c r="Z88" s="25"/>
      <c r="AA88" s="11"/>
      <c r="AB88" s="11"/>
      <c r="AC88" s="11"/>
      <c r="AD88" s="11"/>
      <c r="AE88" s="11"/>
      <c r="AF88" s="5"/>
      <c r="AL88" s="11"/>
    </row>
    <row r="89" spans="1:38">
      <c r="A89" s="2">
        <f>Dati!A89</f>
        <v>44130</v>
      </c>
      <c r="B89" s="3">
        <v>87</v>
      </c>
      <c r="C89" s="3">
        <f>Dati!N89</f>
        <v>542789</v>
      </c>
      <c r="D89" s="3">
        <f>Dati!G89</f>
        <v>236684</v>
      </c>
      <c r="E89" s="3">
        <f>Dati!K89</f>
        <v>37479</v>
      </c>
      <c r="F89" s="3">
        <f>Dati!J89</f>
        <v>268626</v>
      </c>
      <c r="G89" s="29">
        <f t="shared" si="141"/>
        <v>1.7732118064062985</v>
      </c>
      <c r="H89" s="21">
        <f t="shared" si="142"/>
        <v>1.0505198038881975</v>
      </c>
      <c r="I89" s="21">
        <f t="shared" si="143"/>
        <v>0.72269200251810095</v>
      </c>
      <c r="J89" s="30">
        <f t="shared" si="144"/>
        <v>6.6329953198127924</v>
      </c>
      <c r="K89" s="21">
        <f t="shared" si="145"/>
        <v>0.18889555781203865</v>
      </c>
      <c r="L89" s="21">
        <f t="shared" si="146"/>
        <v>6.4440997620007536</v>
      </c>
      <c r="M89" s="21"/>
      <c r="Z89" s="25"/>
      <c r="AA89" s="11"/>
      <c r="AB89" s="11"/>
      <c r="AC89" s="11"/>
      <c r="AD89" s="11"/>
      <c r="AE89" s="11"/>
      <c r="AF89" s="5"/>
      <c r="AL89" s="11"/>
    </row>
    <row r="90" spans="1:38">
      <c r="A90" s="2">
        <f>Dati!A90</f>
        <v>44131</v>
      </c>
      <c r="B90" s="3">
        <v>88</v>
      </c>
      <c r="C90" s="3">
        <f>Dati!N90</f>
        <v>564778</v>
      </c>
      <c r="D90" s="3">
        <f>Dati!G90</f>
        <v>255090</v>
      </c>
      <c r="E90" s="3">
        <f>Dati!K90</f>
        <v>37700</v>
      </c>
      <c r="F90" s="3">
        <f>Dati!J90</f>
        <v>271988</v>
      </c>
      <c r="G90" s="29">
        <f t="shared" ref="G90" si="147">C90/(E90+F90)</f>
        <v>1.8236999819172846</v>
      </c>
      <c r="H90" s="21">
        <f t="shared" ref="H90" si="148">$O$3*EXP($O$4*B90)</f>
        <v>1.0236606682058604</v>
      </c>
      <c r="I90" s="21">
        <f t="shared" ref="I90" si="149">G90-H90</f>
        <v>0.80003931371142412</v>
      </c>
      <c r="J90" s="30">
        <f t="shared" ref="J90" si="150">(C90-C89)/(E90-E89+F90-F89)</f>
        <v>6.1370360033491487</v>
      </c>
      <c r="K90" s="21">
        <f t="shared" ref="K90" si="151">$P$3*EXP($P$4*B90)</f>
        <v>0.1791447714756319</v>
      </c>
      <c r="L90" s="21">
        <f t="shared" ref="L90" si="152">J90-K90</f>
        <v>5.9578912318735169</v>
      </c>
      <c r="M90" s="21"/>
      <c r="Z90" s="25"/>
      <c r="AA90" s="11"/>
      <c r="AB90" s="11"/>
      <c r="AC90" s="11"/>
      <c r="AD90" s="11"/>
      <c r="AE90" s="11"/>
      <c r="AF90" s="5"/>
    </row>
    <row r="91" spans="1:38">
      <c r="A91" s="2">
        <f>Dati!A91</f>
        <v>44132</v>
      </c>
      <c r="B91" s="3">
        <v>89</v>
      </c>
      <c r="C91" s="3">
        <f>Dati!N91</f>
        <v>589766</v>
      </c>
      <c r="D91" s="3">
        <f>Dati!G91</f>
        <v>276457</v>
      </c>
      <c r="E91" s="3">
        <f>Dati!K91</f>
        <v>37905</v>
      </c>
      <c r="F91" s="3">
        <f>Dati!J91</f>
        <v>275404</v>
      </c>
      <c r="G91" s="29">
        <f t="shared" ref="G91:G92" si="153">C91/(E91+F91)</f>
        <v>1.8823780995758181</v>
      </c>
      <c r="H91" s="21">
        <f t="shared" ref="H91:H92" si="154">$O$3*EXP($O$4*B91)</f>
        <v>0.99748825272330655</v>
      </c>
      <c r="I91" s="21">
        <f t="shared" ref="I91:I92" si="155">G91-H91</f>
        <v>0.8848898468525116</v>
      </c>
      <c r="J91" s="30">
        <f t="shared" ref="J91:J92" si="156">(C91-C90)/(E91-E90+F91-F90)</f>
        <v>6.9008561170947251</v>
      </c>
      <c r="K91" s="21">
        <f t="shared" ref="K91:K92" si="157">$P$3*EXP($P$4*B91)</f>
        <v>0.16989732060819829</v>
      </c>
      <c r="L91" s="21">
        <f t="shared" ref="L91:L92" si="158">J91-K91</f>
        <v>6.7309587964865267</v>
      </c>
      <c r="M91" s="21"/>
      <c r="Z91" s="25"/>
      <c r="AA91" s="11"/>
      <c r="AB91" s="11"/>
      <c r="AC91" s="11"/>
      <c r="AD91" s="11"/>
      <c r="AE91" s="11"/>
      <c r="AF91" s="5"/>
    </row>
    <row r="92" spans="1:38">
      <c r="A92" s="2">
        <f>Dati!A92</f>
        <v>44133</v>
      </c>
      <c r="B92" s="3">
        <v>90</v>
      </c>
      <c r="C92" s="3">
        <f>Dati!N92</f>
        <v>616595</v>
      </c>
      <c r="D92" s="3">
        <f>Dati!G92</f>
        <v>299191</v>
      </c>
      <c r="E92" s="3">
        <f>Dati!K92</f>
        <v>38122</v>
      </c>
      <c r="F92" s="3">
        <f>Dati!J92</f>
        <v>279282</v>
      </c>
      <c r="G92" s="29">
        <f t="shared" si="153"/>
        <v>1.9426188705876422</v>
      </c>
      <c r="H92" s="21">
        <f t="shared" si="154"/>
        <v>0.97198499974104879</v>
      </c>
      <c r="I92" s="21">
        <f t="shared" si="155"/>
        <v>0.97063387084659336</v>
      </c>
      <c r="J92" s="30">
        <f t="shared" si="156"/>
        <v>6.5516483516483515</v>
      </c>
      <c r="K92" s="21">
        <f t="shared" si="157"/>
        <v>0.16112722303911209</v>
      </c>
      <c r="L92" s="21">
        <f t="shared" si="158"/>
        <v>6.3905211286092394</v>
      </c>
      <c r="M92" s="21"/>
      <c r="Z92" s="25"/>
      <c r="AA92" s="11"/>
      <c r="AB92" s="11"/>
      <c r="AC92" s="11"/>
      <c r="AD92" s="11"/>
      <c r="AE92" s="11"/>
      <c r="AF92" s="5"/>
    </row>
    <row r="93" spans="1:38">
      <c r="A93" s="2">
        <f>Dati!A93</f>
        <v>44134</v>
      </c>
      <c r="B93" s="3">
        <v>91</v>
      </c>
      <c r="C93" s="3">
        <f>Dati!N93</f>
        <v>647674</v>
      </c>
      <c r="D93" s="3">
        <f>Dati!G93</f>
        <v>325786</v>
      </c>
      <c r="E93" s="3">
        <f>Dati!K93</f>
        <v>38321</v>
      </c>
      <c r="F93" s="3">
        <f>Dati!J93</f>
        <v>283567</v>
      </c>
      <c r="G93" s="29">
        <f t="shared" ref="G93" si="159">C93/(E93+F93)</f>
        <v>2.0121098021672132</v>
      </c>
      <c r="H93" s="21">
        <f t="shared" ref="H93" si="160">$O$3*EXP($O$4*B93)</f>
        <v>0.94713380046559037</v>
      </c>
      <c r="I93" s="21">
        <f t="shared" ref="I93" si="161">G93-H93</f>
        <v>1.064976001701623</v>
      </c>
      <c r="J93" s="30">
        <f t="shared" ref="J93" si="162">(C93-C92)/(E93-E92+F93-F92)</f>
        <v>6.9310883140053523</v>
      </c>
      <c r="K93" s="21">
        <f t="shared" ref="K93" si="163">$P$3*EXP($P$4*B93)</f>
        <v>0.15280983779707119</v>
      </c>
      <c r="L93" s="21">
        <f t="shared" ref="L93" si="164">J93-K93</f>
        <v>6.7782784762082811</v>
      </c>
      <c r="M93" s="21"/>
      <c r="Z93" s="25"/>
      <c r="AA93" s="11"/>
      <c r="AB93" s="11"/>
      <c r="AC93" s="11"/>
      <c r="AD93" s="11"/>
      <c r="AE93" s="11"/>
      <c r="AF93" s="5"/>
    </row>
    <row r="94" spans="1:38">
      <c r="A94" s="2">
        <f>Dati!A94</f>
        <v>44135</v>
      </c>
      <c r="B94" s="3">
        <v>92</v>
      </c>
      <c r="C94" s="3">
        <f>Dati!N94</f>
        <v>679430</v>
      </c>
      <c r="D94" s="3">
        <f>Dati!G94</f>
        <v>351386</v>
      </c>
      <c r="E94" s="3">
        <f>Dati!K94</f>
        <v>38618</v>
      </c>
      <c r="F94" s="3">
        <f>Dati!J94</f>
        <v>289426</v>
      </c>
      <c r="G94" s="29">
        <f t="shared" ref="G94:G98" si="165">C94/(E94+F94)</f>
        <v>2.0711550889514823</v>
      </c>
      <c r="H94" s="21">
        <f t="shared" ref="H94:H98" si="166">$O$3*EXP($O$4*B94)</f>
        <v>0.92291798353203336</v>
      </c>
      <c r="I94" s="21">
        <f t="shared" ref="I94:I98" si="167">G94-H94</f>
        <v>1.1482371054194489</v>
      </c>
      <c r="J94" s="30">
        <f t="shared" ref="J94:J98" si="168">(C94-C93)/(E94-E93+F94-F93)</f>
        <v>5.1585445094217022</v>
      </c>
      <c r="K94" s="21">
        <f t="shared" ref="K94:K98" si="169">$P$3*EXP($P$4*B94)</f>
        <v>0.14492179587740434</v>
      </c>
      <c r="L94" s="21">
        <f t="shared" ref="L94:L98" si="170">J94-K94</f>
        <v>5.0136227135442981</v>
      </c>
      <c r="M94" s="21"/>
      <c r="Z94" s="25"/>
      <c r="AA94" s="11"/>
      <c r="AB94" s="11"/>
      <c r="AC94" s="11"/>
      <c r="AD94" s="11"/>
      <c r="AE94" s="11"/>
      <c r="AF94" s="5"/>
    </row>
    <row r="95" spans="1:38">
      <c r="A95" s="2">
        <f>Dati!A95</f>
        <v>44136</v>
      </c>
      <c r="B95" s="3">
        <v>93</v>
      </c>
      <c r="C95" s="3">
        <f>Dati!N95</f>
        <v>709335</v>
      </c>
      <c r="D95" s="3">
        <f>Dati!G95</f>
        <v>378129</v>
      </c>
      <c r="E95" s="3">
        <f>Dati!K95</f>
        <v>38826</v>
      </c>
      <c r="F95" s="3">
        <f>Dati!J95</f>
        <v>292380</v>
      </c>
      <c r="G95" s="29">
        <f t="shared" si="165"/>
        <v>2.1416731580949619</v>
      </c>
      <c r="H95" s="21">
        <f t="shared" si="166"/>
        <v>0.89932130382013531</v>
      </c>
      <c r="I95" s="21">
        <f t="shared" si="167"/>
        <v>1.2423518542748266</v>
      </c>
      <c r="J95" s="30">
        <f t="shared" si="168"/>
        <v>9.4576217583807711</v>
      </c>
      <c r="K95" s="21">
        <f t="shared" si="169"/>
        <v>0.13744093458316969</v>
      </c>
      <c r="L95" s="21">
        <f t="shared" si="170"/>
        <v>9.3201808237976014</v>
      </c>
      <c r="Z95" s="25"/>
      <c r="AA95" s="11"/>
      <c r="AB95" s="11"/>
      <c r="AC95" s="11"/>
      <c r="AD95" s="11"/>
      <c r="AE95" s="11"/>
      <c r="AF95" s="5"/>
    </row>
    <row r="96" spans="1:38">
      <c r="A96" s="2">
        <f>Dati!A96</f>
        <v>44137</v>
      </c>
      <c r="B96" s="3">
        <v>94</v>
      </c>
      <c r="C96" s="3">
        <f>Dati!N96</f>
        <v>731588</v>
      </c>
      <c r="D96" s="3">
        <f>Dati!G96</f>
        <v>396512</v>
      </c>
      <c r="E96" s="3">
        <f>Dati!K96</f>
        <v>39059</v>
      </c>
      <c r="F96" s="3">
        <f>Dati!J96</f>
        <v>296017</v>
      </c>
      <c r="G96" s="29">
        <f t="shared" si="165"/>
        <v>2.1833494490802088</v>
      </c>
      <c r="H96" s="21">
        <f t="shared" si="166"/>
        <v>0.87632793155631084</v>
      </c>
      <c r="I96" s="21">
        <f t="shared" si="167"/>
        <v>1.3070215175238979</v>
      </c>
      <c r="J96" s="30">
        <f t="shared" si="168"/>
        <v>5.7501291989664081</v>
      </c>
      <c r="K96" s="21">
        <f t="shared" si="169"/>
        <v>0.13034623525556518</v>
      </c>
      <c r="L96" s="21">
        <f t="shared" si="170"/>
        <v>5.6197829637108425</v>
      </c>
      <c r="Z96" s="25"/>
      <c r="AA96" s="11"/>
      <c r="AB96" s="11"/>
      <c r="AC96" s="11"/>
      <c r="AD96" s="11"/>
      <c r="AE96" s="11"/>
      <c r="AF96" s="5"/>
    </row>
    <row r="97" spans="1:32">
      <c r="A97" s="2">
        <f>Dati!A97</f>
        <v>44138</v>
      </c>
      <c r="B97" s="3">
        <v>95</v>
      </c>
      <c r="C97" s="3">
        <f>Dati!N97</f>
        <v>759829</v>
      </c>
      <c r="D97" s="3">
        <f>Dati!G97</f>
        <v>418142</v>
      </c>
      <c r="E97" s="3">
        <f>Dati!K97</f>
        <v>39412</v>
      </c>
      <c r="F97" s="3">
        <f>Dati!J97</f>
        <v>302275</v>
      </c>
      <c r="G97" s="29">
        <f t="shared" si="165"/>
        <v>2.2237574154123512</v>
      </c>
      <c r="H97" s="21">
        <f t="shared" si="166"/>
        <v>0.85392244169426756</v>
      </c>
      <c r="I97" s="21">
        <f t="shared" si="167"/>
        <v>1.3698349737180835</v>
      </c>
      <c r="J97" s="30">
        <f t="shared" si="168"/>
        <v>4.271819694448646</v>
      </c>
      <c r="K97" s="21">
        <f t="shared" si="169"/>
        <v>0.1236177642186935</v>
      </c>
      <c r="L97" s="21">
        <f t="shared" si="170"/>
        <v>4.1482019302299529</v>
      </c>
      <c r="Z97" s="25"/>
      <c r="AA97" s="11"/>
      <c r="AB97" s="11"/>
      <c r="AC97" s="11"/>
      <c r="AD97" s="11"/>
      <c r="AE97" s="11"/>
      <c r="AF97" s="5"/>
    </row>
    <row r="98" spans="1:32">
      <c r="A98" s="2">
        <f>Dati!A98</f>
        <v>44139</v>
      </c>
      <c r="B98" s="3">
        <v>96</v>
      </c>
      <c r="C98" s="3">
        <f>Dati!N98</f>
        <v>790377</v>
      </c>
      <c r="D98" s="3">
        <f>Dati!G98</f>
        <v>443235</v>
      </c>
      <c r="E98" s="3">
        <f>Dati!K98</f>
        <v>39747</v>
      </c>
      <c r="F98" s="3">
        <f>Dati!J98</f>
        <v>307378</v>
      </c>
      <c r="G98" s="29">
        <f t="shared" si="165"/>
        <v>2.2769232985235868</v>
      </c>
      <c r="H98" s="21">
        <f t="shared" si="166"/>
        <v>0.8320898035671529</v>
      </c>
      <c r="I98" s="21">
        <f t="shared" si="167"/>
        <v>1.4448334949564339</v>
      </c>
      <c r="J98" s="30">
        <f t="shared" si="168"/>
        <v>5.6175064361897755</v>
      </c>
      <c r="K98" s="21">
        <f t="shared" si="169"/>
        <v>0.11723661677275836</v>
      </c>
      <c r="L98" s="21">
        <f t="shared" si="170"/>
        <v>5.5002698194170172</v>
      </c>
      <c r="Z98" s="25"/>
      <c r="AA98" s="11"/>
      <c r="AB98" s="11"/>
      <c r="AC98" s="11"/>
      <c r="AD98" s="11"/>
      <c r="AE98" s="11"/>
      <c r="AF98" s="5"/>
    </row>
    <row r="99" spans="1:32">
      <c r="A99" s="2">
        <f>Dati!A99</f>
        <v>44140</v>
      </c>
      <c r="B99" s="3">
        <v>97</v>
      </c>
      <c r="C99" s="3">
        <f>Dati!N99</f>
        <v>824879</v>
      </c>
      <c r="D99" s="3">
        <f>Dati!G99</f>
        <v>472348</v>
      </c>
      <c r="E99" s="3">
        <f>Dati!K99</f>
        <v>40192</v>
      </c>
      <c r="F99" s="3">
        <f>Dati!J99</f>
        <v>312339</v>
      </c>
      <c r="G99" s="29">
        <f t="shared" ref="G99" si="171">C99/(E99+F99)</f>
        <v>2.3398764931311007</v>
      </c>
      <c r="H99" s="21">
        <f t="shared" ref="H99" si="172">$O$3*EXP($O$4*B99)</f>
        <v>0.81081537080426713</v>
      </c>
      <c r="I99" s="21">
        <f t="shared" ref="I99" si="173">G99-H99</f>
        <v>1.5290611223268336</v>
      </c>
      <c r="J99" s="30">
        <f t="shared" ref="J99" si="174">(C99-C98)/(E99-E98+F99-F98)</f>
        <v>6.3821679615242326</v>
      </c>
      <c r="K99" s="21">
        <f t="shared" ref="K99" si="175">$P$3*EXP($P$4*B99)</f>
        <v>0.11118486407833097</v>
      </c>
      <c r="L99" s="21">
        <f t="shared" ref="L99" si="176">J99-K99</f>
        <v>6.2709830974459013</v>
      </c>
      <c r="Z99" s="25"/>
      <c r="AA99" s="11"/>
      <c r="AB99" s="11"/>
      <c r="AC99" s="11"/>
      <c r="AD99" s="11"/>
      <c r="AE99" s="11"/>
      <c r="AF99" s="5"/>
    </row>
    <row r="100" spans="1:32">
      <c r="A100" s="2">
        <f>Dati!A100</f>
        <v>44141</v>
      </c>
      <c r="B100" s="3">
        <v>98</v>
      </c>
      <c r="C100" s="3">
        <f>Dati!N100</f>
        <v>862681</v>
      </c>
      <c r="D100" s="3">
        <f>Dati!G100</f>
        <v>499118</v>
      </c>
      <c r="E100" s="3">
        <f>Dati!K100</f>
        <v>40638</v>
      </c>
      <c r="F100" s="3">
        <f>Dati!J100</f>
        <v>322925</v>
      </c>
      <c r="G100" s="29">
        <f t="shared" ref="G100" si="177">C100/(E100+F100)</f>
        <v>2.3728514727846344</v>
      </c>
      <c r="H100" s="21">
        <f t="shared" ref="H100" si="178">$O$3*EXP($O$4*B100)</f>
        <v>0.79008487150558482</v>
      </c>
      <c r="I100" s="21">
        <f t="shared" ref="I100" si="179">G100-H100</f>
        <v>1.5827666012790496</v>
      </c>
      <c r="J100" s="30">
        <f t="shared" ref="J100" si="180">(C100-C99)/(E100-E99+F100-F99)</f>
        <v>3.4265772298767221</v>
      </c>
      <c r="K100" s="21">
        <f t="shared" ref="K100" si="181">$P$3*EXP($P$4*B100)</f>
        <v>0.10544550278245017</v>
      </c>
      <c r="L100" s="21">
        <f t="shared" ref="L100" si="182">J100-K100</f>
        <v>3.3211317270942717</v>
      </c>
    </row>
    <row r="101" spans="1:32">
      <c r="A101" s="2">
        <f>Dati!A101</f>
        <v>44142</v>
      </c>
      <c r="B101" s="3">
        <v>99</v>
      </c>
      <c r="C101" s="3">
        <f>Dati!N101</f>
        <v>902490</v>
      </c>
      <c r="D101" s="3">
        <f>Dati!G101</f>
        <v>532536</v>
      </c>
      <c r="E101" s="3">
        <f>Dati!K101</f>
        <v>41063</v>
      </c>
      <c r="F101" s="3">
        <f>Dati!J101</f>
        <v>328891</v>
      </c>
      <c r="G101" s="29">
        <f t="shared" ref="G101:G105" si="183">C101/(E101+F101)</f>
        <v>2.4394654470555799</v>
      </c>
      <c r="H101" s="21">
        <f t="shared" ref="H101:H105" si="184">$O$3*EXP($O$4*B101)</f>
        <v>0.76988439866748426</v>
      </c>
      <c r="I101" s="21">
        <f t="shared" ref="I101:I105" si="185">G101-H101</f>
        <v>1.6695810483880957</v>
      </c>
      <c r="J101" s="30">
        <f t="shared" ref="J101:J105" si="186">(C101-C100)/(E101-E100+F101-F100)</f>
        <v>6.2289156626506026</v>
      </c>
      <c r="K101" s="21">
        <f t="shared" ref="K101:K105" si="187">$P$3*EXP($P$4*B101)</f>
        <v>0.10000240724502231</v>
      </c>
      <c r="L101" s="21">
        <f t="shared" ref="L101:L105" si="188">J101-K101</f>
        <v>6.1289132554055801</v>
      </c>
    </row>
    <row r="102" spans="1:32">
      <c r="A102" s="2">
        <f>Dati!A102</f>
        <v>44143</v>
      </c>
      <c r="B102" s="3">
        <v>100</v>
      </c>
      <c r="C102" s="3">
        <f>Dati!N102</f>
        <v>935104</v>
      </c>
      <c r="D102" s="3">
        <f>Dati!G102</f>
        <v>558636</v>
      </c>
      <c r="E102" s="3">
        <f>Dati!K102</f>
        <v>41394</v>
      </c>
      <c r="F102" s="3">
        <f>Dati!J102</f>
        <v>335074</v>
      </c>
      <c r="G102" s="29">
        <f t="shared" si="183"/>
        <v>2.4838870767236525</v>
      </c>
      <c r="H102" s="21">
        <f t="shared" si="184"/>
        <v>0.75020040085326978</v>
      </c>
      <c r="I102" s="21">
        <f t="shared" si="185"/>
        <v>1.7336866758703828</v>
      </c>
      <c r="J102" s="30">
        <f t="shared" si="186"/>
        <v>5.0067546822229048</v>
      </c>
      <c r="K102" s="21">
        <f t="shared" si="187"/>
        <v>9.484028423129412E-2</v>
      </c>
      <c r="L102" s="21">
        <f t="shared" si="188"/>
        <v>4.9119143979916107</v>
      </c>
    </row>
    <row r="103" spans="1:32">
      <c r="A103" s="2">
        <f>Dati!A103</f>
        <v>44144</v>
      </c>
      <c r="B103" s="3">
        <v>101</v>
      </c>
      <c r="C103" s="3">
        <f>Dati!N103</f>
        <v>960373</v>
      </c>
      <c r="D103" s="3">
        <f>Dati!G103</f>
        <v>573334</v>
      </c>
      <c r="E103" s="3">
        <f>Dati!K103</f>
        <v>41750</v>
      </c>
      <c r="F103" s="3">
        <f>Dati!J103</f>
        <v>345289</v>
      </c>
      <c r="G103" s="29">
        <f t="shared" si="183"/>
        <v>2.4813339224212547</v>
      </c>
      <c r="H103" s="21">
        <f t="shared" si="184"/>
        <v>0.73101967310222393</v>
      </c>
      <c r="I103" s="21">
        <f t="shared" si="185"/>
        <v>1.7503142493190307</v>
      </c>
      <c r="J103" s="30">
        <f t="shared" si="186"/>
        <v>2.3904077192318609</v>
      </c>
      <c r="K103" s="21">
        <f t="shared" si="187"/>
        <v>8.9944629943099444E-2</v>
      </c>
      <c r="L103" s="21">
        <f t="shared" si="188"/>
        <v>2.3004630892887614</v>
      </c>
    </row>
    <row r="104" spans="1:32">
      <c r="A104" s="2">
        <f>Dati!A104</f>
        <v>44145</v>
      </c>
      <c r="B104" s="3">
        <v>102</v>
      </c>
      <c r="C104" s="3">
        <f>Dati!N104</f>
        <v>995463</v>
      </c>
      <c r="D104" s="3">
        <f>Dati!G104</f>
        <v>590110</v>
      </c>
      <c r="E104" s="3">
        <f>Dati!K104</f>
        <v>42330</v>
      </c>
      <c r="F104" s="3">
        <f>Dati!J104</f>
        <v>363023</v>
      </c>
      <c r="G104" s="29">
        <f t="shared" si="183"/>
        <v>2.4557928521560219</v>
      </c>
      <c r="H104" s="21">
        <f t="shared" si="184"/>
        <v>0.71232934807109294</v>
      </c>
      <c r="I104" s="21">
        <f t="shared" si="185"/>
        <v>1.7434635040849291</v>
      </c>
      <c r="J104" s="30">
        <f t="shared" si="186"/>
        <v>1.9160205307415092</v>
      </c>
      <c r="K104" s="21">
        <f t="shared" si="187"/>
        <v>8.5301689268152334E-2</v>
      </c>
      <c r="L104" s="21">
        <f t="shared" si="188"/>
        <v>1.8307188414733568</v>
      </c>
    </row>
    <row r="105" spans="1:32">
      <c r="A105" s="2">
        <f>Dati!A105</f>
        <v>44146</v>
      </c>
      <c r="B105" s="3">
        <v>103</v>
      </c>
      <c r="C105" s="3">
        <f>Dati!N105</f>
        <v>1028424</v>
      </c>
      <c r="D105" s="3">
        <f>Dati!G105</f>
        <v>613358</v>
      </c>
      <c r="E105" s="3">
        <f>Dati!K105</f>
        <v>42953</v>
      </c>
      <c r="F105" s="3">
        <f>Dati!J105</f>
        <v>372113</v>
      </c>
      <c r="G105" s="29">
        <f t="shared" si="183"/>
        <v>2.477736070889931</v>
      </c>
      <c r="H105" s="21">
        <f t="shared" si="184"/>
        <v>0.6941168874020619</v>
      </c>
      <c r="I105" s="21">
        <f t="shared" si="185"/>
        <v>1.7836191834878692</v>
      </c>
      <c r="J105" s="30">
        <f t="shared" si="186"/>
        <v>3.3934932564604137</v>
      </c>
      <c r="K105" s="21">
        <f t="shared" si="187"/>
        <v>8.0898417132891434E-2</v>
      </c>
      <c r="L105" s="21">
        <f t="shared" si="188"/>
        <v>3.3125948393275224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C047-CF5D-484E-A7B7-CAA26D9EDB17}">
  <dimension ref="A1:L20"/>
  <sheetViews>
    <sheetView workbookViewId="0">
      <selection activeCell="K20" sqref="K20"/>
    </sheetView>
  </sheetViews>
  <sheetFormatPr defaultRowHeight="14.25"/>
  <cols>
    <col min="2" max="2" width="10.5" customWidth="1"/>
    <col min="3" max="3" width="10.75" customWidth="1"/>
    <col min="4" max="4" width="9.875" bestFit="1" customWidth="1"/>
    <col min="8" max="12" width="9.875" bestFit="1" customWidth="1"/>
  </cols>
  <sheetData>
    <row r="1" spans="1:12">
      <c r="A1" s="31" t="s">
        <v>33</v>
      </c>
      <c r="B1" s="31"/>
    </row>
    <row r="4" spans="1:12">
      <c r="G4" s="27" t="s">
        <v>33</v>
      </c>
      <c r="H4" s="27"/>
    </row>
    <row r="6" spans="1:12">
      <c r="B6" s="16">
        <v>43918</v>
      </c>
      <c r="C6" s="16">
        <v>43919</v>
      </c>
      <c r="D6" s="16">
        <v>43932</v>
      </c>
    </row>
    <row r="7" spans="1:12" ht="15">
      <c r="A7" s="4" t="s">
        <v>22</v>
      </c>
      <c r="B7" s="9">
        <v>100000</v>
      </c>
      <c r="C7" s="9">
        <v>100000</v>
      </c>
      <c r="D7" s="9">
        <v>108000</v>
      </c>
      <c r="H7" s="16">
        <v>43934</v>
      </c>
      <c r="I7" s="16">
        <v>43944</v>
      </c>
      <c r="J7" s="16">
        <v>43945</v>
      </c>
      <c r="K7" s="16">
        <v>43949</v>
      </c>
      <c r="L7" s="16">
        <v>43971</v>
      </c>
    </row>
    <row r="8" spans="1:12" ht="15">
      <c r="A8" s="4" t="s">
        <v>23</v>
      </c>
      <c r="B8" s="9">
        <v>710</v>
      </c>
      <c r="C8" s="9">
        <v>710</v>
      </c>
      <c r="D8" s="9">
        <v>800</v>
      </c>
      <c r="G8" s="4" t="s">
        <v>51</v>
      </c>
      <c r="H8" s="9">
        <v>7</v>
      </c>
      <c r="I8" s="9">
        <v>7</v>
      </c>
      <c r="J8" s="9">
        <v>7</v>
      </c>
      <c r="K8" s="9">
        <v>5</v>
      </c>
      <c r="L8" s="9">
        <v>5</v>
      </c>
    </row>
    <row r="9" spans="1:12" ht="15">
      <c r="A9" s="4" t="s">
        <v>24</v>
      </c>
      <c r="B9" s="9">
        <v>0.17</v>
      </c>
      <c r="C9" s="9">
        <v>0.17</v>
      </c>
      <c r="D9" s="9">
        <v>0.155</v>
      </c>
      <c r="G9" s="4" t="s">
        <v>52</v>
      </c>
      <c r="H9" s="9">
        <v>4.7</v>
      </c>
      <c r="I9" s="9">
        <v>4.95</v>
      </c>
      <c r="J9" s="9">
        <v>4.95</v>
      </c>
      <c r="K9" s="9">
        <v>6.8</v>
      </c>
      <c r="L9" s="9">
        <v>7</v>
      </c>
    </row>
    <row r="10" spans="1:12" ht="15">
      <c r="G10" s="4" t="s">
        <v>50</v>
      </c>
      <c r="H10" s="9">
        <v>1.55E-4</v>
      </c>
      <c r="I10" s="17">
        <f>0.00011</f>
        <v>1.1E-4</v>
      </c>
      <c r="J10" s="17">
        <f>0.00015</f>
        <v>1.4999999999999999E-4</v>
      </c>
      <c r="K10" s="17">
        <f>0.019</f>
        <v>1.9E-2</v>
      </c>
      <c r="L10" s="17">
        <f>0.017</f>
        <v>1.7000000000000001E-2</v>
      </c>
    </row>
    <row r="12" spans="1:12">
      <c r="A12" s="31" t="s">
        <v>34</v>
      </c>
      <c r="B12" s="31"/>
    </row>
    <row r="15" spans="1:12">
      <c r="G15" t="s">
        <v>34</v>
      </c>
    </row>
    <row r="17" spans="1:11">
      <c r="B17" s="16">
        <v>43918</v>
      </c>
      <c r="C17" s="16">
        <v>43919</v>
      </c>
      <c r="D17" s="16">
        <v>43932</v>
      </c>
      <c r="H17" s="16">
        <v>43934</v>
      </c>
      <c r="I17" s="16">
        <v>43943</v>
      </c>
      <c r="J17" s="16">
        <v>43962</v>
      </c>
      <c r="K17" s="16">
        <v>43971</v>
      </c>
    </row>
    <row r="18" spans="1:11" ht="15">
      <c r="A18" s="4" t="s">
        <v>22</v>
      </c>
      <c r="B18" s="9">
        <v>19500</v>
      </c>
      <c r="C18" s="9">
        <v>21000</v>
      </c>
      <c r="D18" s="9">
        <v>22000</v>
      </c>
      <c r="G18" s="4" t="s">
        <v>51</v>
      </c>
      <c r="H18" s="9">
        <v>7</v>
      </c>
      <c r="I18" s="9">
        <v>7</v>
      </c>
      <c r="J18" s="9">
        <v>7</v>
      </c>
      <c r="K18" s="9">
        <v>7</v>
      </c>
    </row>
    <row r="19" spans="1:11" ht="15">
      <c r="A19" s="4" t="s">
        <v>23</v>
      </c>
      <c r="B19" s="9">
        <v>59</v>
      </c>
      <c r="C19" s="9">
        <v>59</v>
      </c>
      <c r="D19" s="9">
        <v>65</v>
      </c>
      <c r="G19" s="4" t="s">
        <v>52</v>
      </c>
      <c r="H19" s="9">
        <v>5.65</v>
      </c>
      <c r="I19" s="9">
        <v>5.9</v>
      </c>
      <c r="J19" s="9">
        <v>6.3</v>
      </c>
      <c r="K19" s="9">
        <v>6.6</v>
      </c>
    </row>
    <row r="20" spans="1:11" ht="15">
      <c r="A20" s="4" t="s">
        <v>24</v>
      </c>
      <c r="B20" s="9">
        <v>0.17</v>
      </c>
      <c r="C20" s="9">
        <v>0.17</v>
      </c>
      <c r="D20" s="9">
        <v>0.16500000000000001</v>
      </c>
      <c r="G20" s="4" t="s">
        <v>50</v>
      </c>
      <c r="H20" s="9">
        <v>5.4407762399506136E-6</v>
      </c>
      <c r="I20" s="9">
        <v>4.0182404249855415E-6</v>
      </c>
      <c r="J20" s="23">
        <f>(1/J19)^J18</f>
        <v>2.5387278882677517E-6</v>
      </c>
      <c r="K20" s="17">
        <v>1.95E-6</v>
      </c>
    </row>
  </sheetData>
  <mergeCells count="2">
    <mergeCell ref="A1:B1"/>
    <mergeCell ref="A12:B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16</vt:i4>
      </vt:variant>
    </vt:vector>
  </HeadingPairs>
  <TitlesOfParts>
    <vt:vector size="16" baseType="lpstr">
      <vt:lpstr>Dati</vt:lpstr>
      <vt:lpstr>Casi_totali</vt:lpstr>
      <vt:lpstr>Terapia_inten</vt:lpstr>
      <vt:lpstr>Guariti</vt:lpstr>
      <vt:lpstr>Deceduti</vt:lpstr>
      <vt:lpstr>Ospedalizzati</vt:lpstr>
      <vt:lpstr>Positivi</vt:lpstr>
      <vt:lpstr>Quarantena</vt:lpstr>
      <vt:lpstr>Nuovi positivi</vt:lpstr>
      <vt:lpstr>Tamponi</vt:lpstr>
      <vt:lpstr>Analisi-nuovi-pos (2)</vt:lpstr>
      <vt:lpstr>Analisi-nuovi-pos (3)</vt:lpstr>
      <vt:lpstr>Analisi-dead (2)</vt:lpstr>
      <vt:lpstr>Bilog</vt:lpstr>
      <vt:lpstr>R0</vt:lpstr>
      <vt:lpstr>Coeff stime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carpaneto</cp:lastModifiedBy>
  <cp:revision>14</cp:revision>
  <dcterms:created xsi:type="dcterms:W3CDTF">2020-03-08T10:50:30Z</dcterms:created>
  <dcterms:modified xsi:type="dcterms:W3CDTF">2020-11-16T18:10:50Z</dcterms:modified>
</cp:coreProperties>
</file>