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72CCE34-7E61-450D-A109-17DD849DDA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definedNames>
    <definedName name="_xlchart.v1.0" hidden="1">R0!$B$22:$B$94</definedName>
    <definedName name="_xlchart.v1.1" hidden="1">R0!$J$22:$J$94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8" l="1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M22" i="15"/>
  <c r="C68" i="15"/>
  <c r="D68" i="15" s="1"/>
  <c r="J68" i="15" s="1"/>
  <c r="E68" i="15"/>
  <c r="H68" i="15"/>
  <c r="F68" i="15" s="1"/>
  <c r="C64" i="16"/>
  <c r="D64" i="16"/>
  <c r="G64" i="16"/>
  <c r="E64" i="16" s="1"/>
  <c r="C64" i="9"/>
  <c r="D64" i="9" s="1"/>
  <c r="G64" i="9"/>
  <c r="I64" i="9" s="1"/>
  <c r="H64" i="9"/>
  <c r="J64" i="9" s="1"/>
  <c r="B64" i="13"/>
  <c r="C64" i="13"/>
  <c r="D64" i="13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4" i="5"/>
  <c r="D64" i="5" s="1"/>
  <c r="E64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P7" i="18" l="1"/>
  <c r="P8" i="18"/>
  <c r="G64" i="18"/>
  <c r="I64" i="18" s="1"/>
  <c r="E64" i="17"/>
  <c r="D64" i="17"/>
  <c r="G68" i="15"/>
  <c r="I68" i="15"/>
  <c r="F64" i="16"/>
  <c r="H64" i="16"/>
  <c r="I64" i="16" s="1"/>
  <c r="E64" i="9"/>
  <c r="K64" i="9"/>
  <c r="J10" i="12" l="1"/>
  <c r="Y63" i="18"/>
  <c r="AG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L4" i="16"/>
  <c r="G63" i="16"/>
  <c r="C63" i="16"/>
  <c r="D63" i="16"/>
  <c r="C63" i="9"/>
  <c r="D63" i="9"/>
  <c r="E63" i="9"/>
  <c r="G63" i="9"/>
  <c r="I63" i="9" s="1"/>
  <c r="H63" i="9"/>
  <c r="J63" i="9"/>
  <c r="K63" i="9"/>
  <c r="B63" i="13"/>
  <c r="C63" i="13" s="1"/>
  <c r="D63" i="13" s="1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C63" i="5" s="1"/>
  <c r="D63" i="5" s="1"/>
  <c r="E63" i="5" s="1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G63" i="18" l="1"/>
  <c r="I63" i="18" s="1"/>
  <c r="J64" i="18"/>
  <c r="E63" i="17"/>
  <c r="D63" i="17"/>
  <c r="G67" i="15"/>
  <c r="I67" i="15"/>
  <c r="J67" i="15"/>
  <c r="E8" i="17" l="1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I10" i="12" l="1"/>
  <c r="Y62" i="18"/>
  <c r="AG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16"/>
  <c r="D62" i="16"/>
  <c r="C62" i="9"/>
  <c r="D62" i="9"/>
  <c r="E62" i="9" s="1"/>
  <c r="G62" i="9"/>
  <c r="I62" i="9" s="1"/>
  <c r="H62" i="9"/>
  <c r="J62" i="9" s="1"/>
  <c r="K62" i="9"/>
  <c r="B62" i="13"/>
  <c r="C62" i="13" s="1"/>
  <c r="D62" i="13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C62" i="5" s="1"/>
  <c r="D62" i="5" s="1"/>
  <c r="E62" i="5" s="1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AA63" i="18" l="1"/>
  <c r="AF63" i="18" s="1"/>
  <c r="G62" i="18"/>
  <c r="I62" i="18" s="1"/>
  <c r="Z63" i="18"/>
  <c r="J63" i="18"/>
  <c r="G66" i="15"/>
  <c r="I66" i="15"/>
  <c r="E66" i="15"/>
  <c r="Y5" i="18" l="1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AG61" i="18"/>
  <c r="C61" i="18"/>
  <c r="J62" i="18" s="1"/>
  <c r="D61" i="18"/>
  <c r="E61" i="18"/>
  <c r="F61" i="18"/>
  <c r="H61" i="18"/>
  <c r="B61" i="17"/>
  <c r="C61" i="17" s="1"/>
  <c r="C65" i="15"/>
  <c r="D65" i="15" s="1"/>
  <c r="E65" i="15"/>
  <c r="C61" i="16"/>
  <c r="D61" i="16"/>
  <c r="G61" i="16"/>
  <c r="N11" i="9"/>
  <c r="C61" i="9"/>
  <c r="D61" i="9" s="1"/>
  <c r="G61" i="9"/>
  <c r="I61" i="9" s="1"/>
  <c r="H61" i="9"/>
  <c r="J61" i="9" s="1"/>
  <c r="B61" i="13"/>
  <c r="C61" i="13" s="1"/>
  <c r="D61" i="13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2" i="18" l="1"/>
  <c r="AF62" i="18" s="1"/>
  <c r="Z62" i="18"/>
  <c r="G61" i="18"/>
  <c r="I61" i="18" s="1"/>
  <c r="E61" i="9"/>
  <c r="K61" i="9"/>
  <c r="AG60" i="18"/>
  <c r="C60" i="18"/>
  <c r="D60" i="18"/>
  <c r="E60" i="18"/>
  <c r="F60" i="18"/>
  <c r="H60" i="18"/>
  <c r="B60" i="17"/>
  <c r="C60" i="17" s="1"/>
  <c r="C64" i="15"/>
  <c r="D64" i="15" s="1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G60" i="18" l="1"/>
  <c r="I60" i="18" s="1"/>
  <c r="AA61" i="18"/>
  <c r="J61" i="18"/>
  <c r="Z61" i="18"/>
  <c r="E64" i="15"/>
  <c r="E60" i="9"/>
  <c r="K60" i="9"/>
  <c r="AG59" i="18"/>
  <c r="C59" i="18"/>
  <c r="D59" i="18"/>
  <c r="E59" i="18"/>
  <c r="F59" i="18"/>
  <c r="H59" i="18"/>
  <c r="B59" i="17"/>
  <c r="C59" i="17"/>
  <c r="C63" i="15"/>
  <c r="D63" i="15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G59" i="18" l="1"/>
  <c r="I59" i="18" s="1"/>
  <c r="AA60" i="18"/>
  <c r="AF61" i="18"/>
  <c r="Z60" i="18"/>
  <c r="J60" i="18"/>
  <c r="AF60" i="18"/>
  <c r="E63" i="15"/>
  <c r="E59" i="9"/>
  <c r="K59" i="9"/>
  <c r="AJ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AA59" i="18" l="1"/>
  <c r="AF59" i="18"/>
  <c r="Z59" i="18"/>
  <c r="J59" i="18"/>
  <c r="G58" i="18"/>
  <c r="B58" i="13"/>
  <c r="C58" i="16" l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C58" i="13" l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C56" i="16"/>
  <c r="D57" i="16" s="1"/>
  <c r="G56" i="9"/>
  <c r="I56" i="9" s="1"/>
  <c r="H56" i="9"/>
  <c r="J56" i="9" s="1"/>
  <c r="D58" i="2" l="1"/>
  <c r="D58" i="8"/>
  <c r="AG57" i="18"/>
  <c r="K57" i="9"/>
  <c r="D58" i="5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D55" i="16"/>
  <c r="E59" i="15"/>
  <c r="D59" i="15"/>
  <c r="J59" i="15" s="1"/>
  <c r="H54" i="9"/>
  <c r="J54" i="9" s="1"/>
  <c r="D55" i="9"/>
  <c r="C57" i="15"/>
  <c r="E58" i="15" s="1"/>
  <c r="B53" i="7"/>
  <c r="C53" i="9"/>
  <c r="B53" i="13"/>
  <c r="B53" i="8"/>
  <c r="B53" i="6"/>
  <c r="C54" i="6" s="1"/>
  <c r="B53" i="5"/>
  <c r="B53" i="4"/>
  <c r="C54" i="4" s="1"/>
  <c r="B53" i="3"/>
  <c r="C54" i="3" s="1"/>
  <c r="B53" i="2"/>
  <c r="C53" i="16" l="1"/>
  <c r="D55" i="5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D52" i="5" s="1"/>
  <c r="B50" i="4"/>
  <c r="B50" i="3"/>
  <c r="B50" i="2"/>
  <c r="I64" i="15" l="1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E51" i="2"/>
  <c r="D51" i="16"/>
  <c r="D50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AG50" i="18"/>
  <c r="K50" i="9"/>
  <c r="D50" i="13"/>
  <c r="E51" i="5"/>
  <c r="E52" i="5"/>
  <c r="AB19" i="18"/>
  <c r="AL18" i="18"/>
  <c r="AC18" i="18"/>
  <c r="B47" i="13"/>
  <c r="D49" i="3"/>
  <c r="D50" i="3"/>
  <c r="D51" i="13"/>
  <c r="C48" i="6"/>
  <c r="E50" i="5"/>
  <c r="E50" i="2"/>
  <c r="D49" i="4"/>
  <c r="D50" i="4"/>
  <c r="C48" i="16"/>
  <c r="C48" i="13"/>
  <c r="E51" i="7"/>
  <c r="E52" i="7"/>
  <c r="H47" i="9"/>
  <c r="J47" i="9" s="1"/>
  <c r="C48" i="8"/>
  <c r="E52" i="8"/>
  <c r="D49" i="16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F69" i="15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F70" i="15"/>
  <c r="G69" i="15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D45" i="1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D43" i="16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D42" i="16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E43" i="2"/>
  <c r="E44" i="2"/>
  <c r="D41" i="16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E41" i="4"/>
  <c r="E42" i="4"/>
  <c r="AB31" i="18"/>
  <c r="AL30" i="18"/>
  <c r="AC30" i="18"/>
  <c r="E40" i="3"/>
  <c r="C38" i="16"/>
  <c r="D38" i="16" s="1"/>
  <c r="C38" i="13"/>
  <c r="E40" i="4"/>
  <c r="D39" i="16"/>
  <c r="D40" i="16"/>
  <c r="E41" i="7"/>
  <c r="E42" i="7"/>
  <c r="E42" i="8"/>
  <c r="E41" i="6"/>
  <c r="E42" i="6"/>
  <c r="AG40" i="18"/>
  <c r="K40" i="9"/>
  <c r="D40" i="13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AG38" i="18" l="1"/>
  <c r="K38" i="9"/>
  <c r="E40" i="8"/>
  <c r="AG39" i="18"/>
  <c r="K39" i="9"/>
  <c r="D39" i="13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D6" i="5"/>
  <c r="E7" i="5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D34" i="16" s="1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D32" i="16" s="1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25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I24" i="16" s="1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I16" i="16" s="1"/>
  <c r="AG14" i="18"/>
  <c r="K14" i="9"/>
  <c r="D14" i="13"/>
  <c r="D30" i="16"/>
  <c r="H30" i="16"/>
  <c r="I30" i="16" s="1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I22" i="16" s="1"/>
  <c r="AG27" i="18"/>
  <c r="K27" i="9"/>
  <c r="D27" i="13"/>
  <c r="D5" i="16"/>
  <c r="H5" i="16"/>
  <c r="AG21" i="18"/>
  <c r="K21" i="9"/>
  <c r="D21" i="13"/>
  <c r="D20" i="16"/>
  <c r="H20" i="16"/>
  <c r="I20" i="16" s="1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19" i="16" l="1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F61" i="16"/>
  <c r="H61" i="16"/>
  <c r="I61" i="16" s="1"/>
  <c r="F63" i="16" l="1"/>
  <c r="H63" i="16"/>
  <c r="F62" i="16"/>
  <c r="H62" i="16"/>
  <c r="I62" i="16" s="1"/>
  <c r="I63" i="16" l="1"/>
  <c r="E65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<sst xmlns="http://schemas.openxmlformats.org/spreadsheetml/2006/main" count="209" uniqueCount="69">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</sst>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1" fontId="0" fillId="10" borderId="0" xfId="0" applyNumberFormat="1" applyFill="1"/>
    <xf numFmtId="2" fontId="0" fillId="1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21" fillId="0" borderId="0" xfId="0" applyFont="1" applyAlignment="1">
      <alignment horizont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Positivi!$C$3:$C$67</c:f>
              <c:numCache>
                <c:formatCode>General</c:formatCode>
                <c:ptCount val="65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Positivi!$D$3:$D$67</c:f>
              <c:numCache>
                <c:formatCode>General</c:formatCode>
                <c:ptCount val="65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  <c:pt idx="58">
                  <c:v>518</c:v>
                </c:pt>
                <c:pt idx="59">
                  <c:v>-841</c:v>
                </c:pt>
                <c:pt idx="60">
                  <c:v>530</c:v>
                </c:pt>
                <c:pt idx="61">
                  <c:v>-359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  <c:pt idx="59">
                  <c:v>-206</c:v>
                </c:pt>
                <c:pt idx="6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Tamponi!$C$3:$C$66</c:f>
              <c:numCache>
                <c:formatCode>General</c:formatCode>
                <c:ptCount val="6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Tamponi!$D$3:$D$69</c:f>
              <c:numCache>
                <c:formatCode>General</c:formatCode>
                <c:ptCount val="6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Tamponi!$A$2:$A$67</c:f>
              <c:numCache>
                <c:formatCode>d/m;@</c:formatCode>
                <c:ptCount val="66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</c:numCache>
            </c:numRef>
          </c:xVal>
          <c:yVal>
            <c:numRef>
              <c:f>Tamponi!$J$2:$J$67</c:f>
              <c:numCache>
                <c:formatCode>0.0</c:formatCode>
                <c:ptCount val="66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6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9.8273243934451828E-3</c:v>
                </c:pt>
                <c:pt idx="2">
                  <c:v>0.14702218617205554</c:v>
                </c:pt>
                <c:pt idx="3">
                  <c:v>0.98681614038077481</c:v>
                </c:pt>
                <c:pt idx="4">
                  <c:v>4.2587655183390343</c:v>
                </c:pt>
                <c:pt idx="5">
                  <c:v>13.838181643671954</c:v>
                </c:pt>
                <c:pt idx="6">
                  <c:v>36.864807669099633</c:v>
                </c:pt>
                <c:pt idx="7">
                  <c:v>84.776077066213531</c:v>
                </c:pt>
                <c:pt idx="8">
                  <c:v>174.05913897075436</c:v>
                </c:pt>
                <c:pt idx="9">
                  <c:v>326.58210797927688</c:v>
                </c:pt>
                <c:pt idx="10">
                  <c:v>569.43752091683825</c:v>
                </c:pt>
                <c:pt idx="11">
                  <c:v>934.3018906203763</c:v>
                </c:pt>
                <c:pt idx="12">
                  <c:v>1456.3733356380856</c:v>
                </c:pt>
                <c:pt idx="13">
                  <c:v>2172.989276261419</c:v>
                </c:pt>
                <c:pt idx="14">
                  <c:v>3122.0473086279299</c:v>
                </c:pt>
                <c:pt idx="15">
                  <c:v>4340.3566535045975</c:v>
                </c:pt>
                <c:pt idx="16">
                  <c:v>5862.0385979153434</c:v>
                </c:pt>
                <c:pt idx="17">
                  <c:v>7717.0761885114207</c:v>
                </c:pt>
                <c:pt idx="18">
                  <c:v>9930.0900112384461</c:v>
                </c:pt>
                <c:pt idx="19">
                  <c:v>12519.391556997021</c:v>
                </c:pt>
                <c:pt idx="20">
                  <c:v>15496.341040780855</c:v>
                </c:pt>
                <c:pt idx="21">
                  <c:v>18865.014452464791</c:v>
                </c:pt>
                <c:pt idx="22">
                  <c:v>22622.166200249892</c:v>
                </c:pt>
                <c:pt idx="23">
                  <c:v>26757.45949334919</c:v>
                </c:pt>
                <c:pt idx="24">
                  <c:v>31253.926662799309</c:v>
                </c:pt>
                <c:pt idx="25">
                  <c:v>36088.615666922604</c:v>
                </c:pt>
                <c:pt idx="26">
                  <c:v>41233.376582350473</c:v>
                </c:pt>
                <c:pt idx="27">
                  <c:v>46655.742335702438</c:v>
                </c:pt>
                <c:pt idx="28">
                  <c:v>52319.860637195277</c:v>
                </c:pt>
                <c:pt idx="29">
                  <c:v>58187.438403811946</c:v>
                </c:pt>
                <c:pt idx="30">
                  <c:v>64218.66532878478</c:v>
                </c:pt>
                <c:pt idx="31">
                  <c:v>70373.089166089165</c:v>
                </c:pt>
                <c:pt idx="32">
                  <c:v>76610.42134178456</c:v>
                </c:pt>
                <c:pt idx="33">
                  <c:v>82891.257356881819</c:v>
                </c:pt>
                <c:pt idx="34">
                  <c:v>89177.701873009297</c:v>
                </c:pt>
                <c:pt idx="35">
                  <c:v>95433.893213438947</c:v>
                </c:pt>
                <c:pt idx="36">
                  <c:v>101626.42617495055</c:v>
                </c:pt>
                <c:pt idx="37">
                  <c:v>107724.67549170232</c:v>
                </c:pt>
                <c:pt idx="38">
                  <c:v>113701.02502445478</c:v>
                </c:pt>
                <c:pt idx="39">
                  <c:v>119531.00980260065</c:v>
                </c:pt>
                <c:pt idx="40">
                  <c:v>125193.37948001824</c:v>
                </c:pt>
                <c:pt idx="41">
                  <c:v>130670.09265019478</c:v>
                </c:pt>
                <c:pt idx="42">
                  <c:v>135946.25187989286</c:v>
                </c:pt>
                <c:pt idx="43">
                  <c:v>141009.98934419529</c:v>
                </c:pt>
                <c:pt idx="44">
                  <c:v>145852.31265718894</c:v>
                </c:pt>
                <c:pt idx="45">
                  <c:v>150466.91996488583</c:v>
                </c:pt>
                <c:pt idx="46">
                  <c:v>154849.99266631453</c:v>
                </c:pt>
                <c:pt idx="47">
                  <c:v>158999.97331308271</c:v>
                </c:pt>
                <c:pt idx="48">
                  <c:v>162917.33535664887</c:v>
                </c:pt>
                <c:pt idx="49">
                  <c:v>166604.35050712252</c:v>
                </c:pt>
                <c:pt idx="50">
                  <c:v>170064.85857064032</c:v>
                </c:pt>
                <c:pt idx="51">
                  <c:v>173304.04376979923</c:v>
                </c:pt>
                <c:pt idx="52">
                  <c:v>176328.22074216002</c:v>
                </c:pt>
                <c:pt idx="53">
                  <c:v>179144.63266854934</c:v>
                </c:pt>
                <c:pt idx="54">
                  <c:v>181761.26331392513</c:v>
                </c:pt>
                <c:pt idx="55">
                  <c:v>184186.66417298018</c:v>
                </c:pt>
                <c:pt idx="56">
                  <c:v>186429.79740119822</c:v>
                </c:pt>
                <c:pt idx="57">
                  <c:v>188499.89477792958</c:v>
                </c:pt>
                <c:pt idx="58">
                  <c:v>190406.33258748308</c:v>
                </c:pt>
                <c:pt idx="59">
                  <c:v>192158.52201212817</c:v>
                </c:pt>
                <c:pt idx="60">
                  <c:v>193765.81440126683</c:v>
                </c:pt>
                <c:pt idx="61">
                  <c:v>195237.42060735775</c:v>
                </c:pt>
                <c:pt idx="62">
                  <c:v>196582.34345476341</c:v>
                </c:pt>
                <c:pt idx="63">
                  <c:v>197809.32232589839</c:v>
                </c:pt>
                <c:pt idx="64">
                  <c:v>198926.78880348822</c:v>
                </c:pt>
                <c:pt idx="65">
                  <c:v>199942.83229238095</c:v>
                </c:pt>
                <c:pt idx="66">
                  <c:v>200865.1745536337</c:v>
                </c:pt>
                <c:pt idx="67">
                  <c:v>201701.15211249577</c:v>
                </c:pt>
                <c:pt idx="68">
                  <c:v>202457.70554594556</c:v>
                </c:pt>
                <c:pt idx="69">
                  <c:v>203141.37471068426</c:v>
                </c:pt>
                <c:pt idx="70">
                  <c:v>203758.29903555443</c:v>
                </c:pt>
                <c:pt idx="71">
                  <c:v>204314.2220703582</c:v>
                </c:pt>
                <c:pt idx="72">
                  <c:v>204814.49955359707</c:v>
                </c:pt>
                <c:pt idx="73">
                  <c:v>205264.11033277557</c:v>
                </c:pt>
                <c:pt idx="74">
                  <c:v>205667.66954103109</c:v>
                </c:pt>
                <c:pt idx="75">
                  <c:v>206029.44350174125</c:v>
                </c:pt>
                <c:pt idx="76">
                  <c:v>206353.36589749329</c:v>
                </c:pt>
                <c:pt idx="77">
                  <c:v>206643.05480071114</c:v>
                </c:pt>
                <c:pt idx="78">
                  <c:v>206901.83021987582</c:v>
                </c:pt>
                <c:pt idx="79">
                  <c:v>207132.73186738542</c:v>
                </c:pt>
                <c:pt idx="80">
                  <c:v>207338.53690256417</c:v>
                </c:pt>
                <c:pt idx="81">
                  <c:v>207521.77744615992</c:v>
                </c:pt>
                <c:pt idx="82">
                  <c:v>207684.75770096408</c:v>
                </c:pt>
                <c:pt idx="83">
                  <c:v>207829.57054712612</c:v>
                </c:pt>
                <c:pt idx="84">
                  <c:v>207958.11351054339</c:v>
                </c:pt>
                <c:pt idx="85">
                  <c:v>208072.1040286505</c:v>
                </c:pt>
                <c:pt idx="86">
                  <c:v>208173.09396029898</c:v>
                </c:pt>
                <c:pt idx="87">
                  <c:v>208262.48330550792</c:v>
                </c:pt>
                <c:pt idx="88">
                  <c:v>208341.53311697947</c:v>
                </c:pt>
                <c:pt idx="89">
                  <c:v>208411.37759871146</c:v>
                </c:pt>
                <c:pt idx="90">
                  <c:v>208473.0353980881</c:v>
                </c:pt>
                <c:pt idx="91">
                  <c:v>208527.4201067668</c:v>
                </c:pt>
                <c:pt idx="92">
                  <c:v>208575.34999276168</c:v>
                </c:pt>
                <c:pt idx="93">
                  <c:v>208617.55699159368</c:v>
                </c:pt>
                <c:pt idx="94">
                  <c:v>208654.69498845571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9.8273243934451832E-2</c:v>
                </c:pt>
                <c:pt idx="2">
                  <c:v>1.3719486177861033</c:v>
                </c:pt>
                <c:pt idx="3">
                  <c:v>8.3979395420871921</c:v>
                </c:pt>
                <c:pt idx="4">
                  <c:v>32.719493779582592</c:v>
                </c:pt>
                <c:pt idx="5">
                  <c:v>95.794161253329193</c:v>
                </c:pt>
                <c:pt idx="6">
                  <c:v>230.2662602542768</c:v>
                </c:pt>
                <c:pt idx="7">
                  <c:v>479.11269397113898</c:v>
                </c:pt>
                <c:pt idx="8">
                  <c:v>892.8306190454083</c:v>
                </c:pt>
                <c:pt idx="9">
                  <c:v>1525.2296900852252</c:v>
                </c:pt>
                <c:pt idx="10">
                  <c:v>2428.5541293756137</c:v>
                </c:pt>
                <c:pt idx="11">
                  <c:v>3648.6436970353807</c:v>
                </c:pt>
                <c:pt idx="12">
                  <c:v>5220.7144501770927</c:v>
                </c:pt>
                <c:pt idx="13">
                  <c:v>7166.1594062333352</c:v>
                </c:pt>
                <c:pt idx="14">
                  <c:v>9490.5803236651082</c:v>
                </c:pt>
                <c:pt idx="15">
                  <c:v>12183.093448766676</c:v>
                </c:pt>
                <c:pt idx="16">
                  <c:v>15216.819444107459</c:v>
                </c:pt>
                <c:pt idx="17">
                  <c:v>18550.375905960773</c:v>
                </c:pt>
                <c:pt idx="18">
                  <c:v>22130.138227270254</c:v>
                </c:pt>
                <c:pt idx="19">
                  <c:v>25893.015457585752</c:v>
                </c:pt>
                <c:pt idx="20">
                  <c:v>29769.494837838338</c:v>
                </c:pt>
                <c:pt idx="21">
                  <c:v>33686.734116839361</c:v>
                </c:pt>
                <c:pt idx="22">
                  <c:v>37571.517477851012</c:v>
                </c:pt>
                <c:pt idx="23">
                  <c:v>41352.932930992974</c:v>
                </c:pt>
                <c:pt idx="24">
                  <c:v>44964.671694501194</c:v>
                </c:pt>
                <c:pt idx="25">
                  <c:v>48346.890041232946</c:v>
                </c:pt>
                <c:pt idx="26">
                  <c:v>51447.609154278689</c:v>
                </c:pt>
                <c:pt idx="27">
                  <c:v>54223.657533519654</c:v>
                </c:pt>
                <c:pt idx="28">
                  <c:v>56641.183014928392</c:v>
                </c:pt>
                <c:pt idx="29">
                  <c:v>58675.777666166687</c:v>
                </c:pt>
                <c:pt idx="30">
                  <c:v>60312.269249728342</c:v>
                </c:pt>
                <c:pt idx="31">
                  <c:v>61544.238373043845</c:v>
                </c:pt>
                <c:pt idx="32">
                  <c:v>62373.321756953956</c:v>
                </c:pt>
                <c:pt idx="33">
                  <c:v>62808.360150972585</c:v>
                </c:pt>
                <c:pt idx="34">
                  <c:v>62864.44516127478</c:v>
                </c:pt>
                <c:pt idx="35">
                  <c:v>62561.913404296502</c:v>
                </c:pt>
                <c:pt idx="36">
                  <c:v>61925.329615116061</c:v>
                </c:pt>
                <c:pt idx="37">
                  <c:v>60982.493167517678</c:v>
                </c:pt>
                <c:pt idx="38">
                  <c:v>59763.495327524579</c:v>
                </c:pt>
                <c:pt idx="39">
                  <c:v>58299.847781458666</c:v>
                </c:pt>
                <c:pt idx="40">
                  <c:v>56623.696774175914</c:v>
                </c:pt>
                <c:pt idx="41">
                  <c:v>54767.131701765466</c:v>
                </c:pt>
                <c:pt idx="42">
                  <c:v>52761.592296980816</c:v>
                </c:pt>
                <c:pt idx="43">
                  <c:v>50637.374643024232</c:v>
                </c:pt>
                <c:pt idx="44">
                  <c:v>48423.233129936561</c:v>
                </c:pt>
                <c:pt idx="45">
                  <c:v>46146.073076968896</c:v>
                </c:pt>
                <c:pt idx="46">
                  <c:v>43830.727014286967</c:v>
                </c:pt>
                <c:pt idx="47">
                  <c:v>41499.806467681774</c:v>
                </c:pt>
                <c:pt idx="48">
                  <c:v>39173.620435661578</c:v>
                </c:pt>
                <c:pt idx="49">
                  <c:v>36870.151504736568</c:v>
                </c:pt>
                <c:pt idx="50">
                  <c:v>34605.080635178019</c:v>
                </c:pt>
                <c:pt idx="51">
                  <c:v>32391.851991589065</c:v>
                </c:pt>
                <c:pt idx="52">
                  <c:v>30241.769723607867</c:v>
                </c:pt>
                <c:pt idx="53">
                  <c:v>28164.119263893226</c:v>
                </c:pt>
                <c:pt idx="54">
                  <c:v>26166.306453757861</c:v>
                </c:pt>
                <c:pt idx="55">
                  <c:v>24254.008590550511</c:v>
                </c:pt>
                <c:pt idx="56">
                  <c:v>22431.332282180374</c:v>
                </c:pt>
                <c:pt idx="57">
                  <c:v>20700.973767313699</c:v>
                </c:pt>
                <c:pt idx="58">
                  <c:v>19064.378095534921</c:v>
                </c:pt>
                <c:pt idx="59">
                  <c:v>17521.894246450975</c:v>
                </c:pt>
                <c:pt idx="60">
                  <c:v>16072.923891386599</c:v>
                </c:pt>
                <c:pt idx="61">
                  <c:v>14716.062060909171</c:v>
                </c:pt>
                <c:pt idx="62">
                  <c:v>13449.228474056581</c:v>
                </c:pt>
                <c:pt idx="63">
                  <c:v>12269.788711349829</c:v>
                </c:pt>
                <c:pt idx="64">
                  <c:v>11174.664775898273</c:v>
                </c:pt>
                <c:pt idx="65">
                  <c:v>10160.434888927266</c:v>
                </c:pt>
                <c:pt idx="66">
                  <c:v>9223.4226125275018</c:v>
                </c:pt>
                <c:pt idx="67">
                  <c:v>8359.7755886206869</c:v>
                </c:pt>
                <c:pt idx="68">
                  <c:v>7565.5343344979337</c:v>
                </c:pt>
                <c:pt idx="69">
                  <c:v>6836.6916473870515</c:v>
                </c:pt>
                <c:pt idx="70">
                  <c:v>6169.2432487016777</c:v>
                </c:pt>
                <c:pt idx="71">
                  <c:v>5559.2303480376722</c:v>
                </c:pt>
                <c:pt idx="72">
                  <c:v>5002.7748323886772</c:v>
                </c:pt>
                <c:pt idx="73">
                  <c:v>4496.1077917850344</c:v>
                </c:pt>
                <c:pt idx="74">
                  <c:v>4035.5920825552312</c:v>
                </c:pt>
                <c:pt idx="75">
                  <c:v>3617.7396071015391</c:v>
                </c:pt>
                <c:pt idx="76">
                  <c:v>3239.2239575204439</c:v>
                </c:pt>
                <c:pt idx="77">
                  <c:v>2896.889032178442</c:v>
                </c:pt>
                <c:pt idx="78">
                  <c:v>2587.7541916468181</c:v>
                </c:pt>
                <c:pt idx="79">
                  <c:v>2309.0164750959957</c:v>
                </c:pt>
                <c:pt idx="80">
                  <c:v>2058.0503517875331</c:v>
                </c:pt>
                <c:pt idx="81">
                  <c:v>1832.4054359574802</c:v>
                </c:pt>
                <c:pt idx="82">
                  <c:v>1629.8025480416254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321.99017267560657</c:v>
                </c:pt>
                <c:pt idx="2">
                  <c:v>399.85297781382792</c:v>
                </c:pt>
                <c:pt idx="3">
                  <c:v>649.01318385961918</c:v>
                </c:pt>
                <c:pt idx="4">
                  <c:v>883.74123448166097</c:v>
                </c:pt>
                <c:pt idx="5">
                  <c:v>1114.161818356328</c:v>
                </c:pt>
                <c:pt idx="6">
                  <c:v>1657.1351923309003</c:v>
                </c:pt>
                <c:pt idx="7">
                  <c:v>1951.2239229337865</c:v>
                </c:pt>
                <c:pt idx="8">
                  <c:v>2327.9408610292458</c:v>
                </c:pt>
                <c:pt idx="9">
                  <c:v>2762.4178920207232</c:v>
                </c:pt>
                <c:pt idx="10">
                  <c:v>3288.5624790831616</c:v>
                </c:pt>
                <c:pt idx="11">
                  <c:v>3701.6981093796239</c:v>
                </c:pt>
                <c:pt idx="12">
                  <c:v>4426.6266643619147</c:v>
                </c:pt>
                <c:pt idx="13">
                  <c:v>5202.010723738581</c:v>
                </c:pt>
                <c:pt idx="14">
                  <c:v>6049.9526913720701</c:v>
                </c:pt>
                <c:pt idx="15">
                  <c:v>5808.6433464954025</c:v>
                </c:pt>
                <c:pt idx="16">
                  <c:v>6599.9614020846566</c:v>
                </c:pt>
                <c:pt idx="17">
                  <c:v>7395.9238114885793</c:v>
                </c:pt>
                <c:pt idx="18">
                  <c:v>7729.9099887615539</c:v>
                </c:pt>
                <c:pt idx="19">
                  <c:v>8637.6084430029787</c:v>
                </c:pt>
                <c:pt idx="20">
                  <c:v>9250.6589592191449</c:v>
                </c:pt>
                <c:pt idx="21">
                  <c:v>9114.9855475352088</c:v>
                </c:pt>
                <c:pt idx="22">
                  <c:v>8883.8337997501076</c:v>
                </c:pt>
                <c:pt idx="23">
                  <c:v>8955.5405066508101</c:v>
                </c:pt>
                <c:pt idx="24">
                  <c:v>9781.0733372006907</c:v>
                </c:pt>
                <c:pt idx="25">
                  <c:v>10932.384333077396</c:v>
                </c:pt>
                <c:pt idx="26">
                  <c:v>12344.623417649527</c:v>
                </c:pt>
                <c:pt idx="27">
                  <c:v>12482.257664297562</c:v>
                </c:pt>
                <c:pt idx="28">
                  <c:v>11607.139362804723</c:v>
                </c:pt>
                <c:pt idx="29">
                  <c:v>10988.561596188054</c:v>
                </c:pt>
                <c:pt idx="30">
                  <c:v>10167.33467121522</c:v>
                </c:pt>
                <c:pt idx="31">
                  <c:v>10165.910833910835</c:v>
                </c:pt>
                <c:pt idx="32">
                  <c:v>9887.5786582154396</c:v>
                </c:pt>
                <c:pt idx="33">
                  <c:v>9580.7426431181811</c:v>
                </c:pt>
                <c:pt idx="34">
                  <c:v>8511.2981269907032</c:v>
                </c:pt>
                <c:pt idx="35">
                  <c:v>6305.106786561053</c:v>
                </c:pt>
                <c:pt idx="36">
                  <c:v>4165.5738250494469</c:v>
                </c:pt>
                <c:pt idx="37">
                  <c:v>2849.3245082976791</c:v>
                </c:pt>
                <c:pt idx="38">
                  <c:v>1540.9749755452212</c:v>
                </c:pt>
                <c:pt idx="39">
                  <c:v>295.99019739935466</c:v>
                </c:pt>
                <c:pt idx="40">
                  <c:v>-561.37948001823679</c:v>
                </c:pt>
                <c:pt idx="41">
                  <c:v>-1722.0926501947833</c:v>
                </c:pt>
                <c:pt idx="42">
                  <c:v>-3399.251879892865</c:v>
                </c:pt>
                <c:pt idx="43">
                  <c:v>-5423.9893441952881</c:v>
                </c:pt>
                <c:pt idx="44">
                  <c:v>-6430.3126571889443</c:v>
                </c:pt>
                <c:pt idx="45">
                  <c:v>-6840.9199648858339</c:v>
                </c:pt>
                <c:pt idx="46">
                  <c:v>-7272.9926663145307</c:v>
                </c:pt>
                <c:pt idx="47">
                  <c:v>-6728.973313082708</c:v>
                </c:pt>
                <c:pt idx="48">
                  <c:v>-6554.3353566488659</c:v>
                </c:pt>
                <c:pt idx="49">
                  <c:v>-7088.3505071225227</c:v>
                </c:pt>
                <c:pt idx="50">
                  <c:v>-7576.8585706403246</c:v>
                </c:pt>
                <c:pt idx="51">
                  <c:v>-8149.0437697992311</c:v>
                </c:pt>
                <c:pt idx="52">
                  <c:v>-7387.2207421600178</c:v>
                </c:pt>
                <c:pt idx="53">
                  <c:v>-6710.6326685493405</c:v>
                </c:pt>
                <c:pt idx="54">
                  <c:v>-5836.2633139251266</c:v>
                </c:pt>
                <c:pt idx="55">
                  <c:v>-5214.6641729801777</c:v>
                </c:pt>
                <c:pt idx="56">
                  <c:v>-5201.7974011982151</c:v>
                </c:pt>
                <c:pt idx="57">
                  <c:v>-4542.894777929585</c:v>
                </c:pt>
                <c:pt idx="58">
                  <c:v>-3079.3325874830771</c:v>
                </c:pt>
                <c:pt idx="59">
                  <c:v>-2185.5220121281745</c:v>
                </c:pt>
                <c:pt idx="60">
                  <c:v>-771.81440126683447</c:v>
                </c:pt>
                <c:pt idx="61">
                  <c:v>113.57939264224842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9.8273243934451828E-3</c:v>
                </c:pt>
                <c:pt idx="2">
                  <c:v>0.13719486177861034</c:v>
                </c:pt>
                <c:pt idx="3">
                  <c:v>0.83979395420871927</c:v>
                </c:pt>
                <c:pt idx="4">
                  <c:v>3.2719493779582591</c:v>
                </c:pt>
                <c:pt idx="5">
                  <c:v>9.5794161253329193</c:v>
                </c:pt>
                <c:pt idx="6">
                  <c:v>23.026626025427678</c:v>
                </c:pt>
                <c:pt idx="7">
                  <c:v>47.911269397113891</c:v>
                </c:pt>
                <c:pt idx="8">
                  <c:v>89.283061904540816</c:v>
                </c:pt>
                <c:pt idx="9">
                  <c:v>152.52296900852249</c:v>
                </c:pt>
                <c:pt idx="10">
                  <c:v>242.85541293756137</c:v>
                </c:pt>
                <c:pt idx="11">
                  <c:v>364.86436970353805</c:v>
                </c:pt>
                <c:pt idx="12">
                  <c:v>522.07144501770927</c:v>
                </c:pt>
                <c:pt idx="13">
                  <c:v>716.61594062333347</c:v>
                </c:pt>
                <c:pt idx="14">
                  <c:v>949.0580323665107</c:v>
                </c:pt>
                <c:pt idx="15">
                  <c:v>1218.3093448766674</c:v>
                </c:pt>
                <c:pt idx="16">
                  <c:v>1521.6819444107462</c:v>
                </c:pt>
                <c:pt idx="17">
                  <c:v>1855.0375905960768</c:v>
                </c:pt>
                <c:pt idx="18">
                  <c:v>2213.0138227270254</c:v>
                </c:pt>
                <c:pt idx="19">
                  <c:v>2589.3015457585757</c:v>
                </c:pt>
                <c:pt idx="20">
                  <c:v>2976.9494837838333</c:v>
                </c:pt>
                <c:pt idx="21">
                  <c:v>3368.6734116839375</c:v>
                </c:pt>
                <c:pt idx="22">
                  <c:v>3757.1517477850998</c:v>
                </c:pt>
                <c:pt idx="23">
                  <c:v>4135.2932930992956</c:v>
                </c:pt>
                <c:pt idx="24">
                  <c:v>4496.4671694501194</c:v>
                </c:pt>
                <c:pt idx="25">
                  <c:v>4834.6890041232946</c:v>
                </c:pt>
                <c:pt idx="26">
                  <c:v>5144.7609154278689</c:v>
                </c:pt>
                <c:pt idx="27">
                  <c:v>5422.3657533519672</c:v>
                </c:pt>
                <c:pt idx="28">
                  <c:v>5664.1183014928411</c:v>
                </c:pt>
                <c:pt idx="29">
                  <c:v>5867.5777666166687</c:v>
                </c:pt>
                <c:pt idx="30">
                  <c:v>6031.2269249728351</c:v>
                </c:pt>
                <c:pt idx="31">
                  <c:v>6154.4238373043836</c:v>
                </c:pt>
                <c:pt idx="32">
                  <c:v>6237.332175695391</c:v>
                </c:pt>
                <c:pt idx="33">
                  <c:v>6280.836015097253</c:v>
                </c:pt>
                <c:pt idx="34">
                  <c:v>6286.4445161274716</c:v>
                </c:pt>
                <c:pt idx="35">
                  <c:v>6256.1913404296511</c:v>
                </c:pt>
                <c:pt idx="36">
                  <c:v>6192.5329615115998</c:v>
                </c:pt>
                <c:pt idx="37">
                  <c:v>6098.2493167517623</c:v>
                </c:pt>
                <c:pt idx="38">
                  <c:v>5976.3495327524543</c:v>
                </c:pt>
                <c:pt idx="39">
                  <c:v>5829.9847781458711</c:v>
                </c:pt>
                <c:pt idx="40">
                  <c:v>5662.3696774175914</c:v>
                </c:pt>
                <c:pt idx="41">
                  <c:v>5476.713170176542</c:v>
                </c:pt>
                <c:pt idx="42">
                  <c:v>5276.1592296980862</c:v>
                </c:pt>
                <c:pt idx="43">
                  <c:v>5063.7374643024286</c:v>
                </c:pt>
                <c:pt idx="44">
                  <c:v>4842.323312993658</c:v>
                </c:pt>
                <c:pt idx="45">
                  <c:v>4614.6073076968933</c:v>
                </c:pt>
                <c:pt idx="46">
                  <c:v>4383.0727014286904</c:v>
                </c:pt>
                <c:pt idx="47">
                  <c:v>4149.9806467681774</c:v>
                </c:pt>
                <c:pt idx="48">
                  <c:v>3917.3620435661619</c:v>
                </c:pt>
                <c:pt idx="49">
                  <c:v>3687.0151504736427</c:v>
                </c:pt>
                <c:pt idx="50">
                  <c:v>3460.5080635178165</c:v>
                </c:pt>
                <c:pt idx="51">
                  <c:v>3239.1851991589097</c:v>
                </c:pt>
                <c:pt idx="52">
                  <c:v>3024.1769723607867</c:v>
                </c:pt>
                <c:pt idx="53">
                  <c:v>2816.411926389334</c:v>
                </c:pt>
                <c:pt idx="54">
                  <c:v>2616.630645375777</c:v>
                </c:pt>
                <c:pt idx="55">
                  <c:v>2425.4008590550425</c:v>
                </c:pt>
                <c:pt idx="56">
                  <c:v>2243.1332282180419</c:v>
                </c:pt>
                <c:pt idx="57">
                  <c:v>2070.0973767313767</c:v>
                </c:pt>
                <c:pt idx="58">
                  <c:v>1906.4378095534792</c:v>
                </c:pt>
                <c:pt idx="59">
                  <c:v>1752.1894246451027</c:v>
                </c:pt>
                <c:pt idx="60">
                  <c:v>1607.2923891386713</c:v>
                </c:pt>
                <c:pt idx="61">
                  <c:v>1471.6062060909223</c:v>
                </c:pt>
                <c:pt idx="62">
                  <c:v>1344.9228474056654</c:v>
                </c:pt>
                <c:pt idx="63">
                  <c:v>1226.9788711349738</c:v>
                </c:pt>
                <c:pt idx="64">
                  <c:v>1117.4664775898282</c:v>
                </c:pt>
                <c:pt idx="65">
                  <c:v>1016.043488892714</c:v>
                </c:pt>
                <c:pt idx="66">
                  <c:v>922.34226125274085</c:v>
                </c:pt>
                <c:pt idx="67">
                  <c:v>835.97755886206994</c:v>
                </c:pt>
                <c:pt idx="68">
                  <c:v>756.55343344978348</c:v>
                </c:pt>
                <c:pt idx="69">
                  <c:v>683.66916473869242</c:v>
                </c:pt>
                <c:pt idx="70">
                  <c:v>616.92432487015753</c:v>
                </c:pt>
                <c:pt idx="71">
                  <c:v>555.92303480377439</c:v>
                </c:pt>
                <c:pt idx="72">
                  <c:v>500.27748323885993</c:v>
                </c:pt>
                <c:pt idx="73">
                  <c:v>449.61077917849201</c:v>
                </c:pt>
                <c:pt idx="74">
                  <c:v>403.55920825553289</c:v>
                </c:pt>
                <c:pt idx="75">
                  <c:v>361.77396071014903</c:v>
                </c:pt>
                <c:pt idx="76">
                  <c:v>323.92239575204979</c:v>
                </c:pt>
                <c:pt idx="77">
                  <c:v>289.68890321783681</c:v>
                </c:pt>
                <c:pt idx="78">
                  <c:v>258.77541916469369</c:v>
                </c:pt>
                <c:pt idx="79">
                  <c:v>230.90164750959622</c:v>
                </c:pt>
                <c:pt idx="80">
                  <c:v>205.80503517874669</c:v>
                </c:pt>
                <c:pt idx="81">
                  <c:v>183.24054359576056</c:v>
                </c:pt>
                <c:pt idx="82">
                  <c:v>162.98025480416115</c:v>
                </c:pt>
                <c:pt idx="83">
                  <c:v>144.81284616203948</c:v>
                </c:pt>
                <c:pt idx="84">
                  <c:v>128.54296341728454</c:v>
                </c:pt>
                <c:pt idx="85">
                  <c:v>113.99051810709706</c:v>
                </c:pt>
                <c:pt idx="86">
                  <c:v>100.98993164847852</c:v>
                </c:pt>
                <c:pt idx="87">
                  <c:v>89.389345208927523</c:v>
                </c:pt>
                <c:pt idx="88">
                  <c:v>79.049811471547414</c:v>
                </c:pt>
                <c:pt idx="89">
                  <c:v>69.844481731986917</c:v>
                </c:pt>
                <c:pt idx="90">
                  <c:v>61.657799376639034</c:v>
                </c:pt>
                <c:pt idx="91">
                  <c:v>54.384708678709764</c:v>
                </c:pt>
                <c:pt idx="92">
                  <c:v>47.929885994865138</c:v>
                </c:pt>
                <c:pt idx="93">
                  <c:v>42.20699883199844</c:v>
                </c:pt>
                <c:pt idx="94">
                  <c:v>37.137996862031052</c:v>
                </c:pt>
                <c:pt idx="95">
                  <c:v>32.652437773043815</c:v>
                </c:pt>
                <c:pt idx="96">
                  <c:v>28.686849837949758</c:v>
                </c:pt>
                <c:pt idx="97">
                  <c:v>25.184132238463544</c:v>
                </c:pt>
                <c:pt idx="98">
                  <c:v>22.092993484161394</c:v>
                </c:pt>
                <c:pt idx="99">
                  <c:v>19.367427696831879</c:v>
                </c:pt>
                <c:pt idx="100">
                  <c:v>16.966228073127024</c:v>
                </c:pt>
                <c:pt idx="101">
                  <c:v>14.852536478980552</c:v>
                </c:pt>
                <c:pt idx="102">
                  <c:v>12.993427853866462</c:v>
                </c:pt>
                <c:pt idx="103">
                  <c:v>11.359527899508384</c:v>
                </c:pt>
                <c:pt idx="104">
                  <c:v>9.9246623851035931</c:v>
                </c:pt>
                <c:pt idx="105">
                  <c:v>8.6655363096886742</c:v>
                </c:pt>
                <c:pt idx="106">
                  <c:v>7.5614411132487511</c:v>
                </c:pt>
                <c:pt idx="107">
                  <c:v>6.5939881139113332</c:v>
                </c:pt>
                <c:pt idx="108">
                  <c:v>5.7468663623982668</c:v>
                </c:pt>
                <c:pt idx="109">
                  <c:v>5.0056231410506689</c:v>
                </c:pt>
                <c:pt idx="110">
                  <c:v>4.357465388213658</c:v>
                </c:pt>
                <c:pt idx="111">
                  <c:v>3.7910803953301371</c:v>
                </c:pt>
                <c:pt idx="112">
                  <c:v>3.2964742001469434</c:v>
                </c:pt>
                <c:pt idx="113">
                  <c:v>2.8648261819718215</c:v>
                </c:pt>
                <c:pt idx="114">
                  <c:v>2.4883584514319543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92.990172675606573</c:v>
                </c:pt>
                <c:pt idx="2">
                  <c:v>77.862805138221347</c:v>
                </c:pt>
                <c:pt idx="3">
                  <c:v>249.16020604579126</c:v>
                </c:pt>
                <c:pt idx="4">
                  <c:v>234.72805062204179</c:v>
                </c:pt>
                <c:pt idx="5">
                  <c:v>230.42058387466705</c:v>
                </c:pt>
                <c:pt idx="6">
                  <c:v>542.97337397457227</c:v>
                </c:pt>
                <c:pt idx="7">
                  <c:v>294.08873060288624</c:v>
                </c:pt>
                <c:pt idx="8">
                  <c:v>376.71693809545923</c:v>
                </c:pt>
                <c:pt idx="9">
                  <c:v>434.47703099147748</c:v>
                </c:pt>
                <c:pt idx="10">
                  <c:v>526.1445870624384</c:v>
                </c:pt>
                <c:pt idx="11">
                  <c:v>413.1356302964623</c:v>
                </c:pt>
                <c:pt idx="12">
                  <c:v>724.92855498229073</c:v>
                </c:pt>
                <c:pt idx="13">
                  <c:v>775.3840593766663</c:v>
                </c:pt>
                <c:pt idx="14">
                  <c:v>847.94196763348918</c:v>
                </c:pt>
                <c:pt idx="15">
                  <c:v>-241.30934487666764</c:v>
                </c:pt>
                <c:pt idx="16">
                  <c:v>791.31805558925407</c:v>
                </c:pt>
                <c:pt idx="17">
                  <c:v>795.96240940392272</c:v>
                </c:pt>
                <c:pt idx="18">
                  <c:v>333.9861772729746</c:v>
                </c:pt>
                <c:pt idx="19">
                  <c:v>907.69845424142477</c:v>
                </c:pt>
                <c:pt idx="20">
                  <c:v>613.05051621616622</c:v>
                </c:pt>
                <c:pt idx="21">
                  <c:v>-135.67341168393614</c:v>
                </c:pt>
                <c:pt idx="22">
                  <c:v>-231.15174778510118</c:v>
                </c:pt>
                <c:pt idx="23">
                  <c:v>71.706706900702557</c:v>
                </c:pt>
                <c:pt idx="24">
                  <c:v>825.5328305498806</c:v>
                </c:pt>
                <c:pt idx="25">
                  <c:v>1151.3109958767054</c:v>
                </c:pt>
                <c:pt idx="26">
                  <c:v>1412.2390845721311</c:v>
                </c:pt>
                <c:pt idx="27">
                  <c:v>137.6342466480346</c:v>
                </c:pt>
                <c:pt idx="28">
                  <c:v>-875.11830149283924</c:v>
                </c:pt>
                <c:pt idx="29">
                  <c:v>-618.57776661666867</c:v>
                </c:pt>
                <c:pt idx="30">
                  <c:v>-821.22692497283424</c:v>
                </c:pt>
                <c:pt idx="31">
                  <c:v>-1.4238373043845058</c:v>
                </c:pt>
                <c:pt idx="32">
                  <c:v>-278.33217569539556</c:v>
                </c:pt>
                <c:pt idx="33">
                  <c:v>-306.8360150972585</c:v>
                </c:pt>
                <c:pt idx="34">
                  <c:v>-1069.444516127478</c:v>
                </c:pt>
                <c:pt idx="35">
                  <c:v>-2206.1913404296502</c:v>
                </c:pt>
                <c:pt idx="36">
                  <c:v>-2139.5329615116061</c:v>
                </c:pt>
                <c:pt idx="37">
                  <c:v>-1316.2493167517678</c:v>
                </c:pt>
                <c:pt idx="38">
                  <c:v>-1308.3495327524579</c:v>
                </c:pt>
                <c:pt idx="39">
                  <c:v>-1244.9847781458666</c:v>
                </c:pt>
                <c:pt idx="40">
                  <c:v>-857.36967741759145</c:v>
                </c:pt>
                <c:pt idx="41">
                  <c:v>-1160.7131701765466</c:v>
                </c:pt>
                <c:pt idx="42">
                  <c:v>-1677.1592296980816</c:v>
                </c:pt>
                <c:pt idx="43">
                  <c:v>-2024.7374643024232</c:v>
                </c:pt>
                <c:pt idx="44">
                  <c:v>-1006.3233129936561</c:v>
                </c:pt>
                <c:pt idx="45">
                  <c:v>-410.60730769688962</c:v>
                </c:pt>
                <c:pt idx="46">
                  <c:v>-432.07270142869675</c:v>
                </c:pt>
                <c:pt idx="47">
                  <c:v>544.01935323182261</c:v>
                </c:pt>
                <c:pt idx="48">
                  <c:v>174.63795643384219</c:v>
                </c:pt>
                <c:pt idx="49">
                  <c:v>-534.01515047365683</c:v>
                </c:pt>
                <c:pt idx="50">
                  <c:v>-488.50806351780193</c:v>
                </c:pt>
                <c:pt idx="51">
                  <c:v>-572.18519915890647</c:v>
                </c:pt>
                <c:pt idx="52">
                  <c:v>761.82302763921325</c:v>
                </c:pt>
                <c:pt idx="53">
                  <c:v>676.58807361067738</c:v>
                </c:pt>
                <c:pt idx="54">
                  <c:v>874.36935462421388</c:v>
                </c:pt>
                <c:pt idx="55">
                  <c:v>621.59914094494889</c:v>
                </c:pt>
                <c:pt idx="56">
                  <c:v>12.866771781962598</c:v>
                </c:pt>
                <c:pt idx="57">
                  <c:v>658.90262326863012</c:v>
                </c:pt>
                <c:pt idx="58">
                  <c:v>1463.5621904465079</c:v>
                </c:pt>
                <c:pt idx="59">
                  <c:v>893.81057535490254</c:v>
                </c:pt>
                <c:pt idx="60">
                  <c:v>1413.7076108613401</c:v>
                </c:pt>
                <c:pt idx="61">
                  <c:v>885.39379390908289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R0!$Z$14:$Z$63</c:f>
              <c:numCache>
                <c:formatCode>0.000</c:formatCode>
                <c:ptCount val="50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R0!$Y$3:$Y$52</c:f>
              <c:numCache>
                <c:formatCode>General</c:formatCode>
                <c:ptCount val="50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R0!$AL$16:$AL$63</c:f>
              <c:numCache>
                <c:formatCode>0</c:formatCode>
                <c:ptCount val="48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  <c:pt idx="47">
                  <c:v>73931.400000000023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R0!$AB$15:$AB$63</c:f>
              <c:numCache>
                <c:formatCode>0</c:formatCode>
                <c:ptCount val="49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</c:numCache>
            </c:numRef>
          </c:xVal>
          <c:yVal>
            <c:numRef>
              <c:f>R0!$Y$3:$Y$51</c:f>
              <c:numCache>
                <c:formatCode>General</c:formatCode>
                <c:ptCount val="49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R0!$AL$16:$AL$63</c:f>
              <c:numCache>
                <c:formatCode>0</c:formatCode>
                <c:ptCount val="48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  <c:pt idx="47">
                  <c:v>73931.400000000023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Terapia_inten!$C$3:$C$64</c:f>
              <c:numCache>
                <c:formatCode>General</c:formatCode>
                <c:ptCount val="62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  <c:pt idx="59">
                  <c:v>90</c:v>
                </c:pt>
                <c:pt idx="60">
                  <c:v>-111</c:v>
                </c:pt>
                <c:pt idx="61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  <c:pt idx="58">
                  <c:v>-97</c:v>
                </c:pt>
                <c:pt idx="59">
                  <c:v>27</c:v>
                </c:pt>
                <c:pt idx="60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Deceduti!$B$3:$B$67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Deceduti!$C$3:$C$67</c:f>
              <c:numCache>
                <c:formatCode>General</c:formatCode>
                <c:ptCount val="6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18</xdr:row>
      <xdr:rowOff>68580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46</xdr:row>
      <xdr:rowOff>110490</xdr:rowOff>
    </xdr:from>
    <xdr:to>
      <xdr:col>24</xdr:col>
      <xdr:colOff>87630</xdr:colOff>
      <xdr:row>62</xdr:row>
      <xdr:rowOff>49530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62</xdr:row>
      <xdr:rowOff>38100</xdr:rowOff>
    </xdr:from>
    <xdr:to>
      <xdr:col>24</xdr:col>
      <xdr:colOff>106680</xdr:colOff>
      <xdr:row>77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A43" workbookViewId="0">
      <selection activeCell="C65" sqref="C6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5">
      <c r="A55" s="2">
        <v>43937</v>
      </c>
      <c r="B55" s="3" t="s">
        <v>12</v>
      </c>
      <c r="C55" s="23">
        <v>26893</v>
      </c>
      <c r="D55" s="23">
        <v>2936</v>
      </c>
      <c r="E55" s="23">
        <v>29829</v>
      </c>
      <c r="F55" s="23">
        <v>76778</v>
      </c>
      <c r="G55" s="23">
        <v>106607</v>
      </c>
      <c r="H55" s="23">
        <v>1189</v>
      </c>
      <c r="I55" s="23">
        <v>3786</v>
      </c>
      <c r="J55" s="23">
        <v>40164</v>
      </c>
      <c r="K55" s="23">
        <v>22170</v>
      </c>
      <c r="L55" s="23">
        <v>168941</v>
      </c>
      <c r="M55" s="23">
        <v>1178403</v>
      </c>
    </row>
    <row r="56" spans="1:15">
      <c r="A56" s="2">
        <v>43938</v>
      </c>
      <c r="B56" s="3" t="s">
        <v>12</v>
      </c>
      <c r="C56" s="23">
        <v>25786</v>
      </c>
      <c r="D56" s="23">
        <v>2812</v>
      </c>
      <c r="E56" s="23">
        <v>28598</v>
      </c>
      <c r="F56" s="23">
        <v>78364</v>
      </c>
      <c r="G56" s="23">
        <v>106962</v>
      </c>
      <c r="H56" s="23">
        <v>355</v>
      </c>
      <c r="I56" s="23">
        <v>3493</v>
      </c>
      <c r="J56" s="23">
        <v>42727</v>
      </c>
      <c r="K56" s="23">
        <v>22745</v>
      </c>
      <c r="L56" s="23">
        <v>172434</v>
      </c>
      <c r="M56" s="23">
        <v>1244108</v>
      </c>
    </row>
    <row r="57" spans="1:15">
      <c r="A57" s="2">
        <v>43939</v>
      </c>
      <c r="B57" s="3" t="s">
        <v>12</v>
      </c>
      <c r="C57" s="23">
        <v>25007</v>
      </c>
      <c r="D57" s="23">
        <v>2733</v>
      </c>
      <c r="E57" s="23">
        <v>27740</v>
      </c>
      <c r="F57" s="23">
        <v>80031</v>
      </c>
      <c r="G57" s="23">
        <v>107771</v>
      </c>
      <c r="H57" s="23">
        <v>809</v>
      </c>
      <c r="I57" s="23">
        <v>3491</v>
      </c>
      <c r="J57" s="23">
        <v>44927</v>
      </c>
      <c r="K57" s="23">
        <v>23227</v>
      </c>
      <c r="L57" s="23">
        <v>175925</v>
      </c>
      <c r="M57" s="23">
        <v>1305833</v>
      </c>
    </row>
    <row r="58" spans="1:15">
      <c r="A58" s="2">
        <v>43940</v>
      </c>
      <c r="B58" s="3" t="s">
        <v>12</v>
      </c>
      <c r="C58" s="23">
        <v>25033</v>
      </c>
      <c r="D58" s="23">
        <v>2635</v>
      </c>
      <c r="E58" s="23">
        <v>27668</v>
      </c>
      <c r="F58" s="23">
        <v>80589</v>
      </c>
      <c r="G58" s="23">
        <v>108257</v>
      </c>
      <c r="H58" s="23">
        <v>486</v>
      </c>
      <c r="I58" s="23">
        <v>3047</v>
      </c>
      <c r="J58" s="23">
        <v>47055</v>
      </c>
      <c r="K58" s="23">
        <v>23660</v>
      </c>
      <c r="L58" s="23">
        <v>178972</v>
      </c>
      <c r="M58" s="23">
        <v>1356541</v>
      </c>
      <c r="N58" s="23">
        <v>935310</v>
      </c>
    </row>
    <row r="59" spans="1:15">
      <c r="A59" s="2">
        <v>43941</v>
      </c>
      <c r="B59" s="3" t="s">
        <v>12</v>
      </c>
      <c r="C59" s="23">
        <v>24906</v>
      </c>
      <c r="D59" s="23">
        <v>2573</v>
      </c>
      <c r="E59" s="23">
        <v>27479</v>
      </c>
      <c r="F59" s="23">
        <v>80758</v>
      </c>
      <c r="G59" s="23">
        <v>108237</v>
      </c>
      <c r="H59" s="23">
        <v>-20</v>
      </c>
      <c r="I59" s="23">
        <v>2256</v>
      </c>
      <c r="J59" s="23">
        <v>48877</v>
      </c>
      <c r="K59" s="23">
        <v>24114</v>
      </c>
      <c r="L59" s="23">
        <v>181228</v>
      </c>
      <c r="M59" s="23">
        <v>1398024</v>
      </c>
      <c r="N59" s="23">
        <v>943151</v>
      </c>
    </row>
    <row r="60" spans="1:15">
      <c r="A60" s="2">
        <v>43942</v>
      </c>
      <c r="B60" s="3" t="s">
        <v>12</v>
      </c>
      <c r="C60" s="23">
        <v>24134</v>
      </c>
      <c r="D60" s="23">
        <v>2471</v>
      </c>
      <c r="E60" s="23">
        <v>26605</v>
      </c>
      <c r="F60" s="23">
        <v>81104</v>
      </c>
      <c r="G60" s="23">
        <v>107709</v>
      </c>
      <c r="H60" s="23">
        <v>-528</v>
      </c>
      <c r="I60" s="23">
        <v>2729</v>
      </c>
      <c r="J60" s="23">
        <v>51600</v>
      </c>
      <c r="K60" s="23">
        <v>24648</v>
      </c>
      <c r="L60" s="23">
        <v>183957</v>
      </c>
      <c r="M60" s="23">
        <v>1450150</v>
      </c>
      <c r="N60" s="23">
        <v>971246</v>
      </c>
    </row>
    <row r="61" spans="1:15">
      <c r="A61" s="2">
        <v>43943</v>
      </c>
      <c r="B61" s="3" t="s">
        <v>12</v>
      </c>
      <c r="C61" s="23">
        <v>23805</v>
      </c>
      <c r="D61" s="23">
        <v>2384</v>
      </c>
      <c r="E61" s="23">
        <v>26189</v>
      </c>
      <c r="F61" s="23">
        <v>81510</v>
      </c>
      <c r="G61" s="23">
        <v>107699</v>
      </c>
      <c r="H61" s="23">
        <v>-10</v>
      </c>
      <c r="I61" s="23">
        <v>3370</v>
      </c>
      <c r="J61" s="23">
        <v>54543</v>
      </c>
      <c r="K61" s="23">
        <v>25085</v>
      </c>
      <c r="L61" s="23">
        <v>187327</v>
      </c>
      <c r="M61" s="23">
        <v>1513251</v>
      </c>
      <c r="N61" s="23">
        <v>1015494</v>
      </c>
    </row>
    <row r="62" spans="1:15">
      <c r="A62" s="2">
        <v>43944</v>
      </c>
      <c r="B62" s="3" t="s">
        <v>12</v>
      </c>
      <c r="C62" s="23">
        <v>22871</v>
      </c>
      <c r="D62" s="23">
        <v>2267</v>
      </c>
      <c r="E62" s="23">
        <v>25138</v>
      </c>
      <c r="F62" s="23">
        <v>81710</v>
      </c>
      <c r="G62" s="23">
        <v>106848</v>
      </c>
      <c r="H62" s="23">
        <v>-851</v>
      </c>
      <c r="I62" s="23">
        <v>2646</v>
      </c>
      <c r="J62" s="23">
        <v>57576</v>
      </c>
      <c r="K62" s="23">
        <v>25549</v>
      </c>
      <c r="L62" s="23">
        <v>189973</v>
      </c>
      <c r="M62" s="23">
        <v>1579909</v>
      </c>
      <c r="N62" s="23">
        <v>1052577</v>
      </c>
    </row>
    <row r="63" spans="1:15">
      <c r="A63" s="2">
        <v>43945</v>
      </c>
      <c r="B63" s="3" t="s">
        <v>12</v>
      </c>
      <c r="C63" s="23">
        <v>22068</v>
      </c>
      <c r="D63" s="23">
        <v>2173</v>
      </c>
      <c r="E63" s="23">
        <v>24241</v>
      </c>
      <c r="F63" s="23">
        <v>82286</v>
      </c>
      <c r="G63" s="23">
        <v>106527</v>
      </c>
      <c r="H63" s="23">
        <v>-321</v>
      </c>
      <c r="I63" s="23">
        <v>3021</v>
      </c>
      <c r="J63" s="23">
        <v>60498</v>
      </c>
      <c r="K63" s="23">
        <v>25969</v>
      </c>
      <c r="L63" s="23">
        <v>192994</v>
      </c>
      <c r="M63" s="23">
        <v>1642356</v>
      </c>
      <c r="N63" s="23">
        <v>1147850</v>
      </c>
    </row>
    <row r="64" spans="1:15">
      <c r="A64" s="2">
        <v>43946</v>
      </c>
      <c r="B64" s="3" t="s">
        <v>12</v>
      </c>
      <c r="C64" s="23">
        <v>21533</v>
      </c>
      <c r="D64" s="23">
        <v>2102</v>
      </c>
      <c r="E64" s="23">
        <v>23635</v>
      </c>
      <c r="F64" s="23">
        <v>82212</v>
      </c>
      <c r="G64" s="23">
        <v>105847</v>
      </c>
      <c r="H64" s="23">
        <v>-680</v>
      </c>
      <c r="I64" s="23">
        <v>2357</v>
      </c>
      <c r="J64" s="23">
        <v>63120</v>
      </c>
      <c r="K64" s="23">
        <v>26384</v>
      </c>
      <c r="L64" s="23">
        <v>195351</v>
      </c>
      <c r="M64" s="23">
        <v>1707743</v>
      </c>
      <c r="N64" s="23">
        <v>1186526</v>
      </c>
      <c r="O64" s="23"/>
    </row>
    <row r="65" spans="1:2">
      <c r="A65" s="2">
        <v>43947</v>
      </c>
      <c r="B6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4"/>
  <sheetViews>
    <sheetView topLeftCell="A43" workbookViewId="0">
      <selection activeCell="A64" sqref="A64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selection activeCell="L15" sqref="L1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9.8273243934451828E-3</v>
      </c>
      <c r="F4" s="11">
        <f t="shared" ref="F4:F67" si="0">(E4-E3)*10</f>
        <v>9.8273243934451832E-2</v>
      </c>
      <c r="G4" s="11">
        <f t="shared" ref="G4:G35" si="1">$L$4*B4^$L$5*EXP(-B4/$L$6)</f>
        <v>9.8273243934451828E-3</v>
      </c>
      <c r="H4" s="11">
        <f t="shared" ref="H4:H52" si="2">C4-E4</f>
        <v>321.99017267560657</v>
      </c>
      <c r="I4" s="11">
        <f>H4-H3</f>
        <v>92.990172675606573</v>
      </c>
      <c r="K4" s="4" t="s">
        <v>23</v>
      </c>
      <c r="L4" s="17">
        <f>0.000115</f>
        <v>1.15E-4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0.14702218617205554</v>
      </c>
      <c r="F5" s="11">
        <f t="shared" si="0"/>
        <v>1.3719486177861033</v>
      </c>
      <c r="G5" s="11">
        <f t="shared" si="1"/>
        <v>0.13719486177861034</v>
      </c>
      <c r="H5" s="11">
        <f t="shared" si="2"/>
        <v>399.85297781382792</v>
      </c>
      <c r="I5" s="11">
        <f t="shared" ref="I5:I52" si="5">H5-H4</f>
        <v>77.862805138221347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0.98681614038077481</v>
      </c>
      <c r="F6" s="11">
        <f t="shared" si="0"/>
        <v>8.3979395420871921</v>
      </c>
      <c r="G6" s="11">
        <f t="shared" si="1"/>
        <v>0.83979395420871927</v>
      </c>
      <c r="H6" s="11">
        <f t="shared" si="2"/>
        <v>649.01318385961918</v>
      </c>
      <c r="I6" s="11">
        <f t="shared" si="5"/>
        <v>249.16020604579126</v>
      </c>
      <c r="K6" s="4" t="s">
        <v>40</v>
      </c>
      <c r="L6" s="9">
        <v>4.95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4.2587655183390343</v>
      </c>
      <c r="F7" s="11">
        <f t="shared" si="0"/>
        <v>32.719493779582592</v>
      </c>
      <c r="G7" s="11">
        <f t="shared" si="1"/>
        <v>3.2719493779582591</v>
      </c>
      <c r="H7" s="11">
        <f t="shared" si="2"/>
        <v>883.74123448166097</v>
      </c>
      <c r="I7" s="11">
        <f t="shared" si="5"/>
        <v>234.72805062204179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13.838181643671954</v>
      </c>
      <c r="F8" s="11">
        <f t="shared" si="0"/>
        <v>95.794161253329193</v>
      </c>
      <c r="G8" s="11">
        <f t="shared" si="1"/>
        <v>9.5794161253329193</v>
      </c>
      <c r="H8" s="11">
        <f t="shared" si="2"/>
        <v>1114.161818356328</v>
      </c>
      <c r="I8" s="11">
        <f t="shared" si="5"/>
        <v>230.42058387466705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36.864807669099633</v>
      </c>
      <c r="F9" s="11">
        <f t="shared" si="0"/>
        <v>230.2662602542768</v>
      </c>
      <c r="G9" s="11">
        <f t="shared" si="1"/>
        <v>23.026626025427678</v>
      </c>
      <c r="H9" s="11">
        <f t="shared" si="2"/>
        <v>1657.1351923309003</v>
      </c>
      <c r="I9" s="11">
        <f t="shared" si="5"/>
        <v>542.97337397457227</v>
      </c>
      <c r="K9" s="12" t="s">
        <v>30</v>
      </c>
      <c r="L9" s="11">
        <f>AVERAGE(H3:H36)</f>
        <v>6331.7647131206813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84.776077066213531</v>
      </c>
      <c r="F10" s="11">
        <f t="shared" si="0"/>
        <v>479.11269397113898</v>
      </c>
      <c r="G10" s="11">
        <f t="shared" si="1"/>
        <v>47.911269397113891</v>
      </c>
      <c r="H10" s="11">
        <f t="shared" si="2"/>
        <v>1951.2239229337865</v>
      </c>
      <c r="I10" s="11">
        <f t="shared" si="5"/>
        <v>294.08873060288624</v>
      </c>
      <c r="K10" s="12" t="s">
        <v>31</v>
      </c>
      <c r="L10" s="6">
        <f>STDEVP(H3:H36)</f>
        <v>3971.6254608313407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174.05913897075436</v>
      </c>
      <c r="F11" s="11">
        <f t="shared" si="0"/>
        <v>892.8306190454083</v>
      </c>
      <c r="G11" s="11">
        <f t="shared" si="1"/>
        <v>89.283061904540816</v>
      </c>
      <c r="H11" s="11">
        <f t="shared" si="2"/>
        <v>2327.9408610292458</v>
      </c>
      <c r="I11" s="11">
        <f t="shared" si="5"/>
        <v>376.71693809545923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326.58210797927688</v>
      </c>
      <c r="F12" s="11">
        <f t="shared" si="0"/>
        <v>1525.2296900852252</v>
      </c>
      <c r="G12" s="11">
        <f t="shared" si="1"/>
        <v>152.52296900852249</v>
      </c>
      <c r="H12" s="11">
        <f t="shared" si="2"/>
        <v>2762.4178920207232</v>
      </c>
      <c r="I12" s="11">
        <f t="shared" si="5"/>
        <v>434.47703099147748</v>
      </c>
      <c r="K12" s="12" t="s">
        <v>41</v>
      </c>
      <c r="L12" s="11">
        <f>AVERAGE(I4:I39)</f>
        <v>109.34927291804019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569.43752091683825</v>
      </c>
      <c r="F13" s="11">
        <f t="shared" si="0"/>
        <v>2428.5541293756137</v>
      </c>
      <c r="G13" s="11">
        <f t="shared" si="1"/>
        <v>242.85541293756137</v>
      </c>
      <c r="H13" s="11">
        <f t="shared" si="2"/>
        <v>3288.5624790831616</v>
      </c>
      <c r="I13" s="11">
        <f t="shared" si="5"/>
        <v>526.1445870624384</v>
      </c>
      <c r="K13" s="12" t="s">
        <v>31</v>
      </c>
      <c r="L13" s="6">
        <f>STDEVP(I4:I39)</f>
        <v>782.96970631760803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934.3018906203763</v>
      </c>
      <c r="F14" s="11">
        <f t="shared" si="0"/>
        <v>3648.6436970353807</v>
      </c>
      <c r="G14" s="11">
        <f t="shared" si="1"/>
        <v>364.86436970353805</v>
      </c>
      <c r="H14" s="11">
        <f t="shared" si="2"/>
        <v>3701.6981093796239</v>
      </c>
      <c r="I14" s="11">
        <f t="shared" si="5"/>
        <v>413.1356302964623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1456.3733356380856</v>
      </c>
      <c r="F15" s="11">
        <f t="shared" si="0"/>
        <v>5220.7144501770927</v>
      </c>
      <c r="G15" s="11">
        <f t="shared" si="1"/>
        <v>522.07144501770927</v>
      </c>
      <c r="H15" s="11">
        <f t="shared" si="2"/>
        <v>4426.6266643619147</v>
      </c>
      <c r="I15" s="11">
        <f t="shared" si="5"/>
        <v>724.92855498229073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2172.989276261419</v>
      </c>
      <c r="F16" s="11">
        <f t="shared" si="0"/>
        <v>7166.1594062333352</v>
      </c>
      <c r="G16" s="11">
        <f t="shared" si="1"/>
        <v>716.61594062333347</v>
      </c>
      <c r="H16" s="11">
        <f t="shared" si="2"/>
        <v>5202.010723738581</v>
      </c>
      <c r="I16" s="11">
        <f t="shared" si="5"/>
        <v>775.3840593766663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3122.0473086279299</v>
      </c>
      <c r="F17" s="11">
        <f t="shared" si="0"/>
        <v>9490.5803236651082</v>
      </c>
      <c r="G17" s="11">
        <f t="shared" si="1"/>
        <v>949.0580323665107</v>
      </c>
      <c r="H17" s="11">
        <f t="shared" si="2"/>
        <v>6049.9526913720701</v>
      </c>
      <c r="I17" s="11">
        <f t="shared" si="5"/>
        <v>847.94196763348918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4340.3566535045975</v>
      </c>
      <c r="F18" s="11">
        <f t="shared" si="0"/>
        <v>12183.093448766676</v>
      </c>
      <c r="G18" s="11">
        <f t="shared" si="1"/>
        <v>1218.3093448766674</v>
      </c>
      <c r="H18" s="11">
        <f t="shared" si="2"/>
        <v>5808.6433464954025</v>
      </c>
      <c r="I18" s="11">
        <f t="shared" si="5"/>
        <v>-241.30934487666764</v>
      </c>
      <c r="K18" t="s">
        <v>42</v>
      </c>
      <c r="L18" s="11">
        <f>MAX(E3:E117)</f>
        <v>208899.14687183412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5862.0385979153434</v>
      </c>
      <c r="F19" s="11">
        <f t="shared" si="0"/>
        <v>15216.819444107459</v>
      </c>
      <c r="G19" s="11">
        <f t="shared" si="1"/>
        <v>1521.6819444107462</v>
      </c>
      <c r="H19" s="11">
        <f t="shared" si="2"/>
        <v>6599.9614020846566</v>
      </c>
      <c r="I19" s="11">
        <f t="shared" si="5"/>
        <v>791.31805558925407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7717.0761885114207</v>
      </c>
      <c r="F20" s="11">
        <f t="shared" si="0"/>
        <v>18550.375905960773</v>
      </c>
      <c r="G20" s="11">
        <f t="shared" si="1"/>
        <v>1855.0375905960768</v>
      </c>
      <c r="H20" s="11">
        <f t="shared" si="2"/>
        <v>7395.9238114885793</v>
      </c>
      <c r="I20" s="11">
        <f t="shared" si="5"/>
        <v>795.96240940392272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9930.0900112384461</v>
      </c>
      <c r="F21" s="11">
        <f t="shared" si="0"/>
        <v>22130.138227270254</v>
      </c>
      <c r="G21" s="11">
        <f t="shared" si="1"/>
        <v>2213.0138227270254</v>
      </c>
      <c r="H21" s="11">
        <f t="shared" si="2"/>
        <v>7729.9099887615539</v>
      </c>
      <c r="I21" s="11">
        <f t="shared" si="5"/>
        <v>333.9861772729746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12519.391556997021</v>
      </c>
      <c r="F22" s="11">
        <f t="shared" si="0"/>
        <v>25893.015457585752</v>
      </c>
      <c r="G22" s="11">
        <f t="shared" si="1"/>
        <v>2589.3015457585757</v>
      </c>
      <c r="H22" s="11">
        <f t="shared" si="2"/>
        <v>8637.6084430029787</v>
      </c>
      <c r="I22" s="11">
        <f t="shared" si="5"/>
        <v>907.69845424142477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15496.341040780855</v>
      </c>
      <c r="F23" s="11">
        <f t="shared" si="0"/>
        <v>29769.494837838338</v>
      </c>
      <c r="G23" s="11">
        <f t="shared" si="1"/>
        <v>2976.9494837838333</v>
      </c>
      <c r="H23" s="11">
        <f t="shared" si="2"/>
        <v>9250.6589592191449</v>
      </c>
      <c r="I23" s="11">
        <f t="shared" si="5"/>
        <v>613.05051621616622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18865.014452464791</v>
      </c>
      <c r="F24" s="11">
        <f t="shared" si="0"/>
        <v>33686.734116839361</v>
      </c>
      <c r="G24" s="11">
        <f t="shared" si="1"/>
        <v>3368.6734116839375</v>
      </c>
      <c r="H24" s="11">
        <f t="shared" si="2"/>
        <v>9114.9855475352088</v>
      </c>
      <c r="I24" s="11">
        <f t="shared" si="5"/>
        <v>-135.67341168393614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22622.166200249892</v>
      </c>
      <c r="F25" s="11">
        <f t="shared" si="0"/>
        <v>37571.517477851012</v>
      </c>
      <c r="G25" s="11">
        <f t="shared" si="1"/>
        <v>3757.1517477850998</v>
      </c>
      <c r="H25" s="11">
        <f t="shared" si="2"/>
        <v>8883.8337997501076</v>
      </c>
      <c r="I25" s="11">
        <f t="shared" si="5"/>
        <v>-231.15174778510118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26757.45949334919</v>
      </c>
      <c r="F26" s="11">
        <f t="shared" si="0"/>
        <v>41352.932930992974</v>
      </c>
      <c r="G26" s="11">
        <f t="shared" si="1"/>
        <v>4135.2932930992956</v>
      </c>
      <c r="H26" s="11">
        <f t="shared" si="2"/>
        <v>8955.5405066508101</v>
      </c>
      <c r="I26" s="11">
        <f t="shared" si="5"/>
        <v>71.706706900702557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31253.926662799309</v>
      </c>
      <c r="F27" s="11">
        <f t="shared" si="0"/>
        <v>44964.671694501194</v>
      </c>
      <c r="G27" s="11">
        <f t="shared" si="1"/>
        <v>4496.4671694501194</v>
      </c>
      <c r="H27" s="11">
        <f t="shared" si="2"/>
        <v>9781.0733372006907</v>
      </c>
      <c r="I27" s="11">
        <f t="shared" si="5"/>
        <v>825.5328305498806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36088.615666922604</v>
      </c>
      <c r="F28" s="11">
        <f t="shared" si="0"/>
        <v>48346.890041232946</v>
      </c>
      <c r="G28" s="11">
        <f t="shared" si="1"/>
        <v>4834.6890041232946</v>
      </c>
      <c r="H28" s="11">
        <f t="shared" si="2"/>
        <v>10932.384333077396</v>
      </c>
      <c r="I28" s="11">
        <f t="shared" si="5"/>
        <v>1151.3109958767054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41233.376582350473</v>
      </c>
      <c r="F29" s="11">
        <f t="shared" si="0"/>
        <v>51447.609154278689</v>
      </c>
      <c r="G29" s="11">
        <f t="shared" si="1"/>
        <v>5144.7609154278689</v>
      </c>
      <c r="H29" s="11">
        <f t="shared" si="2"/>
        <v>12344.623417649527</v>
      </c>
      <c r="I29" s="11">
        <f t="shared" si="5"/>
        <v>1412.2390845721311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46655.742335702438</v>
      </c>
      <c r="F30" s="11">
        <f t="shared" si="0"/>
        <v>54223.657533519654</v>
      </c>
      <c r="G30" s="11">
        <f t="shared" si="1"/>
        <v>5422.3657533519672</v>
      </c>
      <c r="H30" s="11">
        <f t="shared" si="2"/>
        <v>12482.257664297562</v>
      </c>
      <c r="I30" s="11">
        <f t="shared" si="5"/>
        <v>137.6342466480346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52319.860637195277</v>
      </c>
      <c r="F31" s="11">
        <f t="shared" si="0"/>
        <v>56641.183014928392</v>
      </c>
      <c r="G31" s="11">
        <f t="shared" si="1"/>
        <v>5664.1183014928411</v>
      </c>
      <c r="H31" s="11">
        <f t="shared" si="2"/>
        <v>11607.139362804723</v>
      </c>
      <c r="I31" s="11">
        <f t="shared" si="5"/>
        <v>-875.11830149283924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58187.438403811946</v>
      </c>
      <c r="F32" s="11">
        <f t="shared" si="0"/>
        <v>58675.777666166687</v>
      </c>
      <c r="G32" s="11">
        <f t="shared" si="1"/>
        <v>5867.5777666166687</v>
      </c>
      <c r="H32" s="11">
        <f t="shared" si="2"/>
        <v>10988.561596188054</v>
      </c>
      <c r="I32" s="11">
        <f t="shared" si="5"/>
        <v>-618.57776661666867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64218.66532878478</v>
      </c>
      <c r="F33" s="11">
        <f t="shared" si="0"/>
        <v>60312.269249728342</v>
      </c>
      <c r="G33" s="11">
        <f t="shared" si="1"/>
        <v>6031.2269249728351</v>
      </c>
      <c r="H33" s="11">
        <f t="shared" si="2"/>
        <v>10167.33467121522</v>
      </c>
      <c r="I33" s="11">
        <f t="shared" si="5"/>
        <v>-821.22692497283424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70373.089166089165</v>
      </c>
      <c r="F34" s="11">
        <f t="shared" si="0"/>
        <v>61544.238373043845</v>
      </c>
      <c r="G34" s="11">
        <f t="shared" si="1"/>
        <v>6154.4238373043836</v>
      </c>
      <c r="H34" s="11">
        <f t="shared" si="2"/>
        <v>10165.910833910835</v>
      </c>
      <c r="I34" s="11">
        <f t="shared" si="5"/>
        <v>-1.4238373043845058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76610.42134178456</v>
      </c>
      <c r="F35" s="11">
        <f t="shared" si="0"/>
        <v>62373.321756953956</v>
      </c>
      <c r="G35" s="11">
        <f t="shared" si="1"/>
        <v>6237.332175695391</v>
      </c>
      <c r="H35" s="11">
        <f t="shared" si="2"/>
        <v>9887.5786582154396</v>
      </c>
      <c r="I35" s="11">
        <f t="shared" si="5"/>
        <v>-278.33217569539556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82891.257356881819</v>
      </c>
      <c r="F36" s="11">
        <f t="shared" si="0"/>
        <v>62808.360150972585</v>
      </c>
      <c r="G36" s="11">
        <f t="shared" ref="G36:G67" si="6">$L$4*B36^$L$5*EXP(-B36/$L$6)</f>
        <v>6280.836015097253</v>
      </c>
      <c r="H36" s="11">
        <f t="shared" si="2"/>
        <v>9580.7426431181811</v>
      </c>
      <c r="I36" s="11">
        <f t="shared" si="5"/>
        <v>-306.8360150972585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89177.701873009297</v>
      </c>
      <c r="F37" s="11">
        <f t="shared" si="0"/>
        <v>62864.44516127478</v>
      </c>
      <c r="G37" s="11">
        <f t="shared" si="6"/>
        <v>6286.4445161274716</v>
      </c>
      <c r="H37" s="11">
        <f t="shared" si="2"/>
        <v>8511.2981269907032</v>
      </c>
      <c r="I37" s="11">
        <f t="shared" si="5"/>
        <v>-1069.444516127478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95433.893213438947</v>
      </c>
      <c r="F38" s="11">
        <f t="shared" si="0"/>
        <v>62561.913404296502</v>
      </c>
      <c r="G38" s="11">
        <f t="shared" si="6"/>
        <v>6256.1913404296511</v>
      </c>
      <c r="H38" s="11">
        <f t="shared" si="2"/>
        <v>6305.106786561053</v>
      </c>
      <c r="I38" s="11">
        <f t="shared" si="5"/>
        <v>-2206.1913404296502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101626.42617495055</v>
      </c>
      <c r="F39" s="11">
        <f t="shared" si="0"/>
        <v>61925.329615116061</v>
      </c>
      <c r="G39" s="11">
        <f t="shared" si="6"/>
        <v>6192.5329615115998</v>
      </c>
      <c r="H39" s="11">
        <f t="shared" si="2"/>
        <v>4165.5738250494469</v>
      </c>
      <c r="I39" s="11">
        <f t="shared" si="5"/>
        <v>-2139.5329615116061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107724.67549170232</v>
      </c>
      <c r="F40" s="11">
        <f t="shared" si="0"/>
        <v>60982.493167517678</v>
      </c>
      <c r="G40" s="11">
        <f t="shared" si="6"/>
        <v>6098.2493167517623</v>
      </c>
      <c r="H40" s="11">
        <f t="shared" si="2"/>
        <v>2849.3245082976791</v>
      </c>
      <c r="I40" s="11">
        <f t="shared" si="5"/>
        <v>-1316.2493167517678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113701.02502445478</v>
      </c>
      <c r="F41" s="11">
        <f t="shared" si="0"/>
        <v>59763.495327524579</v>
      </c>
      <c r="G41" s="11">
        <f t="shared" si="6"/>
        <v>5976.3495327524543</v>
      </c>
      <c r="H41" s="11">
        <f t="shared" si="2"/>
        <v>1540.9749755452212</v>
      </c>
      <c r="I41" s="11">
        <f t="shared" si="5"/>
        <v>-1308.3495327524579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119531.00980260065</v>
      </c>
      <c r="F42" s="11">
        <f t="shared" si="0"/>
        <v>58299.847781458666</v>
      </c>
      <c r="G42" s="11">
        <f t="shared" si="6"/>
        <v>5829.9847781458711</v>
      </c>
      <c r="H42" s="11">
        <f t="shared" si="2"/>
        <v>295.99019739935466</v>
      </c>
      <c r="I42" s="11">
        <f t="shared" si="5"/>
        <v>-1244.9847781458666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125193.37948001824</v>
      </c>
      <c r="F43" s="11">
        <f t="shared" si="0"/>
        <v>56623.696774175914</v>
      </c>
      <c r="G43" s="11">
        <f t="shared" si="6"/>
        <v>5662.3696774175914</v>
      </c>
      <c r="H43" s="11">
        <f t="shared" si="2"/>
        <v>-561.37948001823679</v>
      </c>
      <c r="I43" s="11">
        <f t="shared" si="5"/>
        <v>-857.36967741759145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130670.09265019478</v>
      </c>
      <c r="F44" s="11">
        <f t="shared" si="0"/>
        <v>54767.131701765466</v>
      </c>
      <c r="G44" s="11">
        <f t="shared" si="6"/>
        <v>5476.713170176542</v>
      </c>
      <c r="H44" s="11">
        <f t="shared" si="2"/>
        <v>-1722.0926501947833</v>
      </c>
      <c r="I44" s="11">
        <f t="shared" si="5"/>
        <v>-1160.7131701765466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135946.25187989286</v>
      </c>
      <c r="F45" s="11">
        <f t="shared" si="0"/>
        <v>52761.592296980816</v>
      </c>
      <c r="G45" s="11">
        <f t="shared" si="6"/>
        <v>5276.1592296980862</v>
      </c>
      <c r="H45" s="11">
        <f t="shared" si="2"/>
        <v>-3399.251879892865</v>
      </c>
      <c r="I45" s="11">
        <f t="shared" si="5"/>
        <v>-1677.1592296980816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141009.98934419529</v>
      </c>
      <c r="F46" s="11">
        <f t="shared" si="0"/>
        <v>50637.374643024232</v>
      </c>
      <c r="G46" s="11">
        <f t="shared" si="6"/>
        <v>5063.7374643024286</v>
      </c>
      <c r="H46" s="11">
        <f t="shared" si="2"/>
        <v>-5423.9893441952881</v>
      </c>
      <c r="I46" s="11">
        <f t="shared" si="5"/>
        <v>-2024.7374643024232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145852.31265718894</v>
      </c>
      <c r="F47" s="11">
        <f t="shared" si="0"/>
        <v>48423.233129936561</v>
      </c>
      <c r="G47" s="11">
        <f t="shared" si="6"/>
        <v>4842.323312993658</v>
      </c>
      <c r="H47" s="11">
        <f t="shared" si="2"/>
        <v>-6430.3126571889443</v>
      </c>
      <c r="I47" s="11">
        <f t="shared" si="5"/>
        <v>-1006.3233129936561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150466.91996488583</v>
      </c>
      <c r="F48" s="11">
        <f t="shared" si="0"/>
        <v>46146.073076968896</v>
      </c>
      <c r="G48" s="11">
        <f t="shared" si="6"/>
        <v>4614.6073076968933</v>
      </c>
      <c r="H48" s="11">
        <f t="shared" si="2"/>
        <v>-6840.9199648858339</v>
      </c>
      <c r="I48" s="11">
        <f t="shared" si="5"/>
        <v>-410.60730769688962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154849.99266631453</v>
      </c>
      <c r="F49" s="11">
        <f t="shared" si="0"/>
        <v>43830.727014286967</v>
      </c>
      <c r="G49" s="11">
        <f t="shared" si="6"/>
        <v>4383.0727014286904</v>
      </c>
      <c r="H49" s="11">
        <f t="shared" si="2"/>
        <v>-7272.9926663145307</v>
      </c>
      <c r="I49" s="11">
        <f t="shared" si="5"/>
        <v>-432.07270142869675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158999.97331308271</v>
      </c>
      <c r="F50" s="11">
        <f t="shared" si="0"/>
        <v>41499.806467681774</v>
      </c>
      <c r="G50" s="11">
        <f t="shared" si="6"/>
        <v>4149.9806467681774</v>
      </c>
      <c r="H50" s="11">
        <f t="shared" si="2"/>
        <v>-6728.973313082708</v>
      </c>
      <c r="I50" s="11">
        <f t="shared" si="5"/>
        <v>544.01935323182261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162917.33535664887</v>
      </c>
      <c r="F51" s="11">
        <f t="shared" si="0"/>
        <v>39173.620435661578</v>
      </c>
      <c r="G51" s="11">
        <f t="shared" si="6"/>
        <v>3917.3620435661619</v>
      </c>
      <c r="H51" s="11">
        <f t="shared" si="2"/>
        <v>-6554.3353566488659</v>
      </c>
      <c r="I51" s="11">
        <f t="shared" si="5"/>
        <v>174.63795643384219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166604.35050712252</v>
      </c>
      <c r="F52" s="11">
        <f t="shared" si="0"/>
        <v>36870.151504736568</v>
      </c>
      <c r="G52" s="11">
        <f t="shared" si="6"/>
        <v>3687.0151504736427</v>
      </c>
      <c r="H52" s="11">
        <f t="shared" si="2"/>
        <v>-7088.3505071225227</v>
      </c>
      <c r="I52" s="11">
        <f t="shared" si="5"/>
        <v>-534.01515047365683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170064.85857064032</v>
      </c>
      <c r="F53" s="11">
        <f t="shared" si="0"/>
        <v>34605.080635178019</v>
      </c>
      <c r="G53" s="11">
        <f t="shared" si="6"/>
        <v>3460.5080635178165</v>
      </c>
      <c r="H53" s="11">
        <f t="shared" ref="H53" si="8">C53-E53</f>
        <v>-7576.8585706403246</v>
      </c>
      <c r="I53" s="11">
        <f t="shared" ref="I53" si="9">H53-H52</f>
        <v>-488.50806351780193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173304.04376979923</v>
      </c>
      <c r="F54" s="11">
        <f t="shared" si="0"/>
        <v>32391.851991589065</v>
      </c>
      <c r="G54" s="11">
        <f t="shared" si="6"/>
        <v>3239.1851991589097</v>
      </c>
      <c r="H54" s="11">
        <f t="shared" ref="H54" si="11">C54-E54</f>
        <v>-8149.0437697992311</v>
      </c>
      <c r="I54" s="11">
        <f t="shared" ref="I54" si="12">H54-H53</f>
        <v>-572.18519915890647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176328.22074216002</v>
      </c>
      <c r="F55" s="11">
        <f t="shared" si="0"/>
        <v>30241.769723607867</v>
      </c>
      <c r="G55" s="11">
        <f t="shared" si="6"/>
        <v>3024.1769723607867</v>
      </c>
      <c r="H55" s="11">
        <f t="shared" ref="H55" si="14">C55-E55</f>
        <v>-7387.2207421600178</v>
      </c>
      <c r="I55" s="11">
        <f t="shared" ref="I55" si="15">H55-H54</f>
        <v>761.82302763921325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179144.63266854934</v>
      </c>
      <c r="F56" s="11">
        <f t="shared" si="0"/>
        <v>28164.119263893226</v>
      </c>
      <c r="G56" s="11">
        <f t="shared" si="6"/>
        <v>2816.411926389334</v>
      </c>
      <c r="H56" s="11">
        <f t="shared" ref="H56" si="17">C56-E56</f>
        <v>-6710.6326685493405</v>
      </c>
      <c r="I56" s="11">
        <f t="shared" ref="I56" si="18">H56-H55</f>
        <v>676.58807361067738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181761.26331392513</v>
      </c>
      <c r="F57" s="11">
        <f t="shared" si="0"/>
        <v>26166.306453757861</v>
      </c>
      <c r="G57" s="11">
        <f t="shared" si="6"/>
        <v>2616.630645375777</v>
      </c>
      <c r="H57" s="11">
        <f t="shared" ref="H57" si="20">C57-E57</f>
        <v>-5836.2633139251266</v>
      </c>
      <c r="I57" s="11">
        <f t="shared" ref="I57" si="21">H57-H56</f>
        <v>874.36935462421388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184186.66417298018</v>
      </c>
      <c r="F58" s="11">
        <f t="shared" si="0"/>
        <v>24254.008590550511</v>
      </c>
      <c r="G58" s="11">
        <f t="shared" si="6"/>
        <v>2425.4008590550425</v>
      </c>
      <c r="H58" s="11">
        <f t="shared" ref="H58" si="23">C58-E58</f>
        <v>-5214.6641729801777</v>
      </c>
      <c r="I58" s="11">
        <f t="shared" ref="I58" si="24">H58-H57</f>
        <v>621.59914094494889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186429.79740119822</v>
      </c>
      <c r="F59" s="11">
        <f t="shared" si="0"/>
        <v>22431.332282180374</v>
      </c>
      <c r="G59" s="11">
        <f t="shared" si="6"/>
        <v>2243.1332282180419</v>
      </c>
      <c r="H59" s="11">
        <f t="shared" ref="H59" si="26">C59-E59</f>
        <v>-5201.7974011982151</v>
      </c>
      <c r="I59" s="11">
        <f t="shared" ref="I59" si="27">H59-H58</f>
        <v>12.866771781962598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188499.89477792958</v>
      </c>
      <c r="F60" s="11">
        <f t="shared" si="0"/>
        <v>20700.973767313699</v>
      </c>
      <c r="G60" s="11">
        <f t="shared" si="6"/>
        <v>2070.0973767313767</v>
      </c>
      <c r="H60" s="11">
        <f t="shared" ref="H60" si="29">C60-E60</f>
        <v>-4542.894777929585</v>
      </c>
      <c r="I60" s="11">
        <f t="shared" ref="I60" si="30">H60-H59</f>
        <v>658.90262326863012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190406.33258748308</v>
      </c>
      <c r="F61" s="11">
        <f t="shared" ref="F61" si="33">(E61-E60)*10</f>
        <v>19064.378095534921</v>
      </c>
      <c r="G61" s="11">
        <f t="shared" ref="G61" si="34">$L$4*B61^$L$5*EXP(-B61/$L$6)</f>
        <v>1906.4378095534792</v>
      </c>
      <c r="H61" s="11">
        <f t="shared" ref="H61" si="35">C61-E61</f>
        <v>-3079.3325874830771</v>
      </c>
      <c r="I61" s="11">
        <f t="shared" ref="I61" si="36">H61-H60</f>
        <v>1463.5621904465079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192158.52201212817</v>
      </c>
      <c r="F62" s="11">
        <f t="shared" ref="F62" si="39">(E62-E61)*10</f>
        <v>17521.894246450975</v>
      </c>
      <c r="G62" s="11">
        <f t="shared" ref="G62" si="40">$L$4*B62^$L$5*EXP(-B62/$L$6)</f>
        <v>1752.1894246451027</v>
      </c>
      <c r="H62" s="11">
        <f t="shared" ref="H62" si="41">C62-E62</f>
        <v>-2185.5220121281745</v>
      </c>
      <c r="I62" s="11">
        <f t="shared" ref="I62" si="42">H62-H61</f>
        <v>893.81057535490254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193765.81440126683</v>
      </c>
      <c r="F63" s="11">
        <f t="shared" ref="F63" si="45">(E63-E62)*10</f>
        <v>16072.923891386599</v>
      </c>
      <c r="G63" s="11">
        <f t="shared" ref="G63" si="46">$L$4*B63^$L$5*EXP(-B63/$L$6)</f>
        <v>1607.2923891386713</v>
      </c>
      <c r="H63" s="11">
        <f t="shared" ref="H63" si="47">C63-E63</f>
        <v>-771.81440126683447</v>
      </c>
      <c r="I63" s="11">
        <f t="shared" ref="I63" si="48">H63-H62</f>
        <v>1413.7076108613401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195237.42060735775</v>
      </c>
      <c r="F64" s="11">
        <f t="shared" ref="F64" si="51">(E64-E63)*10</f>
        <v>14716.062060909171</v>
      </c>
      <c r="G64" s="11">
        <f t="shared" ref="G64" si="52">$L$4*B64^$L$5*EXP(-B64/$L$6)</f>
        <v>1471.6062060909223</v>
      </c>
      <c r="H64" s="11">
        <f t="shared" ref="H64" si="53">C64-E64</f>
        <v>113.57939264224842</v>
      </c>
      <c r="I64" s="11">
        <f t="shared" ref="I64" si="54">H64-H63</f>
        <v>885.39379390908289</v>
      </c>
    </row>
    <row r="65" spans="1:9">
      <c r="A65" s="2">
        <v>43947</v>
      </c>
      <c r="B65" s="10">
        <v>63</v>
      </c>
      <c r="C65" s="10"/>
      <c r="E65" s="11">
        <f t="shared" si="4"/>
        <v>196582.34345476341</v>
      </c>
      <c r="F65" s="11">
        <f t="shared" si="0"/>
        <v>13449.228474056581</v>
      </c>
      <c r="G65" s="11">
        <f t="shared" si="6"/>
        <v>1344.9228474056654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197809.32232589839</v>
      </c>
      <c r="F66" s="11">
        <f t="shared" si="0"/>
        <v>12269.788711349829</v>
      </c>
      <c r="G66" s="11">
        <f t="shared" si="6"/>
        <v>1226.9788711349738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198926.78880348822</v>
      </c>
      <c r="F67" s="11">
        <f t="shared" si="0"/>
        <v>11174.664775898273</v>
      </c>
      <c r="G67" s="11">
        <f t="shared" si="6"/>
        <v>1117.4664775898282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199942.83229238095</v>
      </c>
      <c r="F68" s="11">
        <f t="shared" ref="F68:F117" si="55">(E68-E67)*10</f>
        <v>10160.434888927266</v>
      </c>
      <c r="G68" s="11">
        <f t="shared" ref="G68:G99" si="56">$L$4*B68^$L$5*EXP(-B68/$L$6)</f>
        <v>1016.043488892714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57">E68+G69</f>
        <v>200865.1745536337</v>
      </c>
      <c r="F69" s="11">
        <f t="shared" si="55"/>
        <v>9223.4226125275018</v>
      </c>
      <c r="G69" s="11">
        <f t="shared" si="56"/>
        <v>922.34226125274085</v>
      </c>
      <c r="I69" s="11"/>
    </row>
    <row r="70" spans="1:9">
      <c r="A70" s="2">
        <v>43952</v>
      </c>
      <c r="B70" s="10">
        <v>68</v>
      </c>
      <c r="C70" s="10"/>
      <c r="E70" s="11">
        <f t="shared" si="57"/>
        <v>201701.15211249577</v>
      </c>
      <c r="F70" s="11">
        <f t="shared" si="55"/>
        <v>8359.7755886206869</v>
      </c>
      <c r="G70" s="11">
        <f t="shared" si="56"/>
        <v>835.97755886206994</v>
      </c>
      <c r="I70" s="11"/>
    </row>
    <row r="71" spans="1:9">
      <c r="A71" s="2">
        <v>43953</v>
      </c>
      <c r="B71" s="10">
        <v>69</v>
      </c>
      <c r="C71" s="10"/>
      <c r="E71" s="11">
        <f t="shared" si="57"/>
        <v>202457.70554594556</v>
      </c>
      <c r="F71" s="11">
        <f t="shared" si="55"/>
        <v>7565.5343344979337</v>
      </c>
      <c r="G71" s="11">
        <f t="shared" si="56"/>
        <v>756.55343344978348</v>
      </c>
      <c r="I71" s="11"/>
    </row>
    <row r="72" spans="1:9">
      <c r="A72" s="2">
        <v>43954</v>
      </c>
      <c r="B72" s="10">
        <v>70</v>
      </c>
      <c r="C72" s="10"/>
      <c r="E72" s="11">
        <f t="shared" si="57"/>
        <v>203141.37471068426</v>
      </c>
      <c r="F72" s="11">
        <f t="shared" si="55"/>
        <v>6836.6916473870515</v>
      </c>
      <c r="G72" s="11">
        <f t="shared" si="56"/>
        <v>683.66916473869242</v>
      </c>
      <c r="I72" s="11"/>
    </row>
    <row r="73" spans="1:9">
      <c r="A73" s="2">
        <v>43955</v>
      </c>
      <c r="B73" s="10">
        <v>71</v>
      </c>
      <c r="C73" s="10"/>
      <c r="E73" s="11">
        <f t="shared" si="57"/>
        <v>203758.29903555443</v>
      </c>
      <c r="F73" s="11">
        <f t="shared" si="55"/>
        <v>6169.2432487016777</v>
      </c>
      <c r="G73" s="11">
        <f t="shared" si="56"/>
        <v>616.92432487015753</v>
      </c>
      <c r="I73" s="11"/>
    </row>
    <row r="74" spans="1:9">
      <c r="A74" s="2">
        <v>43956</v>
      </c>
      <c r="B74" s="10">
        <v>72</v>
      </c>
      <c r="C74" s="10"/>
      <c r="E74" s="11">
        <f t="shared" si="57"/>
        <v>204314.2220703582</v>
      </c>
      <c r="F74" s="11">
        <f t="shared" si="55"/>
        <v>5559.2303480376722</v>
      </c>
      <c r="G74" s="11">
        <f t="shared" si="56"/>
        <v>555.92303480377439</v>
      </c>
      <c r="I74" s="11"/>
    </row>
    <row r="75" spans="1:9">
      <c r="A75" s="2">
        <v>43957</v>
      </c>
      <c r="B75" s="10">
        <v>73</v>
      </c>
      <c r="C75" s="10"/>
      <c r="E75" s="11">
        <f t="shared" si="57"/>
        <v>204814.49955359707</v>
      </c>
      <c r="F75" s="11">
        <f t="shared" si="55"/>
        <v>5002.7748323886772</v>
      </c>
      <c r="G75" s="11">
        <f t="shared" si="56"/>
        <v>500.27748323885993</v>
      </c>
      <c r="I75" s="11"/>
    </row>
    <row r="76" spans="1:9">
      <c r="A76" s="2">
        <v>43958</v>
      </c>
      <c r="B76" s="10">
        <v>74</v>
      </c>
      <c r="C76" s="10"/>
      <c r="E76" s="11">
        <f t="shared" si="57"/>
        <v>205264.11033277557</v>
      </c>
      <c r="F76" s="11">
        <f t="shared" si="55"/>
        <v>4496.1077917850344</v>
      </c>
      <c r="G76" s="11">
        <f t="shared" si="56"/>
        <v>449.61077917849201</v>
      </c>
      <c r="I76" s="11"/>
    </row>
    <row r="77" spans="1:9">
      <c r="A77" s="2">
        <v>43959</v>
      </c>
      <c r="B77" s="10">
        <v>75</v>
      </c>
      <c r="C77" s="10"/>
      <c r="E77" s="11">
        <f t="shared" si="57"/>
        <v>205667.66954103109</v>
      </c>
      <c r="F77" s="11">
        <f t="shared" si="55"/>
        <v>4035.5920825552312</v>
      </c>
      <c r="G77" s="11">
        <f t="shared" si="56"/>
        <v>403.55920825553289</v>
      </c>
      <c r="I77" s="11"/>
    </row>
    <row r="78" spans="1:9">
      <c r="A78" s="2">
        <v>43960</v>
      </c>
      <c r="B78" s="10">
        <v>76</v>
      </c>
      <c r="C78" s="10"/>
      <c r="E78" s="11">
        <f t="shared" si="57"/>
        <v>206029.44350174125</v>
      </c>
      <c r="F78" s="11">
        <f t="shared" si="55"/>
        <v>3617.7396071015391</v>
      </c>
      <c r="G78" s="11">
        <f t="shared" si="56"/>
        <v>361.77396071014903</v>
      </c>
      <c r="I78" s="11"/>
    </row>
    <row r="79" spans="1:9">
      <c r="A79" s="2">
        <v>43961</v>
      </c>
      <c r="B79" s="10">
        <v>77</v>
      </c>
      <c r="C79" s="10"/>
      <c r="E79" s="11">
        <f t="shared" si="57"/>
        <v>206353.36589749329</v>
      </c>
      <c r="F79" s="11">
        <f t="shared" si="55"/>
        <v>3239.2239575204439</v>
      </c>
      <c r="G79" s="11">
        <f t="shared" si="56"/>
        <v>323.92239575204979</v>
      </c>
      <c r="I79" s="11"/>
    </row>
    <row r="80" spans="1:9">
      <c r="A80" s="2">
        <v>43962</v>
      </c>
      <c r="B80" s="10">
        <v>78</v>
      </c>
      <c r="C80" s="10"/>
      <c r="E80" s="11">
        <f t="shared" si="57"/>
        <v>206643.05480071114</v>
      </c>
      <c r="F80" s="11">
        <f t="shared" si="55"/>
        <v>2896.889032178442</v>
      </c>
      <c r="G80" s="11">
        <f t="shared" si="56"/>
        <v>289.68890321783681</v>
      </c>
      <c r="I80" s="11"/>
    </row>
    <row r="81" spans="1:9">
      <c r="A81" s="2">
        <v>43963</v>
      </c>
      <c r="B81" s="10">
        <v>79</v>
      </c>
      <c r="C81" s="10"/>
      <c r="E81" s="11">
        <f t="shared" si="57"/>
        <v>206901.83021987582</v>
      </c>
      <c r="F81" s="11">
        <f t="shared" si="55"/>
        <v>2587.7541916468181</v>
      </c>
      <c r="G81" s="11">
        <f t="shared" si="56"/>
        <v>258.77541916469369</v>
      </c>
      <c r="I81" s="11"/>
    </row>
    <row r="82" spans="1:9">
      <c r="A82" s="2">
        <v>43964</v>
      </c>
      <c r="B82" s="10">
        <v>80</v>
      </c>
      <c r="C82" s="10"/>
      <c r="E82" s="11">
        <f t="shared" si="57"/>
        <v>207132.73186738542</v>
      </c>
      <c r="F82" s="11">
        <f t="shared" si="55"/>
        <v>2309.0164750959957</v>
      </c>
      <c r="G82" s="11">
        <f t="shared" si="56"/>
        <v>230.90164750959622</v>
      </c>
      <c r="I82" s="11"/>
    </row>
    <row r="83" spans="1:9">
      <c r="A83" s="2">
        <v>43965</v>
      </c>
      <c r="B83" s="10">
        <v>81</v>
      </c>
      <c r="C83" s="10"/>
      <c r="E83" s="11">
        <f t="shared" si="57"/>
        <v>207338.53690256417</v>
      </c>
      <c r="F83" s="11">
        <f t="shared" si="55"/>
        <v>2058.0503517875331</v>
      </c>
      <c r="G83" s="11">
        <f t="shared" si="56"/>
        <v>205.80503517874669</v>
      </c>
      <c r="I83" s="11"/>
    </row>
    <row r="84" spans="1:9">
      <c r="A84" s="2">
        <v>43966</v>
      </c>
      <c r="B84" s="10">
        <v>82</v>
      </c>
      <c r="C84" s="10"/>
      <c r="E84" s="11">
        <f t="shared" si="57"/>
        <v>207521.77744615992</v>
      </c>
      <c r="F84" s="11">
        <f t="shared" si="55"/>
        <v>1832.4054359574802</v>
      </c>
      <c r="G84" s="11">
        <f t="shared" si="56"/>
        <v>183.24054359576056</v>
      </c>
      <c r="I84" s="11"/>
    </row>
    <row r="85" spans="1:9">
      <c r="A85" s="2">
        <v>43967</v>
      </c>
      <c r="B85" s="10">
        <v>83</v>
      </c>
      <c r="C85" s="10"/>
      <c r="E85" s="11">
        <f t="shared" si="57"/>
        <v>207684.75770096408</v>
      </c>
      <c r="F85" s="11">
        <f t="shared" si="55"/>
        <v>1629.8025480416254</v>
      </c>
      <c r="G85" s="11">
        <f t="shared" si="56"/>
        <v>162.98025480416115</v>
      </c>
      <c r="I85" s="11"/>
    </row>
    <row r="86" spans="1:9">
      <c r="A86" s="2">
        <v>43968</v>
      </c>
      <c r="B86" s="10">
        <v>84</v>
      </c>
      <c r="C86" s="10"/>
      <c r="E86" s="11">
        <f t="shared" si="57"/>
        <v>207829.57054712612</v>
      </c>
      <c r="F86" s="11">
        <f t="shared" si="55"/>
        <v>1448.1284616203629</v>
      </c>
      <c r="G86" s="11">
        <f t="shared" si="56"/>
        <v>144.81284616203948</v>
      </c>
      <c r="I86" s="11"/>
    </row>
    <row r="87" spans="1:9">
      <c r="A87" s="2">
        <v>43969</v>
      </c>
      <c r="B87" s="10">
        <v>85</v>
      </c>
      <c r="C87" s="10"/>
      <c r="E87" s="11">
        <f t="shared" si="57"/>
        <v>207958.11351054339</v>
      </c>
      <c r="F87" s="11">
        <f t="shared" si="55"/>
        <v>1285.4296341727604</v>
      </c>
      <c r="G87" s="11">
        <f t="shared" si="56"/>
        <v>128.54296341728454</v>
      </c>
      <c r="I87" s="11"/>
    </row>
    <row r="88" spans="1:9">
      <c r="A88" s="2">
        <v>43970</v>
      </c>
      <c r="B88" s="10">
        <v>86</v>
      </c>
      <c r="C88" s="10"/>
      <c r="E88" s="11">
        <f t="shared" si="57"/>
        <v>208072.1040286505</v>
      </c>
      <c r="F88" s="11">
        <f t="shared" si="55"/>
        <v>1139.9051810710807</v>
      </c>
      <c r="G88" s="11">
        <f t="shared" si="56"/>
        <v>113.99051810709706</v>
      </c>
      <c r="I88" s="11"/>
    </row>
    <row r="89" spans="1:9">
      <c r="A89" s="2">
        <v>43971</v>
      </c>
      <c r="B89" s="10">
        <v>87</v>
      </c>
      <c r="C89" s="10"/>
      <c r="E89" s="11">
        <f t="shared" si="57"/>
        <v>208173.09396029898</v>
      </c>
      <c r="F89" s="11">
        <f t="shared" si="55"/>
        <v>1009.8993164848071</v>
      </c>
      <c r="G89" s="11">
        <f t="shared" si="56"/>
        <v>100.98993164847852</v>
      </c>
      <c r="I89" s="11"/>
    </row>
    <row r="90" spans="1:9">
      <c r="A90" s="2">
        <v>43972</v>
      </c>
      <c r="B90" s="10">
        <v>88</v>
      </c>
      <c r="C90" s="10"/>
      <c r="E90" s="11">
        <f t="shared" si="57"/>
        <v>208262.48330550792</v>
      </c>
      <c r="F90" s="11">
        <f t="shared" si="55"/>
        <v>893.89345208939631</v>
      </c>
      <c r="G90" s="11">
        <f t="shared" si="56"/>
        <v>89.389345208927523</v>
      </c>
      <c r="I90" s="11"/>
    </row>
    <row r="91" spans="1:9">
      <c r="A91" s="2">
        <v>43973</v>
      </c>
      <c r="B91" s="10">
        <v>89</v>
      </c>
      <c r="C91" s="10"/>
      <c r="E91" s="11">
        <f t="shared" si="57"/>
        <v>208341.53311697947</v>
      </c>
      <c r="F91" s="11">
        <f t="shared" si="55"/>
        <v>790.49811471544672</v>
      </c>
      <c r="G91" s="11">
        <f t="shared" si="56"/>
        <v>79.049811471547414</v>
      </c>
      <c r="I91" s="11"/>
    </row>
    <row r="92" spans="1:9">
      <c r="A92" s="2">
        <v>43974</v>
      </c>
      <c r="B92" s="10">
        <v>90</v>
      </c>
      <c r="C92" s="10"/>
      <c r="E92" s="11">
        <f t="shared" si="57"/>
        <v>208411.37759871146</v>
      </c>
      <c r="F92" s="11">
        <f t="shared" si="55"/>
        <v>698.44481731997803</v>
      </c>
      <c r="G92" s="11">
        <f t="shared" si="56"/>
        <v>69.844481731986917</v>
      </c>
      <c r="I92" s="11"/>
    </row>
    <row r="93" spans="1:9">
      <c r="A93" s="2">
        <v>43975</v>
      </c>
      <c r="B93" s="10">
        <v>91</v>
      </c>
      <c r="C93" s="10"/>
      <c r="E93" s="11">
        <f t="shared" si="57"/>
        <v>208473.0353980881</v>
      </c>
      <c r="F93" s="11">
        <f t="shared" si="55"/>
        <v>616.57799376640469</v>
      </c>
      <c r="G93" s="11">
        <f t="shared" si="56"/>
        <v>61.657799376639034</v>
      </c>
      <c r="I93" s="11"/>
    </row>
    <row r="94" spans="1:9">
      <c r="A94" s="2">
        <v>43976</v>
      </c>
      <c r="B94" s="10">
        <v>92</v>
      </c>
      <c r="C94" s="10"/>
      <c r="E94" s="11">
        <f t="shared" si="57"/>
        <v>208527.4201067668</v>
      </c>
      <c r="F94" s="11">
        <f t="shared" si="55"/>
        <v>543.84708678699099</v>
      </c>
      <c r="G94" s="11">
        <f t="shared" si="56"/>
        <v>54.384708678709764</v>
      </c>
      <c r="I94" s="11"/>
    </row>
    <row r="95" spans="1:9">
      <c r="A95" s="2">
        <v>43977</v>
      </c>
      <c r="B95" s="10">
        <v>93</v>
      </c>
      <c r="C95" s="10"/>
      <c r="E95" s="11">
        <f t="shared" si="57"/>
        <v>208575.34999276168</v>
      </c>
      <c r="F95" s="11">
        <f t="shared" si="55"/>
        <v>479.29885994875804</v>
      </c>
      <c r="G95" s="11">
        <f t="shared" si="56"/>
        <v>47.929885994865138</v>
      </c>
      <c r="I95" s="11"/>
    </row>
    <row r="96" spans="1:9">
      <c r="A96" s="2">
        <v>43978</v>
      </c>
      <c r="B96" s="10">
        <v>94</v>
      </c>
      <c r="C96" s="10"/>
      <c r="E96" s="11">
        <f t="shared" si="57"/>
        <v>208617.55699159368</v>
      </c>
      <c r="F96" s="11">
        <f t="shared" si="55"/>
        <v>422.06998831999954</v>
      </c>
      <c r="G96" s="11">
        <f t="shared" si="56"/>
        <v>42.20699883199844</v>
      </c>
      <c r="I96" s="11"/>
    </row>
    <row r="97" spans="1:9">
      <c r="A97" s="2">
        <v>43979</v>
      </c>
      <c r="B97" s="10">
        <v>95</v>
      </c>
      <c r="C97" s="10"/>
      <c r="E97" s="11">
        <f t="shared" si="57"/>
        <v>208654.69498845571</v>
      </c>
      <c r="F97" s="11">
        <f t="shared" si="55"/>
        <v>371.37996862031287</v>
      </c>
      <c r="G97" s="11">
        <f t="shared" si="56"/>
        <v>37.137996862031052</v>
      </c>
      <c r="I97" s="11"/>
    </row>
    <row r="98" spans="1:9">
      <c r="A98" s="2">
        <v>43980</v>
      </c>
      <c r="B98" s="10">
        <v>96</v>
      </c>
      <c r="C98" s="10"/>
      <c r="E98" s="11">
        <f t="shared" si="57"/>
        <v>208687.34742622875</v>
      </c>
      <c r="F98" s="11">
        <f t="shared" si="55"/>
        <v>326.524377730384</v>
      </c>
      <c r="G98" s="11">
        <f t="shared" si="56"/>
        <v>32.652437773043815</v>
      </c>
      <c r="I98" s="11"/>
    </row>
    <row r="99" spans="1:9">
      <c r="A99" s="2">
        <v>43981</v>
      </c>
      <c r="B99" s="10">
        <v>97</v>
      </c>
      <c r="C99" s="10"/>
      <c r="E99" s="11">
        <f t="shared" si="57"/>
        <v>208716.0342760667</v>
      </c>
      <c r="F99" s="11">
        <f t="shared" si="55"/>
        <v>286.86849837948103</v>
      </c>
      <c r="G99" s="11">
        <f t="shared" si="56"/>
        <v>28.686849837949758</v>
      </c>
      <c r="I99" s="11"/>
    </row>
    <row r="100" spans="1:9">
      <c r="A100" s="2">
        <v>43982</v>
      </c>
      <c r="B100" s="10">
        <v>98</v>
      </c>
      <c r="C100" s="10"/>
      <c r="E100" s="11">
        <f t="shared" si="57"/>
        <v>208741.21840830517</v>
      </c>
      <c r="F100" s="11">
        <f t="shared" si="55"/>
        <v>251.84132238471648</v>
      </c>
      <c r="G100" s="11">
        <f t="shared" ref="G100:G117" si="58">$L$4*B100^$L$5*EXP(-B100/$L$6)</f>
        <v>25.184132238463544</v>
      </c>
      <c r="I100" s="11"/>
    </row>
    <row r="101" spans="1:9">
      <c r="A101" s="2">
        <v>43983</v>
      </c>
      <c r="B101" s="10">
        <v>99</v>
      </c>
      <c r="C101" s="10"/>
      <c r="E101" s="11">
        <f t="shared" si="57"/>
        <v>208763.31140178934</v>
      </c>
      <c r="F101" s="11">
        <f t="shared" si="55"/>
        <v>220.9299348416971</v>
      </c>
      <c r="G101" s="11">
        <f t="shared" si="58"/>
        <v>22.092993484161394</v>
      </c>
      <c r="I101" s="11"/>
    </row>
    <row r="102" spans="1:9">
      <c r="A102" s="2">
        <v>43984</v>
      </c>
      <c r="B102" s="10">
        <v>100</v>
      </c>
      <c r="C102" s="10"/>
      <c r="E102" s="11">
        <f t="shared" si="57"/>
        <v>208782.67882948616</v>
      </c>
      <c r="F102" s="11">
        <f t="shared" si="55"/>
        <v>193.67427696823142</v>
      </c>
      <c r="G102" s="11">
        <f t="shared" si="58"/>
        <v>19.367427696831879</v>
      </c>
      <c r="I102" s="11"/>
    </row>
    <row r="103" spans="1:9">
      <c r="A103" s="2">
        <v>43985</v>
      </c>
      <c r="B103" s="10">
        <v>101</v>
      </c>
      <c r="C103" s="10"/>
      <c r="E103" s="11">
        <f t="shared" si="57"/>
        <v>208799.64505755928</v>
      </c>
      <c r="F103" s="11">
        <f t="shared" si="55"/>
        <v>169.66228073113598</v>
      </c>
      <c r="G103" s="11">
        <f t="shared" si="58"/>
        <v>16.966228073127024</v>
      </c>
      <c r="I103" s="11"/>
    </row>
    <row r="104" spans="1:9">
      <c r="A104" s="2">
        <v>43986</v>
      </c>
      <c r="B104" s="10">
        <v>102</v>
      </c>
      <c r="C104" s="10"/>
      <c r="E104" s="11">
        <f t="shared" si="57"/>
        <v>208814.49759403826</v>
      </c>
      <c r="F104" s="11">
        <f t="shared" si="55"/>
        <v>148.52536478982074</v>
      </c>
      <c r="G104" s="11">
        <f t="shared" si="58"/>
        <v>14.852536478980552</v>
      </c>
      <c r="I104" s="11"/>
    </row>
    <row r="105" spans="1:9">
      <c r="A105" s="2">
        <v>43987</v>
      </c>
      <c r="B105" s="10">
        <v>103</v>
      </c>
      <c r="C105" s="10"/>
      <c r="E105" s="11">
        <f t="shared" si="57"/>
        <v>208827.49102189211</v>
      </c>
      <c r="F105" s="11">
        <f t="shared" si="55"/>
        <v>129.93427853856701</v>
      </c>
      <c r="G105" s="11">
        <f t="shared" si="58"/>
        <v>12.993427853866462</v>
      </c>
      <c r="I105" s="11"/>
    </row>
    <row r="106" spans="1:9">
      <c r="A106" s="2">
        <v>43988</v>
      </c>
      <c r="B106" s="10">
        <v>104</v>
      </c>
      <c r="C106" s="10"/>
      <c r="E106" s="11">
        <f t="shared" si="57"/>
        <v>208838.85054979162</v>
      </c>
      <c r="F106" s="11">
        <f t="shared" si="55"/>
        <v>113.59527899505338</v>
      </c>
      <c r="G106" s="11">
        <f t="shared" si="58"/>
        <v>11.359527899508384</v>
      </c>
      <c r="I106" s="11"/>
    </row>
    <row r="107" spans="1:9">
      <c r="A107" s="2">
        <v>43989</v>
      </c>
      <c r="B107" s="10">
        <v>105</v>
      </c>
      <c r="C107" s="10"/>
      <c r="E107" s="11">
        <f t="shared" si="57"/>
        <v>208848.77521217673</v>
      </c>
      <c r="F107" s="11">
        <f t="shared" si="55"/>
        <v>99.246623851067852</v>
      </c>
      <c r="G107" s="11">
        <f t="shared" si="58"/>
        <v>9.9246623851035931</v>
      </c>
      <c r="I107" s="11"/>
    </row>
    <row r="108" spans="1:9">
      <c r="A108" s="2">
        <v>43990</v>
      </c>
      <c r="B108" s="10">
        <v>106</v>
      </c>
      <c r="C108" s="10"/>
      <c r="E108" s="11">
        <f t="shared" si="57"/>
        <v>208857.44074848641</v>
      </c>
      <c r="F108" s="11">
        <f t="shared" si="55"/>
        <v>86.655363096797373</v>
      </c>
      <c r="G108" s="11">
        <f t="shared" si="58"/>
        <v>8.6655363096886742</v>
      </c>
      <c r="I108" s="11"/>
    </row>
    <row r="109" spans="1:9">
      <c r="A109" s="2">
        <v>43991</v>
      </c>
      <c r="B109" s="10">
        <v>107</v>
      </c>
      <c r="C109" s="10"/>
      <c r="E109" s="11">
        <f t="shared" si="57"/>
        <v>208865.00218959965</v>
      </c>
      <c r="F109" s="11">
        <f t="shared" si="55"/>
        <v>75.614411132410169</v>
      </c>
      <c r="G109" s="11">
        <f t="shared" si="58"/>
        <v>7.5614411132487511</v>
      </c>
      <c r="I109" s="11"/>
    </row>
    <row r="110" spans="1:9">
      <c r="A110" s="2">
        <v>43992</v>
      </c>
      <c r="B110" s="10">
        <v>108</v>
      </c>
      <c r="C110" s="10"/>
      <c r="E110" s="11">
        <f t="shared" si="57"/>
        <v>208871.59617771357</v>
      </c>
      <c r="F110" s="11">
        <f t="shared" si="55"/>
        <v>65.939881139202043</v>
      </c>
      <c r="G110" s="11">
        <f t="shared" si="58"/>
        <v>6.5939881139113332</v>
      </c>
      <c r="I110" s="11"/>
    </row>
    <row r="111" spans="1:9">
      <c r="A111" s="2">
        <v>43993</v>
      </c>
      <c r="B111" s="10">
        <v>109</v>
      </c>
      <c r="C111" s="10"/>
      <c r="E111" s="11">
        <f t="shared" si="57"/>
        <v>208877.34304407597</v>
      </c>
      <c r="F111" s="11">
        <f t="shared" si="55"/>
        <v>57.468663624022156</v>
      </c>
      <c r="G111" s="11">
        <f t="shared" si="58"/>
        <v>5.7468663623982668</v>
      </c>
      <c r="I111" s="11"/>
    </row>
    <row r="112" spans="1:9">
      <c r="A112" s="2">
        <v>43994</v>
      </c>
      <c r="B112" s="10">
        <v>110</v>
      </c>
      <c r="C112" s="10"/>
      <c r="E112" s="11">
        <f t="shared" si="57"/>
        <v>208882.34866721701</v>
      </c>
      <c r="F112" s="11">
        <f t="shared" si="55"/>
        <v>50.05623141041724</v>
      </c>
      <c r="G112" s="11">
        <f t="shared" si="58"/>
        <v>5.0056231410506689</v>
      </c>
      <c r="I112" s="11"/>
    </row>
    <row r="113" spans="1:9">
      <c r="A113" s="2">
        <v>43995</v>
      </c>
      <c r="B113" s="10">
        <v>111</v>
      </c>
      <c r="C113" s="10"/>
      <c r="E113" s="11">
        <f t="shared" si="57"/>
        <v>208886.70613260524</v>
      </c>
      <c r="F113" s="11">
        <f t="shared" si="55"/>
        <v>43.574653882242274</v>
      </c>
      <c r="G113" s="11">
        <f t="shared" si="58"/>
        <v>4.357465388213658</v>
      </c>
      <c r="I113" s="11"/>
    </row>
    <row r="114" spans="1:9">
      <c r="A114" s="2">
        <v>43996</v>
      </c>
      <c r="B114" s="10">
        <v>112</v>
      </c>
      <c r="C114" s="10"/>
      <c r="E114" s="11">
        <f t="shared" si="57"/>
        <v>208890.49721300058</v>
      </c>
      <c r="F114" s="11">
        <f t="shared" si="55"/>
        <v>37.910803953418508</v>
      </c>
      <c r="G114" s="11">
        <f t="shared" si="58"/>
        <v>3.7910803953301371</v>
      </c>
      <c r="I114" s="11"/>
    </row>
    <row r="115" spans="1:9">
      <c r="A115" s="2">
        <v>43997</v>
      </c>
      <c r="B115" s="10">
        <v>113</v>
      </c>
      <c r="C115" s="10"/>
      <c r="E115" s="11">
        <f t="shared" si="57"/>
        <v>208893.79368720073</v>
      </c>
      <c r="F115" s="11">
        <f t="shared" si="55"/>
        <v>32.964742001495324</v>
      </c>
      <c r="G115" s="11">
        <f t="shared" si="58"/>
        <v>3.2964742001469434</v>
      </c>
      <c r="I115" s="11"/>
    </row>
    <row r="116" spans="1:9">
      <c r="B116" s="10">
        <v>114</v>
      </c>
      <c r="C116" s="10"/>
      <c r="E116" s="11">
        <f t="shared" si="57"/>
        <v>208896.65851338269</v>
      </c>
      <c r="F116" s="11">
        <f t="shared" si="55"/>
        <v>28.648261819616891</v>
      </c>
      <c r="G116" s="11">
        <f t="shared" si="58"/>
        <v>2.8648261819718215</v>
      </c>
      <c r="I116" s="11"/>
    </row>
    <row r="117" spans="1:9">
      <c r="B117" s="10">
        <v>115</v>
      </c>
      <c r="C117" s="10"/>
      <c r="E117" s="11">
        <f t="shared" si="57"/>
        <v>208899.14687183412</v>
      </c>
      <c r="F117" s="11">
        <f t="shared" si="55"/>
        <v>24.8835845143185</v>
      </c>
      <c r="G117" s="11">
        <f t="shared" si="58"/>
        <v>2.4883584514319543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16" workbookViewId="0">
      <selection activeCell="M23" sqref="M2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4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3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/>
      <c r="F69" s="11">
        <f t="shared" si="4"/>
        <v>25974.229307197245</v>
      </c>
      <c r="G69" s="11">
        <f t="shared" si="1"/>
        <v>3038.323472093798</v>
      </c>
      <c r="H69" s="11">
        <f t="shared" si="8"/>
        <v>303.83234720938157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26259.161056644243</v>
      </c>
      <c r="G70" s="11">
        <f t="shared" si="1"/>
        <v>2849.3174944699786</v>
      </c>
      <c r="H70" s="11">
        <f t="shared" si="8"/>
        <v>284.9317494469978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69">F72+H73</f>
        <v>27008.22771816458</v>
      </c>
      <c r="H73" s="11">
        <f t="shared" ref="H73:H96" si="70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69"/>
        <v>27225.292182007026</v>
      </c>
      <c r="H74" s="11">
        <f t="shared" si="70"/>
        <v>217.06446384244543</v>
      </c>
    </row>
    <row r="75" spans="1:11">
      <c r="A75" s="2">
        <v>43953</v>
      </c>
      <c r="B75" s="10">
        <v>72</v>
      </c>
      <c r="F75" s="11">
        <f t="shared" si="69"/>
        <v>27427.360641066847</v>
      </c>
      <c r="H75" s="11">
        <f t="shared" si="70"/>
        <v>202.06845905982118</v>
      </c>
    </row>
    <row r="76" spans="1:11">
      <c r="A76" s="2">
        <v>43954</v>
      </c>
      <c r="B76" s="10">
        <v>73</v>
      </c>
      <c r="F76" s="11">
        <f t="shared" si="69"/>
        <v>27615.215244144198</v>
      </c>
      <c r="H76" s="11">
        <f t="shared" si="70"/>
        <v>187.85460307735039</v>
      </c>
    </row>
    <row r="77" spans="1:11">
      <c r="A77" s="2">
        <v>43955</v>
      </c>
      <c r="B77" s="10">
        <v>74</v>
      </c>
      <c r="F77" s="11">
        <f t="shared" si="69"/>
        <v>27789.626546191383</v>
      </c>
      <c r="H77" s="11">
        <f t="shared" si="70"/>
        <v>174.41130204718633</v>
      </c>
    </row>
    <row r="78" spans="1:11">
      <c r="A78" s="2">
        <v>43956</v>
      </c>
      <c r="B78" s="10">
        <v>75</v>
      </c>
      <c r="F78" s="11">
        <f t="shared" si="69"/>
        <v>27951.349697630656</v>
      </c>
      <c r="H78" s="11">
        <f t="shared" si="70"/>
        <v>161.72315143927253</v>
      </c>
    </row>
    <row r="79" spans="1:11">
      <c r="A79" s="2">
        <v>43957</v>
      </c>
      <c r="B79" s="10">
        <v>76</v>
      </c>
      <c r="F79" s="11">
        <f t="shared" si="69"/>
        <v>28101.121226702533</v>
      </c>
      <c r="H79" s="11">
        <f t="shared" si="70"/>
        <v>149.77152907187613</v>
      </c>
    </row>
    <row r="80" spans="1:11">
      <c r="A80" s="2">
        <v>43958</v>
      </c>
      <c r="B80" s="10">
        <v>77</v>
      </c>
      <c r="F80" s="11">
        <f t="shared" si="69"/>
        <v>28239.656370458095</v>
      </c>
      <c r="H80" s="11">
        <f t="shared" si="70"/>
        <v>138.53514375556026</v>
      </c>
    </row>
    <row r="81" spans="1:8">
      <c r="A81" s="2">
        <v>43959</v>
      </c>
      <c r="B81" s="10">
        <v>78</v>
      </c>
      <c r="F81" s="11">
        <f t="shared" si="69"/>
        <v>28367.646909492556</v>
      </c>
      <c r="H81" s="11">
        <f t="shared" si="70"/>
        <v>127.99053903446034</v>
      </c>
    </row>
    <row r="82" spans="1:8">
      <c r="A82" s="2">
        <v>43960</v>
      </c>
      <c r="B82" s="10">
        <v>79</v>
      </c>
      <c r="F82" s="11">
        <f t="shared" si="69"/>
        <v>28485.759461734211</v>
      </c>
      <c r="H82" s="11">
        <f t="shared" si="70"/>
        <v>118.11255224165615</v>
      </c>
    </row>
    <row r="83" spans="1:8">
      <c r="A83" s="2">
        <v>43961</v>
      </c>
      <c r="B83" s="10">
        <v>80</v>
      </c>
      <c r="F83" s="11">
        <f t="shared" si="69"/>
        <v>28594.634191426718</v>
      </c>
      <c r="H83" s="11">
        <f t="shared" si="70"/>
        <v>108.87472969250618</v>
      </c>
    </row>
    <row r="84" spans="1:8">
      <c r="A84" s="2">
        <v>43962</v>
      </c>
      <c r="B84" s="10">
        <v>81</v>
      </c>
      <c r="F84" s="11">
        <f t="shared" si="69"/>
        <v>28694.883890759036</v>
      </c>
      <c r="H84" s="11">
        <f t="shared" si="70"/>
        <v>100.24969933231937</v>
      </c>
    </row>
    <row r="85" spans="1:8">
      <c r="A85" s="2">
        <v>43963</v>
      </c>
      <c r="B85" s="10">
        <v>82</v>
      </c>
      <c r="F85" s="11">
        <f t="shared" si="69"/>
        <v>28787.093393303217</v>
      </c>
      <c r="H85" s="11">
        <f t="shared" si="70"/>
        <v>92.209502544182257</v>
      </c>
    </row>
    <row r="86" spans="1:8">
      <c r="A86" s="2">
        <v>43964</v>
      </c>
      <c r="B86" s="10">
        <v>83</v>
      </c>
      <c r="F86" s="11">
        <f t="shared" si="69"/>
        <v>28871.819280423675</v>
      </c>
      <c r="H86" s="11">
        <f t="shared" si="70"/>
        <v>84.725887120456335</v>
      </c>
    </row>
    <row r="87" spans="1:8">
      <c r="A87" s="2">
        <v>43965</v>
      </c>
      <c r="B87" s="10">
        <v>84</v>
      </c>
      <c r="F87" s="11">
        <f t="shared" si="69"/>
        <v>28949.589844042126</v>
      </c>
      <c r="H87" s="11">
        <f t="shared" si="70"/>
        <v>77.770563618451149</v>
      </c>
    </row>
    <row r="88" spans="1:8">
      <c r="A88" s="2">
        <v>43966</v>
      </c>
      <c r="B88" s="10">
        <v>85</v>
      </c>
      <c r="F88" s="11">
        <f t="shared" si="69"/>
        <v>29020.905271509666</v>
      </c>
      <c r="H88" s="11">
        <f t="shared" si="70"/>
        <v>71.315427467539166</v>
      </c>
    </row>
    <row r="89" spans="1:8">
      <c r="A89" s="2">
        <v>43967</v>
      </c>
      <c r="B89" s="10">
        <v>86</v>
      </c>
      <c r="F89" s="11">
        <f t="shared" si="69"/>
        <v>29086.238020791076</v>
      </c>
      <c r="H89" s="11">
        <f t="shared" si="70"/>
        <v>65.332749281407828</v>
      </c>
    </row>
    <row r="90" spans="1:8">
      <c r="A90" s="2">
        <v>43968</v>
      </c>
      <c r="B90" s="10">
        <v>87</v>
      </c>
      <c r="F90" s="11">
        <f t="shared" si="69"/>
        <v>29146.033356655462</v>
      </c>
      <c r="H90" s="11">
        <f t="shared" si="70"/>
        <v>59.79533586438717</v>
      </c>
    </row>
    <row r="91" spans="1:8">
      <c r="A91" s="2">
        <v>43969</v>
      </c>
      <c r="B91" s="10">
        <v>88</v>
      </c>
      <c r="F91" s="11">
        <f t="shared" si="69"/>
        <v>29200.710021048744</v>
      </c>
      <c r="H91" s="11">
        <f t="shared" si="70"/>
        <v>54.676664393282486</v>
      </c>
    </row>
    <row r="92" spans="1:8">
      <c r="A92" s="2">
        <v>43970</v>
      </c>
      <c r="B92" s="10">
        <v>89</v>
      </c>
      <c r="F92" s="11">
        <f t="shared" si="69"/>
        <v>29250.661013262245</v>
      </c>
      <c r="H92" s="11">
        <f t="shared" si="70"/>
        <v>49.950992213499575</v>
      </c>
    </row>
    <row r="93" spans="1:8">
      <c r="A93" s="2">
        <v>43971</v>
      </c>
      <c r="B93" s="10">
        <v>90</v>
      </c>
      <c r="F93" s="11">
        <f t="shared" si="69"/>
        <v>29296.25445787959</v>
      </c>
      <c r="H93" s="11">
        <f t="shared" si="70"/>
        <v>45.59344461734463</v>
      </c>
    </row>
    <row r="94" spans="1:8">
      <c r="A94" s="2">
        <v>43972</v>
      </c>
      <c r="B94" s="10">
        <v>91</v>
      </c>
      <c r="F94" s="11">
        <f t="shared" si="69"/>
        <v>29337.834540758886</v>
      </c>
      <c r="H94" s="11">
        <f t="shared" si="70"/>
        <v>41.580082879294729</v>
      </c>
    </row>
    <row r="95" spans="1:8">
      <c r="A95" s="2">
        <v>43973</v>
      </c>
      <c r="B95" s="10">
        <v>92</v>
      </c>
      <c r="F95" s="11">
        <f t="shared" si="69"/>
        <v>29375.72249547203</v>
      </c>
      <c r="H95" s="11">
        <f t="shared" si="70"/>
        <v>37.887954713143806</v>
      </c>
    </row>
    <row r="96" spans="1:8">
      <c r="A96" s="2">
        <v>43974</v>
      </c>
      <c r="B96" s="10">
        <v>93</v>
      </c>
      <c r="F96" s="11">
        <f t="shared" si="69"/>
        <v>29410.217624665918</v>
      </c>
      <c r="H96" s="11">
        <f t="shared" si="70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4"/>
  <sheetViews>
    <sheetView topLeftCell="A16" workbookViewId="0"/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A16" workbookViewId="0">
      <selection activeCell="O20" sqref="O2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1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32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7" t="s">
        <v>57</v>
      </c>
      <c r="AC1" s="27" t="s">
        <v>59</v>
      </c>
      <c r="AD1" s="27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8">
        <f t="shared" ref="G3:G34" si="0">C3/(E3+F3)</f>
        <v>28.625</v>
      </c>
      <c r="H3" s="22">
        <f t="shared" ref="H3:H34" si="1">$O$3*EXP($O$4*B3)</f>
        <v>9.7443252798954809</v>
      </c>
      <c r="I3" s="22">
        <f>G3-H3</f>
        <v>18.880674720104519</v>
      </c>
      <c r="J3" s="22"/>
      <c r="N3" t="s">
        <v>45</v>
      </c>
      <c r="O3" s="25">
        <v>10</v>
      </c>
      <c r="P3" s="25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8">
        <f t="shared" si="0"/>
        <v>29.272727272727273</v>
      </c>
      <c r="H4" s="22">
        <f t="shared" si="1"/>
        <v>9.495187516041014</v>
      </c>
      <c r="I4" s="22">
        <f t="shared" ref="I4:I56" si="2">G4-H4</f>
        <v>19.777539756686259</v>
      </c>
      <c r="J4" s="22">
        <f t="shared" ref="J4:J35" si="3">(C4-C3)/(E4-E3+F4-F3)</f>
        <v>31</v>
      </c>
      <c r="K4" s="22">
        <f t="shared" ref="K4:K21" si="4">$P$3*EXP($P$4*B4)</f>
        <v>17.089068313442557</v>
      </c>
      <c r="L4" s="22">
        <f>-K4</f>
        <v>-17.089068313442557</v>
      </c>
      <c r="M4" s="22"/>
      <c r="N4" s="19" t="s">
        <v>46</v>
      </c>
      <c r="O4" s="25">
        <v>-2.5899999999999999E-2</v>
      </c>
      <c r="P4" s="25">
        <v>-5.2999999999999999E-2</v>
      </c>
      <c r="Y4">
        <f>Quarantena!B4</f>
        <v>162</v>
      </c>
      <c r="Z4" s="26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5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8">
        <f t="shared" si="0"/>
        <v>26.666666666666668</v>
      </c>
      <c r="H5" s="22">
        <f t="shared" si="1"/>
        <v>9.2524195749906433</v>
      </c>
      <c r="I5" s="22">
        <f t="shared" si="2"/>
        <v>17.414247091676025</v>
      </c>
      <c r="J5" s="22">
        <f t="shared" si="3"/>
        <v>19.5</v>
      </c>
      <c r="K5" s="22">
        <f t="shared" si="4"/>
        <v>16.206930820413497</v>
      </c>
      <c r="L5" s="22">
        <f t="shared" ref="L5:L64" si="9">-K5</f>
        <v>-16.206930820413497</v>
      </c>
      <c r="M5" s="22"/>
      <c r="Y5">
        <f>Quarantena!B5</f>
        <v>221</v>
      </c>
      <c r="Z5" s="26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8">
        <f t="shared" si="0"/>
        <v>10.483870967741936</v>
      </c>
      <c r="H6" s="22">
        <f t="shared" si="1"/>
        <v>9.0158585964781111</v>
      </c>
      <c r="I6" s="22">
        <f t="shared" si="2"/>
        <v>1.4680123712638249</v>
      </c>
      <c r="J6" s="22">
        <f t="shared" si="3"/>
        <v>5.3191489361702127</v>
      </c>
      <c r="K6" s="22">
        <f t="shared" si="4"/>
        <v>15.370329253763495</v>
      </c>
      <c r="L6" s="22">
        <f t="shared" si="9"/>
        <v>-15.370329253763495</v>
      </c>
      <c r="M6" s="22"/>
      <c r="Y6">
        <f>Quarantena!B6</f>
        <v>284</v>
      </c>
      <c r="Z6" s="26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8">
        <f t="shared" si="0"/>
        <v>13.253731343283581</v>
      </c>
      <c r="H7" s="22">
        <f t="shared" si="1"/>
        <v>8.7853458841624636</v>
      </c>
      <c r="I7" s="22">
        <f t="shared" si="2"/>
        <v>4.4683854591211176</v>
      </c>
      <c r="J7" s="22">
        <f t="shared" si="3"/>
        <v>47.6</v>
      </c>
      <c r="K7" s="22">
        <f t="shared" si="4"/>
        <v>14.576913049541258</v>
      </c>
      <c r="L7" s="22">
        <f t="shared" si="9"/>
        <v>-14.576913049541258</v>
      </c>
      <c r="M7" s="22"/>
      <c r="N7" s="12" t="s">
        <v>30</v>
      </c>
      <c r="O7" s="20">
        <f>AVERAGE(I22:I57)</f>
        <v>3.695484754746365E-2</v>
      </c>
      <c r="P7" s="20">
        <f>AVERAGE(L22:L57)</f>
        <v>-3.0166749423819312</v>
      </c>
      <c r="Y7">
        <f>Quarantena!B7</f>
        <v>412</v>
      </c>
      <c r="Z7" s="26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8">
        <f t="shared" si="0"/>
        <v>14.278481012658228</v>
      </c>
      <c r="H8" s="22">
        <f t="shared" si="1"/>
        <v>8.5607267991670017</v>
      </c>
      <c r="I8" s="22">
        <f t="shared" si="2"/>
        <v>5.7177542134912258</v>
      </c>
      <c r="J8" s="22">
        <f t="shared" si="3"/>
        <v>20</v>
      </c>
      <c r="K8" s="22">
        <f t="shared" si="4"/>
        <v>13.824452979877314</v>
      </c>
      <c r="L8" s="22">
        <f t="shared" si="9"/>
        <v>-13.824452979877314</v>
      </c>
      <c r="M8" s="22"/>
      <c r="N8" s="12" t="s">
        <v>31</v>
      </c>
      <c r="O8" s="20">
        <f>STDEVP(I22:I57)</f>
        <v>0.10735906035382746</v>
      </c>
      <c r="P8" s="20">
        <f>STDEVP(L22:L57)</f>
        <v>1.6136434375060933</v>
      </c>
      <c r="Y8">
        <f>Quarantena!B8</f>
        <v>543</v>
      </c>
      <c r="Z8" s="26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9638.2499999999964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8">
        <f t="shared" si="0"/>
        <v>14.478632478632479</v>
      </c>
      <c r="H9" s="22">
        <f t="shared" si="1"/>
        <v>8.3418506563401724</v>
      </c>
      <c r="I9" s="22">
        <f t="shared" si="2"/>
        <v>6.1367818222923063</v>
      </c>
      <c r="J9" s="22">
        <f t="shared" si="3"/>
        <v>14.894736842105264</v>
      </c>
      <c r="K9" s="22">
        <f t="shared" si="4"/>
        <v>13.11083488961699</v>
      </c>
      <c r="L9" s="22">
        <f t="shared" si="9"/>
        <v>-13.11083488961699</v>
      </c>
      <c r="M9" s="22"/>
      <c r="Y9">
        <f>Quarantena!B9</f>
        <v>798</v>
      </c>
      <c r="Z9" s="26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8">
        <f t="shared" si="0"/>
        <v>10.129353233830846</v>
      </c>
      <c r="H10" s="22">
        <f t="shared" si="1"/>
        <v>8.1285706231688248</v>
      </c>
      <c r="I10" s="22">
        <f t="shared" si="2"/>
        <v>2.0007826106620215</v>
      </c>
      <c r="J10" s="22">
        <f t="shared" si="3"/>
        <v>4.0714285714285712</v>
      </c>
      <c r="K10" s="22">
        <f t="shared" si="4"/>
        <v>12.434053756268312</v>
      </c>
      <c r="L10" s="22">
        <f t="shared" si="9"/>
        <v>-12.434053756268312</v>
      </c>
      <c r="M10" s="22"/>
      <c r="Y10">
        <f>Quarantena!B10</f>
        <v>927</v>
      </c>
      <c r="Z10" s="26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8">
        <f t="shared" si="0"/>
        <v>10.468619246861925</v>
      </c>
      <c r="H11" s="22">
        <f t="shared" si="1"/>
        <v>7.9207436212759745</v>
      </c>
      <c r="I11" s="22">
        <f t="shared" si="2"/>
        <v>2.5478756255859505</v>
      </c>
      <c r="J11" s="22">
        <f t="shared" si="3"/>
        <v>12.263157894736842</v>
      </c>
      <c r="K11" s="22">
        <f t="shared" si="4"/>
        <v>11.792208056575308</v>
      </c>
      <c r="L11" s="22">
        <f t="shared" si="9"/>
        <v>-11.792208056575308</v>
      </c>
      <c r="M11" s="22"/>
      <c r="Y11">
        <f>Quarantena!B11</f>
        <v>1000</v>
      </c>
      <c r="Z11" s="26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8">
        <f t="shared" si="0"/>
        <v>8.0652741514360322</v>
      </c>
      <c r="H12" s="22">
        <f t="shared" si="1"/>
        <v>7.718230230437034</v>
      </c>
      <c r="I12" s="22">
        <f t="shared" si="2"/>
        <v>0.34704392099899817</v>
      </c>
      <c r="J12" s="22">
        <f t="shared" si="3"/>
        <v>4.0763888888888893</v>
      </c>
      <c r="K12" s="22">
        <f t="shared" si="4"/>
        <v>11.183494423888748</v>
      </c>
      <c r="L12" s="22">
        <f t="shared" si="9"/>
        <v>-11.183494423888748</v>
      </c>
      <c r="M12" s="22"/>
      <c r="N12" t="s">
        <v>50</v>
      </c>
      <c r="Y12">
        <f>Quarantena!B12</f>
        <v>1065</v>
      </c>
      <c r="Z12" s="26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8">
        <f t="shared" si="0"/>
        <v>6.8647686832740211</v>
      </c>
      <c r="H13" s="22">
        <f t="shared" si="1"/>
        <v>7.5208945950501116</v>
      </c>
      <c r="I13" s="22">
        <f t="shared" si="2"/>
        <v>-0.65612591177609048</v>
      </c>
      <c r="J13" s="22">
        <f t="shared" si="3"/>
        <v>4.2960893854748603</v>
      </c>
      <c r="K13" s="22">
        <f t="shared" si="4"/>
        <v>10.606202581323323</v>
      </c>
      <c r="L13" s="22">
        <f t="shared" si="9"/>
        <v>-10.606202581323323</v>
      </c>
      <c r="M13" s="22"/>
      <c r="N13" t="s">
        <v>68</v>
      </c>
      <c r="Y13">
        <f>Quarantena!B13</f>
        <v>1155</v>
      </c>
      <c r="Z13" s="26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8">
        <f t="shared" si="0"/>
        <v>6.4388888888888891</v>
      </c>
      <c r="H14" s="22">
        <f t="shared" si="1"/>
        <v>7.3286043329976094</v>
      </c>
      <c r="I14" s="22">
        <f t="shared" si="2"/>
        <v>-0.88971544410872028</v>
      </c>
      <c r="J14" s="22">
        <f t="shared" si="3"/>
        <v>4.924050632911392</v>
      </c>
      <c r="K14" s="22">
        <f t="shared" si="4"/>
        <v>10.058710536465197</v>
      </c>
      <c r="L14" s="22">
        <f t="shared" si="9"/>
        <v>-10.058710536465197</v>
      </c>
      <c r="M14" s="22"/>
      <c r="Y14">
        <f>Quarantena!B14</f>
        <v>1060</v>
      </c>
      <c r="Z14" s="26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8">
        <f t="shared" si="0"/>
        <v>7.1569343065693429</v>
      </c>
      <c r="H15" s="22">
        <f t="shared" si="1"/>
        <v>7.1412304468380148</v>
      </c>
      <c r="I15" s="22">
        <f t="shared" si="2"/>
        <v>1.5703859731328151E-2</v>
      </c>
      <c r="J15" s="22">
        <f t="shared" si="3"/>
        <v>12.225490196078431</v>
      </c>
      <c r="K15" s="22">
        <f t="shared" si="4"/>
        <v>9.5394800241286895</v>
      </c>
      <c r="L15" s="22">
        <f t="shared" si="9"/>
        <v>-9.5394800241286895</v>
      </c>
      <c r="M15" s="22"/>
      <c r="Y15">
        <f>Quarantena!B15</f>
        <v>1843</v>
      </c>
      <c r="Z15" s="26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8">
        <f t="shared" si="0"/>
        <v>7.4645748987854255</v>
      </c>
      <c r="H16" s="22">
        <f t="shared" si="1"/>
        <v>6.9586472372682975</v>
      </c>
      <c r="I16" s="22">
        <f t="shared" si="2"/>
        <v>0.50592766151712798</v>
      </c>
      <c r="J16" s="22">
        <f t="shared" si="3"/>
        <v>8.9879518072289155</v>
      </c>
      <c r="K16" s="22">
        <f t="shared" si="4"/>
        <v>9.0470521843577991</v>
      </c>
      <c r="L16" s="22">
        <f t="shared" si="9"/>
        <v>-9.0470521843577991</v>
      </c>
      <c r="M16" s="22"/>
      <c r="Y16">
        <f>Quarantena!B16</f>
        <v>2180</v>
      </c>
      <c r="Z16" s="26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-5970.25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8">
        <f t="shared" si="0"/>
        <v>7.727042965459141</v>
      </c>
      <c r="H17" s="22">
        <f t="shared" si="1"/>
        <v>6.7807322187988301</v>
      </c>
      <c r="I17" s="22">
        <f t="shared" si="2"/>
        <v>0.9463107466603109</v>
      </c>
      <c r="J17" s="22">
        <f t="shared" si="3"/>
        <v>9.0301507537688437</v>
      </c>
      <c r="K17" s="22">
        <f t="shared" si="4"/>
        <v>8.580043463529254</v>
      </c>
      <c r="L17" s="22">
        <f t="shared" si="9"/>
        <v>-8.580043463529254</v>
      </c>
      <c r="M17" s="22"/>
      <c r="Y17">
        <f>Quarantena!B17</f>
        <v>2936</v>
      </c>
      <c r="Z17" s="26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-5770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8">
        <f t="shared" si="0"/>
        <v>6.2073394495412844</v>
      </c>
      <c r="H18" s="22">
        <f t="shared" si="1"/>
        <v>6.6073660375843222</v>
      </c>
      <c r="I18" s="22">
        <f t="shared" si="2"/>
        <v>-0.40002658804303781</v>
      </c>
      <c r="J18" s="22">
        <f t="shared" si="3"/>
        <v>2.1808035714285716</v>
      </c>
      <c r="K18" s="22">
        <f t="shared" si="4"/>
        <v>8.1371417270405342</v>
      </c>
      <c r="L18" s="22">
        <f t="shared" si="9"/>
        <v>-8.1371417270405342</v>
      </c>
      <c r="M18" s="22"/>
      <c r="Y18">
        <f>Quarantena!B18</f>
        <v>2599</v>
      </c>
      <c r="Z18" s="26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-5792.3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8">
        <f t="shared" si="0"/>
        <v>6.6570512820512819</v>
      </c>
      <c r="H19" s="22">
        <f t="shared" si="1"/>
        <v>6.4384323913555743</v>
      </c>
      <c r="I19" s="22">
        <f t="shared" si="2"/>
        <v>0.21861889069570761</v>
      </c>
      <c r="J19" s="22">
        <f t="shared" si="3"/>
        <v>9.7594936708860764</v>
      </c>
      <c r="K19" s="22">
        <f t="shared" si="4"/>
        <v>7.7171025726609308</v>
      </c>
      <c r="L19" s="22">
        <f t="shared" si="9"/>
        <v>-7.7171025726609308</v>
      </c>
      <c r="M19" s="22"/>
      <c r="Y19">
        <f>Quarantena!B19</f>
        <v>3724</v>
      </c>
      <c r="Z19" s="26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-5499.8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8">
        <f t="shared" si="0"/>
        <v>6.6459982409850484</v>
      </c>
      <c r="H20" s="22">
        <f t="shared" si="1"/>
        <v>6.2738179513984038</v>
      </c>
      <c r="I20" s="22">
        <f t="shared" si="2"/>
        <v>0.37218028958664462</v>
      </c>
      <c r="J20" s="22">
        <f t="shared" si="3"/>
        <v>6.5945273631840795</v>
      </c>
      <c r="K20" s="22">
        <f t="shared" si="4"/>
        <v>7.3187458341873493</v>
      </c>
      <c r="L20" s="22">
        <f t="shared" si="9"/>
        <v>-7.3187458341873493</v>
      </c>
      <c r="M20" s="22"/>
      <c r="Y20">
        <f>Quarantena!B20</f>
        <v>5036</v>
      </c>
      <c r="Z20" s="26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-5259.85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8">
        <f t="shared" si="0"/>
        <v>6.5286506469500925</v>
      </c>
      <c r="H21" s="22">
        <f t="shared" si="1"/>
        <v>6.1134122865273532</v>
      </c>
      <c r="I21" s="22">
        <f t="shared" si="2"/>
        <v>0.41523836042273921</v>
      </c>
      <c r="J21" s="22">
        <f t="shared" si="3"/>
        <v>5.9095127610208813</v>
      </c>
      <c r="K21" s="22">
        <f t="shared" si="4"/>
        <v>6.940952265581366</v>
      </c>
      <c r="L21" s="22">
        <f t="shared" si="9"/>
        <v>-6.940952265581366</v>
      </c>
      <c r="M21" s="22"/>
      <c r="Y21">
        <f>Quarantena!B21</f>
        <v>6201</v>
      </c>
      <c r="Z21" s="26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-4943.1000000000004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8">
        <f t="shared" si="0"/>
        <v>6.2098620487232168</v>
      </c>
      <c r="H22" s="22">
        <f t="shared" si="1"/>
        <v>5.9571077890032118</v>
      </c>
      <c r="I22" s="22">
        <f t="shared" si="2"/>
        <v>0.25275425972000498</v>
      </c>
      <c r="J22" s="22">
        <f t="shared" si="3"/>
        <v>4.9814814814814818</v>
      </c>
      <c r="K22" s="22">
        <f>$P$3*EXP($P$4*B22)</f>
        <v>6.5826603962710903</v>
      </c>
      <c r="L22" s="22">
        <f t="shared" si="9"/>
        <v>-6.5826603962710903</v>
      </c>
      <c r="M22" s="22"/>
      <c r="Y22">
        <f>Quarantena!B22</f>
        <v>7860</v>
      </c>
      <c r="Z22" s="26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-4757.6000000000004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8">
        <f t="shared" si="0"/>
        <v>5.9717664092664089</v>
      </c>
      <c r="H23" s="22">
        <f t="shared" si="1"/>
        <v>5.8047996023446284</v>
      </c>
      <c r="I23" s="22">
        <f t="shared" si="2"/>
        <v>0.16696680692178045</v>
      </c>
      <c r="J23" s="22">
        <f t="shared" si="3"/>
        <v>4.8710990502035276</v>
      </c>
      <c r="K23" s="22">
        <f t="shared" ref="K23:K86" si="13">$P$3*EXP($P$4*B23)</f>
        <v>6.2428635487823074</v>
      </c>
      <c r="L23" s="22">
        <f t="shared" si="9"/>
        <v>-6.2428635487823074</v>
      </c>
      <c r="M23" s="22"/>
      <c r="Y23">
        <f>Quarantena!B23</f>
        <v>9268</v>
      </c>
      <c r="Z23" s="26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-4464.45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8">
        <f t="shared" si="0"/>
        <v>5.7020582840839618</v>
      </c>
      <c r="H24" s="22">
        <f t="shared" si="1"/>
        <v>5.6563855509853989</v>
      </c>
      <c r="I24" s="22">
        <f t="shared" si="2"/>
        <v>4.5672733098562901E-2</v>
      </c>
      <c r="J24" s="22">
        <f t="shared" si="3"/>
        <v>4.2372214941022284</v>
      </c>
      <c r="K24" s="22">
        <f t="shared" si="13"/>
        <v>5.9206070103194497</v>
      </c>
      <c r="L24" s="22">
        <f t="shared" si="9"/>
        <v>-5.9206070103194497</v>
      </c>
      <c r="M24" s="22"/>
      <c r="Y24">
        <f>Quarantena!B24</f>
        <v>10197</v>
      </c>
      <c r="Z24" s="26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-4073.7999999999997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8">
        <f t="shared" si="0"/>
        <v>5.7872887582659809</v>
      </c>
      <c r="H25" s="22">
        <f t="shared" si="1"/>
        <v>5.5117660717302543</v>
      </c>
      <c r="I25" s="22">
        <f t="shared" si="2"/>
        <v>0.27552268653572654</v>
      </c>
      <c r="J25" s="22">
        <f t="shared" si="3"/>
        <v>6.5661080074487899</v>
      </c>
      <c r="K25" s="22">
        <f t="shared" si="13"/>
        <v>5.6149853503495422</v>
      </c>
      <c r="L25" s="22">
        <f t="shared" si="9"/>
        <v>-5.6149853503495422</v>
      </c>
      <c r="M25" s="22"/>
      <c r="Y25">
        <f>Quarantena!B25</f>
        <v>11108</v>
      </c>
      <c r="Z25" s="26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-3307.7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8">
        <f t="shared" si="0"/>
        <v>5.0996715693274313</v>
      </c>
      <c r="H26" s="22">
        <f t="shared" si="1"/>
        <v>5.3708441469631332</v>
      </c>
      <c r="I26" s="22">
        <f t="shared" si="2"/>
        <v>-0.27117257763570191</v>
      </c>
      <c r="J26" s="22">
        <f t="shared" si="3"/>
        <v>2.698524695317511</v>
      </c>
      <c r="K26" s="22">
        <f t="shared" si="13"/>
        <v>5.3251398766524201</v>
      </c>
      <c r="L26" s="22">
        <f t="shared" si="9"/>
        <v>-5.3251398766524201</v>
      </c>
      <c r="M26" s="22"/>
      <c r="Y26">
        <f>Quarantena!B26</f>
        <v>12090</v>
      </c>
      <c r="Z26" s="26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-3431.2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8">
        <f t="shared" si="0"/>
        <v>5.2307202039515612</v>
      </c>
      <c r="H27" s="22">
        <f t="shared" si="1"/>
        <v>5.2335252395631526</v>
      </c>
      <c r="I27" s="22">
        <f t="shared" si="2"/>
        <v>-2.8050356115913999E-3</v>
      </c>
      <c r="J27" s="22">
        <f t="shared" si="3"/>
        <v>6.3206650831353919</v>
      </c>
      <c r="K27" s="22">
        <f t="shared" si="13"/>
        <v>5.0502562226896055</v>
      </c>
      <c r="L27" s="22">
        <f t="shared" si="9"/>
        <v>-5.0502562226896055</v>
      </c>
      <c r="M27" s="22"/>
      <c r="Y27">
        <f>Quarantena!B27</f>
        <v>14935</v>
      </c>
      <c r="Z27" s="26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-2613.6999999999998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8">
        <f t="shared" si="0"/>
        <v>5.1327366008077719</v>
      </c>
      <c r="H28" s="22">
        <f t="shared" si="1"/>
        <v>5.0997172294846287</v>
      </c>
      <c r="I28" s="22">
        <f t="shared" si="2"/>
        <v>3.3019371323143254E-2</v>
      </c>
      <c r="J28" s="22">
        <f t="shared" si="3"/>
        <v>4.5486322188449844</v>
      </c>
      <c r="K28" s="22">
        <f t="shared" si="13"/>
        <v>4.7895620595131723</v>
      </c>
      <c r="L28" s="22">
        <f t="shared" si="9"/>
        <v>-4.7895620595131723</v>
      </c>
      <c r="M28" s="22"/>
      <c r="Y28">
        <f>Quarantena!B28</f>
        <v>19185</v>
      </c>
      <c r="Z28" s="26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-2036.6999999999998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8">
        <f t="shared" si="0"/>
        <v>4.9167660824080022</v>
      </c>
      <c r="H29" s="22">
        <f t="shared" si="1"/>
        <v>4.9693303519585603</v>
      </c>
      <c r="I29" s="22">
        <f t="shared" si="2"/>
        <v>-5.2564269550558151E-2</v>
      </c>
      <c r="J29" s="22">
        <f t="shared" si="3"/>
        <v>3.7770737327188941</v>
      </c>
      <c r="K29" s="22">
        <f t="shared" si="13"/>
        <v>4.5423249257858433</v>
      </c>
      <c r="L29" s="22">
        <f t="shared" si="9"/>
        <v>-4.5423249257858433</v>
      </c>
      <c r="M29" s="22"/>
      <c r="Y29">
        <f>Quarantena!B29</f>
        <v>22116</v>
      </c>
      <c r="Z29" s="26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-1638.6499999999996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8">
        <f t="shared" si="0"/>
        <v>4.7310400000000001</v>
      </c>
      <c r="H30" s="22">
        <f t="shared" si="1"/>
        <v>4.8422771372741709</v>
      </c>
      <c r="I30" s="22">
        <f t="shared" si="2"/>
        <v>-0.11123713727417073</v>
      </c>
      <c r="J30" s="22">
        <f t="shared" si="3"/>
        <v>3.4684965689332503</v>
      </c>
      <c r="K30" s="22">
        <f t="shared" si="13"/>
        <v>4.307850169815433</v>
      </c>
      <c r="L30" s="22">
        <f t="shared" si="9"/>
        <v>-4.307850169815433</v>
      </c>
      <c r="M30" s="22"/>
      <c r="Y30">
        <f>Quarantena!B30</f>
        <v>23783</v>
      </c>
      <c r="Z30" s="26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-909.75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8">
        <f t="shared" si="0"/>
        <v>4.7321785476349101</v>
      </c>
      <c r="H31" s="22">
        <f t="shared" si="1"/>
        <v>4.7184723521000613</v>
      </c>
      <c r="I31" s="22">
        <f t="shared" si="2"/>
        <v>1.3706195534848753E-2</v>
      </c>
      <c r="J31" s="22">
        <f t="shared" si="3"/>
        <v>4.7462834489593657</v>
      </c>
      <c r="K31" s="22">
        <f t="shared" si="13"/>
        <v>4.085478997821431</v>
      </c>
      <c r="L31" s="22">
        <f t="shared" si="9"/>
        <v>-4.085478997821431</v>
      </c>
      <c r="M31" s="22"/>
      <c r="Y31">
        <f>Quarantena!B31</f>
        <v>26522</v>
      </c>
      <c r="Z31" s="26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602.14999999999964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8">
        <f t="shared" si="0"/>
        <v>4.567278489370131</v>
      </c>
      <c r="H32" s="22">
        <f t="shared" si="1"/>
        <v>4.5978329423056516</v>
      </c>
      <c r="I32" s="22">
        <f t="shared" si="2"/>
        <v>-3.0554452935520615E-2</v>
      </c>
      <c r="J32" s="22">
        <f t="shared" si="3"/>
        <v>3.2064752596212585</v>
      </c>
      <c r="K32" s="22">
        <f t="shared" si="13"/>
        <v>3.8745866229500558</v>
      </c>
      <c r="L32" s="22">
        <f t="shared" si="9"/>
        <v>-3.8745866229500558</v>
      </c>
      <c r="M32" s="22"/>
      <c r="Y32">
        <f>Quarantena!B32</f>
        <v>28697</v>
      </c>
      <c r="Z32" s="26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1666.6499999999996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8">
        <f t="shared" si="0"/>
        <v>4.4106729914023122</v>
      </c>
      <c r="H33" s="22">
        <f t="shared" si="1"/>
        <v>4.4802779772445183</v>
      </c>
      <c r="I33" s="22">
        <f t="shared" si="2"/>
        <v>-6.9604985842206091E-2</v>
      </c>
      <c r="J33" s="22">
        <f t="shared" si="3"/>
        <v>3.0308318789994182</v>
      </c>
      <c r="K33" s="22">
        <f t="shared" si="13"/>
        <v>3.6745805098371189</v>
      </c>
      <c r="L33" s="22">
        <f t="shared" si="9"/>
        <v>-3.6745805098371189</v>
      </c>
      <c r="M33" s="22"/>
      <c r="Y33">
        <f>Quarantena!B33</f>
        <v>30920</v>
      </c>
      <c r="Z33" s="26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2823.7000000000007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8">
        <f t="shared" si="0"/>
        <v>4.3473496707330241</v>
      </c>
      <c r="H34" s="22">
        <f t="shared" si="1"/>
        <v>4.3657285954622749</v>
      </c>
      <c r="I34" s="22">
        <f t="shared" si="2"/>
        <v>-1.8378924729250734E-2</v>
      </c>
      <c r="J34" s="22">
        <f t="shared" si="3"/>
        <v>3.7043949428055387</v>
      </c>
      <c r="K34" s="22">
        <f t="shared" si="13"/>
        <v>3.4848987097865369</v>
      </c>
      <c r="L34" s="22">
        <f t="shared" si="9"/>
        <v>-3.4848987097865369</v>
      </c>
      <c r="M34" s="22"/>
      <c r="Y34">
        <f>Quarantena!B34</f>
        <v>33648</v>
      </c>
      <c r="Z34" s="26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4263.3500000000004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8">
        <f t="shared" ref="G35:G58" si="14">C35/(E35+F35)</f>
        <v>4.3068113921529578</v>
      </c>
      <c r="H35" s="22">
        <f>$O$3*EXP($O$4*B35)</f>
        <v>4.2541079517925633</v>
      </c>
      <c r="I35" s="22">
        <f t="shared" si="2"/>
        <v>5.2703440360394538E-2</v>
      </c>
      <c r="J35" s="22">
        <f t="shared" si="3"/>
        <v>3.8247753530166881</v>
      </c>
      <c r="K35" s="22">
        <f t="shared" si="13"/>
        <v>3.3050082818869009</v>
      </c>
      <c r="L35" s="22">
        <f t="shared" si="9"/>
        <v>-3.3050082818869009</v>
      </c>
      <c r="M35" s="22"/>
      <c r="Y35">
        <f>Quarantena!B35</f>
        <v>36653</v>
      </c>
      <c r="Z35" s="26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6026.0500000000011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8">
        <f t="shared" si="14"/>
        <v>4.1269246217699829</v>
      </c>
      <c r="H36" s="22">
        <f>$O$3*EXP($O$4*B36)</f>
        <v>4.1453411658056663</v>
      </c>
      <c r="I36" s="22">
        <f t="shared" si="2"/>
        <v>-1.841654403568338E-2</v>
      </c>
      <c r="J36" s="22">
        <f t="shared" ref="J36:J58" si="15">(C36-C35)/(E36-E35+F36-F35)</f>
        <v>2.5716745587602237</v>
      </c>
      <c r="K36" s="22">
        <f t="shared" si="13"/>
        <v>3.1344037956299973</v>
      </c>
      <c r="L36" s="22">
        <f t="shared" si="9"/>
        <v>-3.1344037956299973</v>
      </c>
      <c r="M36" s="22"/>
      <c r="Y36">
        <f>Quarantena!B36</f>
        <v>39533</v>
      </c>
      <c r="Z36" s="26">
        <f t="shared" si="5"/>
        <v>3.3154927567258977E-2</v>
      </c>
      <c r="AA36" s="11">
        <f t="shared" ref="AA36:AA58" si="16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7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7206.3000000000011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8">
        <f t="shared" si="14"/>
        <v>4.103028266621866</v>
      </c>
      <c r="H37" s="22">
        <f>$O$3*EXP($O$4*B37)</f>
        <v>4.0393552715751548</v>
      </c>
      <c r="I37" s="22">
        <f t="shared" si="2"/>
        <v>6.36729950467112E-2</v>
      </c>
      <c r="J37" s="22">
        <f t="shared" si="15"/>
        <v>3.7211126961483596</v>
      </c>
      <c r="K37" s="22">
        <f t="shared" si="13"/>
        <v>2.9726059108241403</v>
      </c>
      <c r="L37" s="22">
        <f t="shared" si="9"/>
        <v>-2.9726059108241403</v>
      </c>
      <c r="M37" s="22"/>
      <c r="Y37">
        <f>Quarantena!B37</f>
        <v>42588</v>
      </c>
      <c r="Z37" s="26">
        <f t="shared" si="5"/>
        <v>1.897671900378993E-2</v>
      </c>
      <c r="AA37" s="11">
        <f t="shared" si="16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7"/>
        <v>13029</v>
      </c>
      <c r="AE37" s="5"/>
      <c r="AF37" s="5">
        <f t="shared" ref="AF37:AF58" si="18">(E37-E36+F37-F36+AA37)/D37</f>
        <v>0.05</v>
      </c>
      <c r="AG37">
        <f>'Nuovi positivi'!C37*$AJ$5</f>
        <v>260.85000000000002</v>
      </c>
      <c r="AL37" s="11">
        <f t="shared" si="12"/>
        <v>9498.3000000000011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8">
        <f t="shared" si="14"/>
        <v>3.8815382854526725</v>
      </c>
      <c r="H38" s="22">
        <f>$O$3*EXP($O$4*B38)</f>
        <v>3.9360791687288859</v>
      </c>
      <c r="I38" s="22">
        <f t="shared" si="2"/>
        <v>-5.4540883276213314E-2</v>
      </c>
      <c r="J38" s="22">
        <f t="shared" si="15"/>
        <v>1.6860949208992506</v>
      </c>
      <c r="K38" s="22">
        <f t="shared" si="13"/>
        <v>2.8191600308123514</v>
      </c>
      <c r="L38" s="22">
        <f t="shared" si="9"/>
        <v>-2.8191600308123514</v>
      </c>
      <c r="M38" s="22"/>
      <c r="Y38">
        <f>Quarantena!B38</f>
        <v>43752</v>
      </c>
      <c r="Z38" s="26">
        <f t="shared" si="5"/>
        <v>3.1802775129753207E-2</v>
      </c>
      <c r="AA38" s="11">
        <f t="shared" si="16"/>
        <v>1374.4</v>
      </c>
      <c r="AB38" s="11">
        <f t="shared" si="10"/>
        <v>17372.7</v>
      </c>
      <c r="AC38" s="11">
        <f t="shared" si="7"/>
        <v>20401.7</v>
      </c>
      <c r="AD38">
        <f t="shared" si="17"/>
        <v>14619</v>
      </c>
      <c r="AE38" s="5"/>
      <c r="AF38" s="5">
        <f t="shared" si="18"/>
        <v>0.05</v>
      </c>
      <c r="AG38">
        <f>'Nuovi positivi'!C38*$AJ$5</f>
        <v>202.5</v>
      </c>
      <c r="AL38" s="11">
        <f t="shared" si="12"/>
        <v>10872.7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8">
        <f t="shared" si="14"/>
        <v>3.7572184536704905</v>
      </c>
      <c r="H39" s="22">
        <f>$O$3*EXP($O$4*B39)</f>
        <v>3.835443574751487</v>
      </c>
      <c r="I39" s="22">
        <f t="shared" si="2"/>
        <v>-7.8225121080996551E-2</v>
      </c>
      <c r="J39" s="22">
        <f t="shared" si="15"/>
        <v>2.0827338129496402</v>
      </c>
      <c r="K39" s="22">
        <f t="shared" si="13"/>
        <v>2.6736350252114138</v>
      </c>
      <c r="L39" s="22">
        <f t="shared" si="9"/>
        <v>-2.6736350252114138</v>
      </c>
      <c r="M39" s="22"/>
      <c r="Y39">
        <f>Quarantena!B39</f>
        <v>45420</v>
      </c>
      <c r="Z39" s="26">
        <f t="shared" si="5"/>
        <v>2.5066014040059252E-2</v>
      </c>
      <c r="AA39" s="11">
        <f t="shared" si="16"/>
        <v>1935.75</v>
      </c>
      <c r="AB39" s="11">
        <f t="shared" si="10"/>
        <v>19308.45</v>
      </c>
      <c r="AC39" s="11">
        <f t="shared" si="7"/>
        <v>22609.45</v>
      </c>
      <c r="AD39">
        <f t="shared" si="17"/>
        <v>15728</v>
      </c>
      <c r="AE39" s="5"/>
      <c r="AF39" s="5">
        <f t="shared" si="18"/>
        <v>0.05</v>
      </c>
      <c r="AG39">
        <f>'Nuovi positivi'!C39*$AJ$5</f>
        <v>202.65</v>
      </c>
      <c r="AL39" s="11">
        <f t="shared" si="12"/>
        <v>12808.45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8">
        <f t="shared" si="14"/>
        <v>3.6855542963802415</v>
      </c>
      <c r="H40" s="22">
        <f>$O$3*EXP($O$4*B40)</f>
        <v>3.7373809785063603</v>
      </c>
      <c r="I40" s="22">
        <f t="shared" si="2"/>
        <v>-5.182668212611885E-2</v>
      </c>
      <c r="J40" s="22">
        <f t="shared" si="15"/>
        <v>2.5918699186991869</v>
      </c>
      <c r="K40" s="22">
        <f t="shared" si="13"/>
        <v>2.5356220185831106</v>
      </c>
      <c r="L40" s="22">
        <f t="shared" si="9"/>
        <v>-2.5356220185831106</v>
      </c>
      <c r="M40" s="22"/>
      <c r="Y40">
        <f>Quarantena!B40</f>
        <v>48134</v>
      </c>
      <c r="Z40" s="26">
        <f t="shared" si="5"/>
        <v>2.2898773767561931E-2</v>
      </c>
      <c r="AA40" s="11">
        <f t="shared" si="16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7"/>
        <v>16846</v>
      </c>
      <c r="AE40" s="5"/>
      <c r="AF40" s="5">
        <f t="shared" si="18"/>
        <v>0.05</v>
      </c>
      <c r="AG40">
        <f>'Nuovi positivi'!C40*$AJ$5</f>
        <v>239.10000000000002</v>
      </c>
      <c r="AL40" s="11">
        <f t="shared" si="12"/>
        <v>14992.050000000003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8">
        <f t="shared" si="14"/>
        <v>3.5797222998788558</v>
      </c>
      <c r="H41" s="22">
        <f>$O$3*EXP($O$4*B41)</f>
        <v>3.6418255949460039</v>
      </c>
      <c r="I41" s="22">
        <f t="shared" si="2"/>
        <v>-6.2103295067148068E-2</v>
      </c>
      <c r="J41" s="22">
        <f t="shared" si="15"/>
        <v>2.1305340027384756</v>
      </c>
      <c r="K41" s="22">
        <f t="shared" si="13"/>
        <v>2.4047332416342408</v>
      </c>
      <c r="L41" s="22">
        <f t="shared" si="9"/>
        <v>-2.4047332416342408</v>
      </c>
      <c r="M41" s="22"/>
      <c r="Y41">
        <f>Quarantena!B41</f>
        <v>50456</v>
      </c>
      <c r="Z41" s="26">
        <f t="shared" si="5"/>
        <v>2.6382015436669917E-2</v>
      </c>
      <c r="AA41" s="11">
        <f t="shared" si="16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7"/>
        <v>18277</v>
      </c>
      <c r="AE41" s="5"/>
      <c r="AF41" s="5">
        <f t="shared" si="18"/>
        <v>4.9999999999999996E-2</v>
      </c>
      <c r="AG41">
        <f>'Nuovi positivi'!C41*$AJ$5</f>
        <v>233.4</v>
      </c>
      <c r="AL41" s="11">
        <f t="shared" si="12"/>
        <v>16953.500000000004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8">
        <f t="shared" si="14"/>
        <v>3.4793983565144169</v>
      </c>
      <c r="H42" s="22">
        <f>$O$3*EXP($O$4*B42)</f>
        <v>3.5487133209802741</v>
      </c>
      <c r="I42" s="22">
        <f t="shared" si="2"/>
        <v>-6.9314964465857276E-2</v>
      </c>
      <c r="J42" s="22">
        <f t="shared" si="15"/>
        <v>2.0414069456812109</v>
      </c>
      <c r="K42" s="22">
        <f t="shared" si="13"/>
        <v>2.2806009417176778</v>
      </c>
      <c r="L42" s="22">
        <f t="shared" si="9"/>
        <v>-2.2806009417176778</v>
      </c>
      <c r="M42" s="22"/>
      <c r="Y42">
        <f>Quarantena!B42</f>
        <v>52579</v>
      </c>
      <c r="Z42" s="26">
        <f t="shared" si="5"/>
        <v>2.6303461844755703E-2</v>
      </c>
      <c r="AA42" s="11">
        <f t="shared" si="16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7"/>
        <v>19757</v>
      </c>
      <c r="AE42" s="5"/>
      <c r="AF42" s="5">
        <f t="shared" si="18"/>
        <v>5.000000000000001E-2</v>
      </c>
      <c r="AG42">
        <f>'Nuovi positivi'!C42*$AJ$5</f>
        <v>229.25</v>
      </c>
      <c r="AL42" s="11">
        <f t="shared" si="12"/>
        <v>18976.900000000005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8">
        <f t="shared" si="14"/>
        <v>3.4279113262555696</v>
      </c>
      <c r="H43" s="22">
        <f>$O$3*EXP($O$4*B43)</f>
        <v>3.4579816924729929</v>
      </c>
      <c r="I43" s="22">
        <f t="shared" si="2"/>
        <v>-3.0070366217423317E-2</v>
      </c>
      <c r="J43" s="22">
        <f t="shared" si="15"/>
        <v>2.5039082855653985</v>
      </c>
      <c r="K43" s="22">
        <f t="shared" si="13"/>
        <v>2.1628763495733523</v>
      </c>
      <c r="L43" s="22">
        <f t="shared" si="9"/>
        <v>-2.1628763495733523</v>
      </c>
      <c r="M43" s="22"/>
      <c r="Y43">
        <f>Quarantena!B43</f>
        <v>55270</v>
      </c>
      <c r="Z43" s="26">
        <f t="shared" si="5"/>
        <v>2.1739130434782608E-2</v>
      </c>
      <c r="AA43" s="11">
        <f t="shared" si="16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7"/>
        <v>20995</v>
      </c>
      <c r="AE43" s="5"/>
      <c r="AF43" s="5">
        <f t="shared" si="18"/>
        <v>4.9999999999999996E-2</v>
      </c>
      <c r="AG43">
        <f>'Nuovi positivi'!C43*$AJ$5</f>
        <v>240.25</v>
      </c>
      <c r="AL43" s="11">
        <f t="shared" si="12"/>
        <v>21471.600000000006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8">
        <f t="shared" si="14"/>
        <v>3.4201899103495834</v>
      </c>
      <c r="H44" s="22">
        <f>$O$3*EXP($O$4*B44)</f>
        <v>3.3695698423380351</v>
      </c>
      <c r="I44" s="22">
        <f t="shared" si="2"/>
        <v>5.062006801154828E-2</v>
      </c>
      <c r="J44" s="22">
        <f t="shared" si="15"/>
        <v>3.2113095238095237</v>
      </c>
      <c r="K44" s="22">
        <f t="shared" si="13"/>
        <v>2.0512286994060434</v>
      </c>
      <c r="L44" s="22">
        <f t="shared" si="9"/>
        <v>-2.0512286994060434</v>
      </c>
      <c r="M44" s="22"/>
      <c r="Y44">
        <f>Quarantena!B44</f>
        <v>58320</v>
      </c>
      <c r="Z44" s="26">
        <f t="shared" si="5"/>
        <v>1.4729412796177366E-2</v>
      </c>
      <c r="AA44" s="11">
        <f t="shared" si="16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7"/>
        <v>21814</v>
      </c>
      <c r="AE44" s="5"/>
      <c r="AF44" s="5">
        <f t="shared" si="18"/>
        <v>0.05</v>
      </c>
      <c r="AG44">
        <f>'Nuovi positivi'!C44*$AJ$5</f>
        <v>215.8</v>
      </c>
      <c r="AL44" s="11">
        <f t="shared" si="12"/>
        <v>24689.900000000005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8">
        <f t="shared" si="14"/>
        <v>3.3675558943089432</v>
      </c>
      <c r="H45" s="22">
        <f>$O$3*EXP($O$4*B45)</f>
        <v>3.2834184597067937</v>
      </c>
      <c r="I45" s="22">
        <f t="shared" si="2"/>
        <v>8.4137434602149508E-2</v>
      </c>
      <c r="J45" s="22">
        <f t="shared" si="15"/>
        <v>2.1706875753920385</v>
      </c>
      <c r="K45" s="22">
        <f t="shared" si="13"/>
        <v>1.945344299546752</v>
      </c>
      <c r="L45" s="22">
        <f t="shared" si="9"/>
        <v>-1.945344299546752</v>
      </c>
      <c r="M45" s="22"/>
      <c r="Y45">
        <f>Quarantena!B45</f>
        <v>60313</v>
      </c>
      <c r="Z45" s="26">
        <f t="shared" si="5"/>
        <v>1.7792181312844067E-2</v>
      </c>
      <c r="AA45" s="11">
        <f t="shared" si="16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7"/>
        <v>22836</v>
      </c>
      <c r="AE45" s="5"/>
      <c r="AF45" s="5">
        <f t="shared" si="18"/>
        <v>0.05</v>
      </c>
      <c r="AG45">
        <f>'Nuovi positivi'!C45*$AJ$5</f>
        <v>179.95000000000002</v>
      </c>
      <c r="AL45" s="11">
        <f t="shared" si="12"/>
        <v>27691.250000000007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8">
        <f t="shared" si="14"/>
        <v>3.265637419012982</v>
      </c>
      <c r="H46" s="22">
        <f>$O$3*EXP($O$4*B46)</f>
        <v>3.199469750139639</v>
      </c>
      <c r="I46" s="22">
        <f t="shared" si="2"/>
        <v>6.6167668873343022E-2</v>
      </c>
      <c r="J46" s="22">
        <f t="shared" si="15"/>
        <v>1.4075961093098657</v>
      </c>
      <c r="K46" s="22">
        <f t="shared" si="13"/>
        <v>1.8449256510865164</v>
      </c>
      <c r="L46" s="22">
        <f t="shared" si="9"/>
        <v>-1.8449256510865164</v>
      </c>
      <c r="M46" s="22"/>
      <c r="Y46">
        <f>Quarantena!B46</f>
        <v>61557</v>
      </c>
      <c r="Z46" s="26">
        <f t="shared" si="5"/>
        <v>2.2951725897498592E-2</v>
      </c>
      <c r="AA46" s="11">
        <f t="shared" si="16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7"/>
        <v>24391</v>
      </c>
      <c r="AE46" s="5"/>
      <c r="AF46" s="5">
        <f t="shared" si="18"/>
        <v>0.05</v>
      </c>
      <c r="AG46">
        <f>'Nuovi positivi'!C46*$AJ$5</f>
        <v>151.95000000000002</v>
      </c>
      <c r="AL46" s="11">
        <f t="shared" si="12"/>
        <v>30235.600000000006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8">
        <f t="shared" si="14"/>
        <v>3.1572010869565217</v>
      </c>
      <c r="H47" s="22">
        <f>$O$3*EXP($O$4*B47)</f>
        <v>3.1176673968546558</v>
      </c>
      <c r="I47" s="22">
        <f t="shared" si="2"/>
        <v>3.9533690101865915E-2</v>
      </c>
      <c r="J47" s="22">
        <f t="shared" si="15"/>
        <v>1.4524801211662248</v>
      </c>
      <c r="K47" s="22">
        <f t="shared" si="13"/>
        <v>1.7496906120063427</v>
      </c>
      <c r="L47" s="22">
        <f t="shared" si="9"/>
        <v>-1.7496906120063427</v>
      </c>
      <c r="M47" s="22"/>
      <c r="Y47">
        <f>Quarantena!B47</f>
        <v>63084</v>
      </c>
      <c r="Z47" s="26">
        <f t="shared" si="5"/>
        <v>2.7723541391110832E-2</v>
      </c>
      <c r="AA47" s="11">
        <f t="shared" si="16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7"/>
        <v>26490</v>
      </c>
      <c r="AE47" s="5"/>
      <c r="AF47" s="5">
        <f t="shared" si="18"/>
        <v>0.05</v>
      </c>
      <c r="AG47">
        <f>'Nuovi positivi'!C47*$AJ$5</f>
        <v>191.8</v>
      </c>
      <c r="AL47" s="11">
        <f t="shared" si="12"/>
        <v>32357.700000000004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8">
        <f t="shared" si="14"/>
        <v>3.0722796209544589</v>
      </c>
      <c r="H48" s="22">
        <f>$O$3*EXP($O$4*B48)</f>
        <v>3.0379565229476762</v>
      </c>
      <c r="I48" s="22">
        <f t="shared" si="2"/>
        <v>3.4323098006782793E-2</v>
      </c>
      <c r="J48" s="22">
        <f t="shared" si="15"/>
        <v>1.6237929702587872</v>
      </c>
      <c r="K48" s="22">
        <f t="shared" si="13"/>
        <v>1.6593716044547353</v>
      </c>
      <c r="L48" s="22">
        <f t="shared" si="9"/>
        <v>-1.6593716044547353</v>
      </c>
      <c r="M48" s="22"/>
      <c r="Y48">
        <f>Quarantena!B48</f>
        <v>64873</v>
      </c>
      <c r="Z48" s="26">
        <f t="shared" si="5"/>
        <v>2.6724609556447867E-2</v>
      </c>
      <c r="AA48" s="11">
        <f t="shared" si="16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7"/>
        <v>28469</v>
      </c>
      <c r="AE48" s="5"/>
      <c r="AF48" s="5">
        <f t="shared" si="18"/>
        <v>0.05</v>
      </c>
      <c r="AG48">
        <f>'Nuovi positivi'!C48*$AJ$5</f>
        <v>210.20000000000002</v>
      </c>
      <c r="AL48" s="11">
        <f t="shared" si="12"/>
        <v>34612.550000000003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8">
        <f t="shared" si="14"/>
        <v>2.9932054194385853</v>
      </c>
      <c r="H49" s="22">
        <f>$O$3*EXP($O$4*B49)</f>
        <v>2.9602836545782414</v>
      </c>
      <c r="I49" s="22">
        <f t="shared" si="2"/>
        <v>3.2921764860343927E-2</v>
      </c>
      <c r="J49" s="22">
        <f t="shared" si="15"/>
        <v>1.5463796477495109</v>
      </c>
      <c r="K49" s="22">
        <f t="shared" si="13"/>
        <v>1.5737148629455524</v>
      </c>
      <c r="L49" s="22">
        <f t="shared" si="9"/>
        <v>-1.5737148629455524</v>
      </c>
      <c r="M49" s="22"/>
      <c r="Y49">
        <f>Quarantena!B49</f>
        <v>66534</v>
      </c>
      <c r="Z49" s="26">
        <f t="shared" si="5"/>
        <v>2.5999002777975639E-2</v>
      </c>
      <c r="AA49" s="11">
        <f t="shared" si="16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7"/>
        <v>30454</v>
      </c>
      <c r="AE49" s="5"/>
      <c r="AF49" s="5">
        <f t="shared" si="18"/>
        <v>0.05</v>
      </c>
      <c r="AG49">
        <f>'Nuovi positivi'!C49*$AJ$5</f>
        <v>197.55</v>
      </c>
      <c r="AL49" s="11">
        <f t="shared" si="12"/>
        <v>36971.200000000004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8">
        <f t="shared" si="14"/>
        <v>2.9281758393907928</v>
      </c>
      <c r="H50" s="22">
        <f>$O$3*EXP($O$4*B50)</f>
        <v>2.8845966850968141</v>
      </c>
      <c r="I50" s="22">
        <f t="shared" si="2"/>
        <v>4.3579154293978739E-2</v>
      </c>
      <c r="J50" s="22">
        <f t="shared" si="15"/>
        <v>1.7398072646404745</v>
      </c>
      <c r="K50" s="22">
        <f t="shared" si="13"/>
        <v>1.4924797213638812</v>
      </c>
      <c r="L50" s="22">
        <f t="shared" si="9"/>
        <v>-1.4924797213638812</v>
      </c>
      <c r="M50" s="22"/>
      <c r="Y50">
        <f>Quarantena!B50</f>
        <v>68744</v>
      </c>
      <c r="Z50" s="26">
        <f t="shared" si="5"/>
        <v>2.6907618506218273E-2</v>
      </c>
      <c r="AA50" s="11">
        <f t="shared" si="16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7"/>
        <v>32533</v>
      </c>
      <c r="AE50" s="5"/>
      <c r="AF50" s="5">
        <f t="shared" si="18"/>
        <v>5.000000000000001E-2</v>
      </c>
      <c r="AG50">
        <f>'Nuovi positivi'!C50*$AJ$5</f>
        <v>234.70000000000002</v>
      </c>
      <c r="AL50" s="11">
        <f t="shared" si="12"/>
        <v>39286.650000000009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8">
        <f t="shared" si="14"/>
        <v>2.8897246350027723</v>
      </c>
      <c r="H51" s="22">
        <f>$O$3*EXP($O$4*B51)</f>
        <v>2.810844840089159</v>
      </c>
      <c r="I51" s="22">
        <f t="shared" si="2"/>
        <v>7.8879794913613299E-2</v>
      </c>
      <c r="J51" s="22">
        <f t="shared" si="15"/>
        <v>1.9411764705882353</v>
      </c>
      <c r="K51" s="22">
        <f t="shared" si="13"/>
        <v>1.4154379367766547</v>
      </c>
      <c r="L51" s="22">
        <f t="shared" si="9"/>
        <v>-1.4154379367766547</v>
      </c>
      <c r="M51" s="22"/>
      <c r="Y51">
        <f>Quarantena!B51</f>
        <v>71063</v>
      </c>
      <c r="Z51" s="26">
        <f t="shared" si="5"/>
        <v>2.061553206262897E-2</v>
      </c>
      <c r="AA51" s="11">
        <f t="shared" si="16"/>
        <v>3004.6500000000005</v>
      </c>
      <c r="AB51" s="11">
        <f t="shared" si="10"/>
        <v>48791.30000000001</v>
      </c>
      <c r="AC51" s="28">
        <f t="shared" si="7"/>
        <v>63103.30000000001</v>
      </c>
      <c r="AD51">
        <f t="shared" si="17"/>
        <v>34210</v>
      </c>
      <c r="AE51" s="5"/>
      <c r="AF51" s="5">
        <f t="shared" si="18"/>
        <v>0.05</v>
      </c>
      <c r="AG51">
        <f>'Nuovi positivi'!C51*$AJ$5</f>
        <v>204.60000000000002</v>
      </c>
      <c r="AL51" s="11">
        <f t="shared" si="12"/>
        <v>42291.30000000001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8">
        <f t="shared" si="14"/>
        <v>2.8535957066189623</v>
      </c>
      <c r="H52" s="22">
        <f>$O$3*EXP($O$4*B52)</f>
        <v>2.7389786433144558</v>
      </c>
      <c r="I52" s="22">
        <f t="shared" si="2"/>
        <v>0.11461706330450649</v>
      </c>
      <c r="J52" s="22">
        <f t="shared" si="15"/>
        <v>1.7614525139664805</v>
      </c>
      <c r="K52" s="22">
        <f t="shared" si="13"/>
        <v>1.3423730481481624</v>
      </c>
      <c r="L52" s="22">
        <f t="shared" si="9"/>
        <v>-1.3423730481481624</v>
      </c>
      <c r="M52" s="22"/>
      <c r="Y52">
        <f>Quarantena!B52</f>
        <v>72333</v>
      </c>
      <c r="Z52" s="26">
        <f t="shared" si="5"/>
        <v>1.7275324274243359E-2</v>
      </c>
      <c r="AA52" s="11">
        <f t="shared" si="16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7"/>
        <v>35434</v>
      </c>
      <c r="AE52" s="5"/>
      <c r="AF52" s="5">
        <f t="shared" si="18"/>
        <v>0.05</v>
      </c>
      <c r="AG52">
        <f>'Nuovi positivi'!C52*$AJ$5</f>
        <v>157.65</v>
      </c>
      <c r="AL52" s="11">
        <f t="shared" si="12"/>
        <v>45682.100000000013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8">
        <f t="shared" si="14"/>
        <v>2.7920339536402219</v>
      </c>
      <c r="H53" s="22">
        <f>$O$3*EXP($O$4*B53)</f>
        <v>2.668949883514288</v>
      </c>
      <c r="I53" s="22">
        <f t="shared" si="2"/>
        <v>0.12308407012593392</v>
      </c>
      <c r="J53" s="22">
        <f t="shared" si="15"/>
        <v>1.2938615585546365</v>
      </c>
      <c r="K53" s="22">
        <f t="shared" si="13"/>
        <v>1.273079768158655</v>
      </c>
      <c r="L53" s="22">
        <f t="shared" si="9"/>
        <v>-1.273079768158655</v>
      </c>
      <c r="M53" s="22"/>
      <c r="Y53">
        <f>Quarantena!B53</f>
        <v>73094</v>
      </c>
      <c r="Z53" s="26">
        <f t="shared" si="5"/>
        <v>2.2024911066151443E-2</v>
      </c>
      <c r="AA53" s="11">
        <f t="shared" si="16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7"/>
        <v>37129</v>
      </c>
      <c r="AE53" s="5"/>
      <c r="AF53" s="5">
        <f t="shared" si="18"/>
        <v>0.05</v>
      </c>
      <c r="AG53">
        <f>'Nuovi positivi'!C53*$AJ$5</f>
        <v>148.6</v>
      </c>
      <c r="AL53" s="11">
        <f t="shared" si="12"/>
        <v>48599.650000000016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8">
        <f t="shared" si="14"/>
        <v>2.7647019435190918</v>
      </c>
      <c r="H54" s="22">
        <f>$O$3*EXP($O$4*B54)</f>
        <v>2.6007115820702369</v>
      </c>
      <c r="I54" s="22">
        <f t="shared" si="2"/>
        <v>0.16399036144885493</v>
      </c>
      <c r="J54" s="22">
        <f t="shared" si="15"/>
        <v>1.7318181818181819</v>
      </c>
      <c r="K54" s="22">
        <f t="shared" si="13"/>
        <v>1.2073634064172665</v>
      </c>
      <c r="L54" s="22">
        <f t="shared" si="9"/>
        <v>-1.2073634064172665</v>
      </c>
      <c r="M54" s="22"/>
      <c r="Y54">
        <f>Quarantena!B54</f>
        <v>74696</v>
      </c>
      <c r="Z54" s="26">
        <f t="shared" si="5"/>
        <v>1.4608510880494792E-2</v>
      </c>
      <c r="AA54" s="11">
        <f t="shared" si="16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7"/>
        <v>38091</v>
      </c>
      <c r="AE54" s="5"/>
      <c r="AF54" s="5">
        <f t="shared" si="18"/>
        <v>0.05</v>
      </c>
      <c r="AG54">
        <f>'Nuovi positivi'!C54*$AJ$5</f>
        <v>133.35</v>
      </c>
      <c r="AL54" s="11">
        <f t="shared" si="12"/>
        <v>52330.550000000017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8">
        <f t="shared" si="14"/>
        <v>2.7102544357814353</v>
      </c>
      <c r="H55" s="22">
        <f>$O$3*EXP($O$4*B55)</f>
        <v>2.5342179614883982</v>
      </c>
      <c r="I55" s="22">
        <f t="shared" si="2"/>
        <v>0.17603647429303715</v>
      </c>
      <c r="J55" s="22">
        <f t="shared" si="15"/>
        <v>1.4578359645745091</v>
      </c>
      <c r="K55" s="22">
        <f t="shared" si="13"/>
        <v>1.1450393224486772</v>
      </c>
      <c r="L55" s="22">
        <f t="shared" si="9"/>
        <v>-1.1450393224486772</v>
      </c>
      <c r="M55" s="22"/>
      <c r="Y55">
        <f>Quarantena!B55</f>
        <v>76778</v>
      </c>
      <c r="Z55" s="26">
        <f t="shared" si="5"/>
        <v>2.4360501655613608E-2</v>
      </c>
      <c r="AA55" s="11">
        <f t="shared" si="16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7"/>
        <v>40163</v>
      </c>
      <c r="AE55" s="5"/>
      <c r="AF55" s="5">
        <f t="shared" si="18"/>
        <v>0.05</v>
      </c>
      <c r="AG55">
        <f>'Nuovi positivi'!C55*$AJ$5</f>
        <v>189.3</v>
      </c>
      <c r="AL55" s="11">
        <f t="shared" si="12"/>
        <v>55063.900000000016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8">
        <f t="shared" si="14"/>
        <v>2.6337060117302054</v>
      </c>
      <c r="H56" s="22">
        <f>$O$3*EXP($O$4*B56)</f>
        <v>2.4694244146896587</v>
      </c>
      <c r="I56" s="22">
        <f t="shared" si="2"/>
        <v>0.16428159704054668</v>
      </c>
      <c r="J56" s="22">
        <f t="shared" si="15"/>
        <v>1.1131293817718293</v>
      </c>
      <c r="K56" s="22">
        <f t="shared" si="13"/>
        <v>1.0859324069165985</v>
      </c>
      <c r="L56" s="22">
        <f t="shared" si="9"/>
        <v>-1.0859324069165985</v>
      </c>
      <c r="M56" s="22"/>
      <c r="Y56">
        <f>Quarantena!B56</f>
        <v>78364</v>
      </c>
      <c r="Z56" s="26">
        <f t="shared" si="5"/>
        <v>2.9337521736691536E-2</v>
      </c>
      <c r="AA56" s="11">
        <f t="shared" si="16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7"/>
        <v>42726</v>
      </c>
      <c r="AE56" s="5"/>
      <c r="AF56" s="5">
        <f t="shared" si="18"/>
        <v>0.05</v>
      </c>
      <c r="AG56">
        <f>'Nuovi positivi'!C56*$AJ$5</f>
        <v>174.65</v>
      </c>
      <c r="AL56" s="11">
        <f t="shared" si="12"/>
        <v>57274.000000000015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8">
        <f t="shared" si="14"/>
        <v>2.5812864982246091</v>
      </c>
      <c r="H57" s="22">
        <f>$O$3*EXP($O$4*B57)</f>
        <v>2.4062874750851546</v>
      </c>
      <c r="I57" s="22">
        <f t="shared" ref="I57" si="19">G57-H57</f>
        <v>0.17499902313945448</v>
      </c>
      <c r="J57" s="22">
        <f t="shared" si="15"/>
        <v>1.3016405667412378</v>
      </c>
      <c r="K57" s="22">
        <f t="shared" si="13"/>
        <v>1.0298765896264959</v>
      </c>
      <c r="L57" s="22">
        <f t="shared" si="9"/>
        <v>-1.0298765896264959</v>
      </c>
      <c r="M57" s="22"/>
      <c r="Y57">
        <f>Quarantena!B57</f>
        <v>80031</v>
      </c>
      <c r="Z57" s="26">
        <f t="shared" si="5"/>
        <v>2.4886101084707388E-2</v>
      </c>
      <c r="AA57" s="11">
        <f t="shared" si="16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7"/>
        <v>44926</v>
      </c>
      <c r="AE57" s="5"/>
      <c r="AF57" s="5">
        <f t="shared" si="18"/>
        <v>0.05</v>
      </c>
      <c r="AG57">
        <f>'Nuovi positivi'!C57*$AJ$5</f>
        <v>174.55</v>
      </c>
      <c r="AL57" s="11">
        <f t="shared" si="12"/>
        <v>59980.550000000017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8">
        <f t="shared" si="14"/>
        <v>2.5308916071554832</v>
      </c>
      <c r="H58" s="22">
        <f>$O$3*EXP($O$4*B58)</f>
        <v>2.3447647874168136</v>
      </c>
      <c r="I58" s="22">
        <f t="shared" ref="I58" si="20">G58-H58</f>
        <v>0.18612681973866962</v>
      </c>
      <c r="J58" s="22">
        <f t="shared" si="15"/>
        <v>1.1897696212417024</v>
      </c>
      <c r="K58" s="22">
        <f t="shared" si="13"/>
        <v>0.9767143729252028</v>
      </c>
      <c r="L58" s="22">
        <f t="shared" si="9"/>
        <v>-0.9767143729252028</v>
      </c>
      <c r="M58" s="22"/>
      <c r="Y58">
        <f>Quarantena!B58</f>
        <v>80589</v>
      </c>
      <c r="Z58" s="26">
        <f t="shared" ref="Z58:Z63" si="21">(E58+F58-E57-F57)/(D58)</f>
        <v>2.365666885282245E-2</v>
      </c>
      <c r="AA58" s="11">
        <f t="shared" si="16"/>
        <v>2851.8500000000004</v>
      </c>
      <c r="AB58" s="11">
        <f t="shared" si="10"/>
        <v>69332.400000000023</v>
      </c>
      <c r="AC58" s="11">
        <f t="shared" ref="AC58:AC63" si="22">AB58-E58+F58</f>
        <v>92727.400000000023</v>
      </c>
      <c r="AD58">
        <f t="shared" si="17"/>
        <v>47054</v>
      </c>
      <c r="AF58" s="5">
        <f t="shared" si="18"/>
        <v>0.05</v>
      </c>
      <c r="AG58">
        <f>'Nuovi positivi'!C58*$AJ$5</f>
        <v>152.35</v>
      </c>
      <c r="AL58" s="11">
        <f t="shared" si="12"/>
        <v>62832.400000000023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8">
        <f t="shared" ref="G59" si="23">C59/(E59+F59)</f>
        <v>2.4828814511378114</v>
      </c>
      <c r="H59" s="22">
        <f t="shared" ref="H59" si="24">$O$3*EXP($O$4*B59)</f>
        <v>2.2848150793434412</v>
      </c>
      <c r="I59" s="22">
        <f t="shared" ref="I59" si="25">G59-H59</f>
        <v>0.19806637179437026</v>
      </c>
      <c r="J59" s="22">
        <f t="shared" ref="J59" si="26">(C59-C58)/(E59-E58+F59-F58)</f>
        <v>0.99121265377855883</v>
      </c>
      <c r="K59" s="22">
        <f t="shared" si="13"/>
        <v>0.92629638918644397</v>
      </c>
      <c r="L59" s="22">
        <f t="shared" si="9"/>
        <v>-0.92629638918644397</v>
      </c>
      <c r="M59" s="22"/>
      <c r="Y59">
        <f>Quarantena!B59</f>
        <v>80758</v>
      </c>
      <c r="Z59" s="26">
        <f t="shared" si="21"/>
        <v>2.1027929451111912E-2</v>
      </c>
      <c r="AA59" s="11">
        <f t="shared" ref="AA59" si="27">$AJ$5*(D59)-(F59-F58+E59-E58)</f>
        <v>3135.8500000000004</v>
      </c>
      <c r="AB59" s="11">
        <f t="shared" ref="AB59" si="28">AB58+AA59</f>
        <v>72468.250000000029</v>
      </c>
      <c r="AC59" s="11">
        <f t="shared" si="22"/>
        <v>97231.250000000029</v>
      </c>
      <c r="AD59" s="11">
        <f t="shared" ref="AD59" si="29">F59-F58+AD58</f>
        <v>48876</v>
      </c>
      <c r="AE59" s="11"/>
      <c r="AF59" s="5">
        <f t="shared" ref="AF59" si="30">(E59-E58+F59-F58+AA59)/D59</f>
        <v>0.05</v>
      </c>
      <c r="AG59">
        <f>'Nuovi positivi'!C59*$AJ$5</f>
        <v>112.80000000000001</v>
      </c>
      <c r="AL59" s="11">
        <f t="shared" si="12"/>
        <v>65968.250000000029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8">
        <f t="shared" ref="G60" si="31">C60/(E60+F60)</f>
        <v>2.4126141013534781</v>
      </c>
      <c r="H60" s="22">
        <f t="shared" ref="H60" si="32">$O$3*EXP($O$4*B60)</f>
        <v>2.2263981337532686</v>
      </c>
      <c r="I60" s="22">
        <f t="shared" ref="I60" si="33">G60-H60</f>
        <v>0.18621596760020953</v>
      </c>
      <c r="J60" s="22">
        <f t="shared" ref="J60" si="34">(C60-C59)/(E60-E59+F60-F59)</f>
        <v>0.83788762665029171</v>
      </c>
      <c r="K60" s="22">
        <f t="shared" si="13"/>
        <v>0.87848098113894746</v>
      </c>
      <c r="L60" s="22">
        <f t="shared" si="9"/>
        <v>-0.87848098113894746</v>
      </c>
      <c r="M60" s="22"/>
      <c r="Y60">
        <f>Quarantena!B60</f>
        <v>81104</v>
      </c>
      <c r="Z60" s="26">
        <f t="shared" si="21"/>
        <v>3.0238884401489197E-2</v>
      </c>
      <c r="AA60" s="11">
        <f t="shared" ref="AA60" si="35">$AJ$5*(D60)-(F60-F59+E60-E59)</f>
        <v>2128.4500000000007</v>
      </c>
      <c r="AB60" s="11">
        <f t="shared" ref="AB60" si="36">AB59+AA60</f>
        <v>74596.700000000026</v>
      </c>
      <c r="AC60" s="11">
        <f t="shared" si="22"/>
        <v>101548.70000000003</v>
      </c>
      <c r="AD60" s="11">
        <f t="shared" ref="AD60" si="37">F60-F59+AD59</f>
        <v>51599</v>
      </c>
      <c r="AE60" s="11"/>
      <c r="AF60" s="5">
        <f t="shared" ref="AF60" si="38">(E60-E59+F60-F59+AA60)/D60</f>
        <v>5.000000000000001E-2</v>
      </c>
      <c r="AG60">
        <f>'Nuovi positivi'!C60*$AJ$5</f>
        <v>136.45000000000002</v>
      </c>
      <c r="AI60">
        <v>-6500</v>
      </c>
      <c r="AL60" s="11">
        <f t="shared" si="12"/>
        <v>68096.700000000026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18">
        <f t="shared" ref="G61" si="39">C61/(E61+F61)</f>
        <v>2.3525267493846385</v>
      </c>
      <c r="H61" s="22">
        <f t="shared" ref="H61" si="40">$O$3*EXP($O$4*B61)</f>
        <v>2.1694747617844095</v>
      </c>
      <c r="I61" s="22">
        <f t="shared" ref="I61" si="41">G61-H61</f>
        <v>0.183051987600229</v>
      </c>
      <c r="J61" s="22">
        <f t="shared" ref="J61" si="42">(C61-C60)/(E61-E60+F61-F60)</f>
        <v>0.99704142011834318</v>
      </c>
      <c r="K61" s="22">
        <f t="shared" si="13"/>
        <v>0.83313380385801661</v>
      </c>
      <c r="L61" s="22">
        <f t="shared" si="9"/>
        <v>-0.83313380385801661</v>
      </c>
      <c r="M61" s="22"/>
      <c r="Y61">
        <f>Quarantena!B61</f>
        <v>81510</v>
      </c>
      <c r="Z61" s="26">
        <f t="shared" si="21"/>
        <v>3.1383764008950869E-2</v>
      </c>
      <c r="AA61" s="11">
        <f t="shared" ref="AA61" si="43">$AJ$5*(D61)-(F61-F60+E61-E60)</f>
        <v>2004.9500000000007</v>
      </c>
      <c r="AB61" s="11">
        <f t="shared" ref="AB61" si="44">AB60+AA61</f>
        <v>76601.650000000023</v>
      </c>
      <c r="AC61" s="11">
        <f t="shared" si="22"/>
        <v>106059.65000000002</v>
      </c>
      <c r="AD61" s="11">
        <f t="shared" ref="AD61" si="45">F61-F60+AD60</f>
        <v>54542</v>
      </c>
      <c r="AE61" s="11"/>
      <c r="AF61" s="5">
        <f t="shared" ref="AF61" si="46">(E61-E60+F61-F60+AA61)/D61</f>
        <v>5.000000000000001E-2</v>
      </c>
      <c r="AG61">
        <f>'Nuovi positivi'!C61*$AJ$5</f>
        <v>168.5</v>
      </c>
      <c r="AL61" s="11">
        <f t="shared" si="12"/>
        <v>70101.650000000023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18">
        <f t="shared" ref="G62" si="47">C62/(E62+F62)</f>
        <v>2.2853894736842104</v>
      </c>
      <c r="H62" s="22">
        <f t="shared" ref="H62" si="48">$O$3*EXP($O$4*B62)</f>
        <v>2.1140067765351049</v>
      </c>
      <c r="I62" s="22">
        <f t="shared" ref="I62" si="49">G62-H62</f>
        <v>0.17138269714910548</v>
      </c>
      <c r="J62" s="22">
        <f t="shared" ref="J62" si="50">(C62-C61)/(E62-E61+F62-F61)</f>
        <v>0.75664855590506153</v>
      </c>
      <c r="K62" s="22">
        <f t="shared" si="13"/>
        <v>0.79012744730229045</v>
      </c>
      <c r="L62" s="22">
        <f t="shared" si="9"/>
        <v>-0.79012744730229045</v>
      </c>
      <c r="M62" s="22"/>
      <c r="Y62">
        <f>Quarantena!B62</f>
        <v>81710</v>
      </c>
      <c r="Z62" s="26">
        <f t="shared" si="21"/>
        <v>3.2728736148547467E-2</v>
      </c>
      <c r="AA62" s="11">
        <f t="shared" ref="AA62" si="51">$AJ$5*(D62)-(F62-F61+E62-E61)</f>
        <v>1845.4000000000005</v>
      </c>
      <c r="AB62" s="11">
        <f t="shared" ref="AB62" si="52">AB61+AA62</f>
        <v>78447.050000000017</v>
      </c>
      <c r="AC62" s="11">
        <f t="shared" si="22"/>
        <v>110474.05000000002</v>
      </c>
      <c r="AD62" s="11">
        <f t="shared" ref="AD62" si="53">F62-F61+AD61</f>
        <v>57575</v>
      </c>
      <c r="AE62" s="11"/>
      <c r="AF62" s="5">
        <f t="shared" ref="AF62" si="54">(E62-E61+F62-F61+AA62)/D62</f>
        <v>0.05</v>
      </c>
      <c r="AG62">
        <f>'Nuovi positivi'!C62*$AJ$5</f>
        <v>132.30000000000001</v>
      </c>
      <c r="AL62" s="11">
        <f t="shared" ref="AL62:AL63" si="55">AB62+$AI$60</f>
        <v>71947.050000000017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18">
        <f t="shared" ref="G63" si="56">C63/(E63+F63)</f>
        <v>2.2319960216036177</v>
      </c>
      <c r="H63" s="22">
        <f t="shared" ref="H63" si="57">$O$3*EXP($O$4*B63)</f>
        <v>2.059956967446138</v>
      </c>
      <c r="I63" s="22">
        <f t="shared" ref="I63" si="58">G63-H63</f>
        <v>0.17203905415747967</v>
      </c>
      <c r="J63" s="22">
        <f t="shared" ref="J63" si="59">(C63-C62)/(E63-E62+F63-F62)</f>
        <v>0.90394973070017959</v>
      </c>
      <c r="K63" s="22">
        <f t="shared" si="13"/>
        <v>0.7493410783351524</v>
      </c>
      <c r="L63" s="22">
        <f t="shared" si="9"/>
        <v>-0.7493410783351524</v>
      </c>
      <c r="M63" s="22"/>
      <c r="Y63">
        <f>Quarantena!B63</f>
        <v>82286</v>
      </c>
      <c r="Z63" s="26">
        <f t="shared" si="21"/>
        <v>3.1372328142161142E-2</v>
      </c>
      <c r="AA63" s="11">
        <f t="shared" ref="AA63" si="60">$AJ$5*(D63)-(F63-F62+E63-E62)</f>
        <v>1984.3500000000004</v>
      </c>
      <c r="AB63" s="11">
        <f t="shared" ref="AB63" si="61">AB62+AA63</f>
        <v>80431.400000000023</v>
      </c>
      <c r="AC63" s="11">
        <f t="shared" si="22"/>
        <v>114960.40000000002</v>
      </c>
      <c r="AD63" s="25">
        <f t="shared" ref="AD63" si="62">F63-F62+AD62</f>
        <v>60497</v>
      </c>
      <c r="AE63" s="29">
        <v>13</v>
      </c>
      <c r="AF63" s="5">
        <f t="shared" ref="AF63" si="63">(E63-E62+F63-F62+AA63)/D63</f>
        <v>0.05</v>
      </c>
      <c r="AG63">
        <f>'Nuovi positivi'!C63*$AJ$5</f>
        <v>151.05000000000001</v>
      </c>
      <c r="AL63" s="11">
        <f t="shared" si="55"/>
        <v>73931.400000000023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18">
        <f t="shared" ref="G64" si="64">C64/(E64+F64)</f>
        <v>2.1825951912763677</v>
      </c>
      <c r="H64" s="22">
        <f t="shared" ref="H64" si="65">$O$3*EXP($O$4*B64)</f>
        <v>2.0072890753382233</v>
      </c>
      <c r="I64" s="22">
        <f t="shared" ref="I64" si="66">G64-H64</f>
        <v>0.17530611593814438</v>
      </c>
      <c r="J64" s="22">
        <f t="shared" ref="J64" si="67">(C64-C63)/(E64-E63+F64-F63)</f>
        <v>0.77609483042476124</v>
      </c>
      <c r="K64" s="22">
        <f t="shared" si="13"/>
        <v>0.71066010122499057</v>
      </c>
      <c r="L64" s="22">
        <f t="shared" si="9"/>
        <v>-0.71066010122499057</v>
      </c>
      <c r="M64" s="22"/>
    </row>
    <row r="65" spans="1:13">
      <c r="A65" s="2">
        <v>43947</v>
      </c>
      <c r="B65" s="3">
        <v>63</v>
      </c>
      <c r="H65" s="22">
        <f>$O$3*EXP($O$4*B65)</f>
        <v>1.9559677680876273</v>
      </c>
      <c r="J65" s="22"/>
      <c r="K65" s="22">
        <f t="shared" si="13"/>
        <v>0.67397583567042785</v>
      </c>
      <c r="L65" s="22"/>
      <c r="M65" s="22"/>
    </row>
    <row r="66" spans="1:13">
      <c r="A66" s="2">
        <v>43948</v>
      </c>
      <c r="B66" s="3">
        <v>64</v>
      </c>
      <c r="H66" s="22">
        <f>$O$3*EXP($O$4*B66)</f>
        <v>1.9059586169237006</v>
      </c>
      <c r="J66" s="22"/>
      <c r="K66" s="22">
        <f t="shared" si="13"/>
        <v>0.6391852114458878</v>
      </c>
      <c r="L66" s="22"/>
      <c r="M66" s="22"/>
    </row>
    <row r="67" spans="1:13">
      <c r="A67" s="2">
        <v>43949</v>
      </c>
      <c r="B67" s="3">
        <v>65</v>
      </c>
      <c r="H67" s="22">
        <f>$O$3*EXP($O$4*B67)</f>
        <v>1.8572280733324242</v>
      </c>
      <c r="J67" s="22"/>
      <c r="K67" s="22">
        <f t="shared" si="13"/>
        <v>0.60619047880955157</v>
      </c>
      <c r="L67" s="22"/>
      <c r="M67" s="22"/>
    </row>
    <row r="68" spans="1:13">
      <c r="A68" s="2">
        <v>43950</v>
      </c>
      <c r="B68" s="3">
        <v>66</v>
      </c>
      <c r="H68" s="22">
        <f t="shared" ref="H68:H76" si="68">$O$3*EXP($O$4*B68)</f>
        <v>1.8097434465504716</v>
      </c>
      <c r="J68" s="22"/>
      <c r="K68" s="22">
        <f t="shared" si="13"/>
        <v>0.57489893386005286</v>
      </c>
      <c r="L68" s="22"/>
      <c r="M68" s="22"/>
    </row>
    <row r="69" spans="1:13">
      <c r="A69" s="2">
        <v>43951</v>
      </c>
      <c r="B69" s="3">
        <v>67</v>
      </c>
      <c r="H69" s="22">
        <f t="shared" si="68"/>
        <v>1.7634728816346936</v>
      </c>
      <c r="J69" s="22"/>
      <c r="K69" s="22">
        <f t="shared" si="13"/>
        <v>0.54522265807025683</v>
      </c>
      <c r="L69" s="22"/>
      <c r="M69" s="22"/>
    </row>
    <row r="70" spans="1:13">
      <c r="A70" s="2">
        <v>43952</v>
      </c>
      <c r="B70" s="3">
        <v>68</v>
      </c>
      <c r="H70" s="22">
        <f t="shared" si="68"/>
        <v>1.7183853380923078</v>
      </c>
      <c r="J70" s="22"/>
      <c r="K70" s="22">
        <f t="shared" si="13"/>
        <v>0.51707827126630179</v>
      </c>
      <c r="L70" s="22"/>
      <c r="M70" s="22"/>
    </row>
    <row r="71" spans="1:13">
      <c r="A71" s="2">
        <v>43953</v>
      </c>
      <c r="B71" s="3">
        <v>69</v>
      </c>
      <c r="H71" s="22">
        <f t="shared" si="68"/>
        <v>1.6744505690574616</v>
      </c>
      <c r="J71" s="22"/>
      <c r="K71" s="22">
        <f t="shared" si="13"/>
        <v>0.4903866973578605</v>
      </c>
      <c r="L71" s="22"/>
      <c r="M71" s="22"/>
    </row>
    <row r="72" spans="1:13">
      <c r="A72" s="2">
        <v>43954</v>
      </c>
      <c r="B72" s="3">
        <v>70</v>
      </c>
      <c r="H72" s="22">
        <f t="shared" si="68"/>
        <v>1.6316391010001996</v>
      </c>
      <c r="J72" s="22"/>
      <c r="K72" s="22">
        <f t="shared" si="13"/>
        <v>0.46507294216140072</v>
      </c>
      <c r="L72" s="22"/>
      <c r="M72" s="22"/>
    </row>
    <row r="73" spans="1:13">
      <c r="A73" s="2">
        <v>43955</v>
      </c>
      <c r="B73" s="3">
        <v>71</v>
      </c>
      <c r="H73" s="22">
        <f t="shared" si="68"/>
        <v>1.589922213954218</v>
      </c>
      <c r="J73" s="22"/>
      <c r="K73" s="22">
        <f t="shared" si="13"/>
        <v>0.44106588269220842</v>
      </c>
      <c r="L73" s="22"/>
      <c r="M73" s="22"/>
    </row>
    <row r="74" spans="1:13">
      <c r="A74" s="2">
        <v>43956</v>
      </c>
      <c r="B74" s="3">
        <v>72</v>
      </c>
      <c r="H74" s="22">
        <f t="shared" si="68"/>
        <v>1.5492719222501479</v>
      </c>
      <c r="J74" s="22"/>
      <c r="K74" s="22">
        <f t="shared" si="13"/>
        <v>0.41829806733315256</v>
      </c>
      <c r="L74" s="22"/>
      <c r="M74" s="22"/>
    </row>
    <row r="75" spans="1:13">
      <c r="A75" s="2">
        <v>43957</v>
      </c>
      <c r="B75" s="3">
        <v>73</v>
      </c>
      <c r="H75" s="22">
        <f t="shared" si="68"/>
        <v>1.5096609557414378</v>
      </c>
      <c r="J75" s="22"/>
      <c r="K75" s="22">
        <f t="shared" si="13"/>
        <v>0.3967055263187364</v>
      </c>
      <c r="L75" s="22"/>
      <c r="M75" s="22"/>
    </row>
    <row r="76" spans="1:13">
      <c r="A76" s="2">
        <v>43958</v>
      </c>
      <c r="B76" s="3">
        <v>74</v>
      </c>
      <c r="H76" s="22">
        <f t="shared" si="68"/>
        <v>1.4710627415102469</v>
      </c>
      <c r="J76" s="22"/>
      <c r="K76" s="22">
        <f t="shared" si="13"/>
        <v>0.37622759200195993</v>
      </c>
      <c r="L76" s="22"/>
      <c r="M76" s="22"/>
    </row>
    <row r="77" spans="1:13">
      <c r="A77" s="2">
        <v>43959</v>
      </c>
      <c r="B77" s="3">
        <v>75</v>
      </c>
      <c r="H77" s="22">
        <f t="shared" ref="H77:H94" si="69">$O$3*EXP($O$4*B77)</f>
        <v>1.4334513860410647</v>
      </c>
      <c r="J77" s="22"/>
      <c r="K77" s="22">
        <f t="shared" si="13"/>
        <v>0.35680672839900357</v>
      </c>
      <c r="L77" s="22"/>
      <c r="M77" s="22"/>
    </row>
    <row r="78" spans="1:13">
      <c r="A78" s="2">
        <v>43960</v>
      </c>
      <c r="B78" s="3">
        <v>76</v>
      </c>
      <c r="H78" s="22">
        <f t="shared" si="69"/>
        <v>1.3968016578501163</v>
      </c>
      <c r="J78" s="22"/>
      <c r="K78" s="22">
        <f t="shared" si="13"/>
        <v>0.33838836953281515</v>
      </c>
      <c r="L78" s="22"/>
      <c r="M78" s="22"/>
    </row>
    <row r="79" spans="1:13">
      <c r="A79" s="2">
        <v>43961</v>
      </c>
      <c r="B79" s="3">
        <v>77</v>
      </c>
      <c r="H79" s="22">
        <f t="shared" si="69"/>
        <v>1.3610889705588805</v>
      </c>
      <c r="J79" s="22"/>
      <c r="K79" s="22">
        <f t="shared" si="13"/>
        <v>0.32092076612139586</v>
      </c>
      <c r="L79" s="22"/>
      <c r="M79" s="22"/>
    </row>
    <row r="80" spans="1:13">
      <c r="A80" s="2">
        <v>43962</v>
      </c>
      <c r="B80" s="3">
        <v>78</v>
      </c>
      <c r="H80" s="22">
        <f t="shared" si="69"/>
        <v>1.3262893664003814</v>
      </c>
      <c r="J80" s="22"/>
      <c r="K80" s="22">
        <f t="shared" si="13"/>
        <v>0.30435484018003806</v>
      </c>
      <c r="L80" s="22"/>
      <c r="M80" s="22"/>
    </row>
    <row r="81" spans="1:13">
      <c r="A81" s="2">
        <v>43963</v>
      </c>
      <c r="B81" s="3">
        <v>79</v>
      </c>
      <c r="H81" s="22">
        <f t="shared" si="69"/>
        <v>1.2923795001471794</v>
      </c>
      <c r="J81" s="22"/>
      <c r="K81" s="22">
        <f t="shared" si="13"/>
        <v>0.28864404712899216</v>
      </c>
      <c r="L81" s="22"/>
      <c r="M81" s="22"/>
    </row>
    <row r="82" spans="1:13">
      <c r="A82" s="2">
        <v>43964</v>
      </c>
      <c r="B82" s="3">
        <v>80</v>
      </c>
      <c r="H82" s="22">
        <f t="shared" si="69"/>
        <v>1.2593366234502845</v>
      </c>
      <c r="J82" s="22"/>
      <c r="K82" s="22">
        <f t="shared" si="13"/>
        <v>0.27374424501913464</v>
      </c>
      <c r="L82" s="22"/>
      <c r="M82" s="22"/>
    </row>
    <row r="83" spans="1:13">
      <c r="A83" s="2">
        <v>43965</v>
      </c>
      <c r="B83" s="3">
        <v>81</v>
      </c>
      <c r="H83" s="22">
        <f t="shared" si="69"/>
        <v>1.2271385695784822</v>
      </c>
      <c r="J83" s="22"/>
      <c r="K83" s="22">
        <f t="shared" si="13"/>
        <v>0.25961357050820427</v>
      </c>
      <c r="L83" s="22"/>
      <c r="M83" s="22"/>
    </row>
    <row r="84" spans="1:13">
      <c r="A84" s="2">
        <v>43966</v>
      </c>
      <c r="B84" s="3">
        <v>82</v>
      </c>
      <c r="H84" s="22">
        <f t="shared" si="69"/>
        <v>1.1957637385478384</v>
      </c>
      <c r="J84" s="22"/>
      <c r="K84" s="22">
        <f t="shared" si="13"/>
        <v>0.24621232123914474</v>
      </c>
      <c r="L84" s="22"/>
      <c r="M84" s="22"/>
    </row>
    <row r="85" spans="1:13">
      <c r="A85" s="2">
        <v>43967</v>
      </c>
      <c r="B85" s="3">
        <v>83</v>
      </c>
      <c r="H85" s="22">
        <f t="shared" si="69"/>
        <v>1.1651910826314031</v>
      </c>
      <c r="J85" s="22"/>
      <c r="K85" s="22">
        <f t="shared" si="13"/>
        <v>0.2335028442900757</v>
      </c>
      <c r="L85" s="22"/>
      <c r="M85" s="22"/>
    </row>
    <row r="86" spans="1:13">
      <c r="A86" s="2">
        <v>43968</v>
      </c>
      <c r="B86" s="3">
        <v>84</v>
      </c>
      <c r="H86" s="22">
        <f t="shared" si="69"/>
        <v>1.135400092239397</v>
      </c>
      <c r="J86" s="22"/>
      <c r="K86" s="22">
        <f t="shared" si="13"/>
        <v>0.22144943038247414</v>
      </c>
      <c r="L86" s="22"/>
      <c r="M86" s="22"/>
    </row>
    <row r="87" spans="1:13">
      <c r="A87" s="2">
        <v>43969</v>
      </c>
      <c r="B87" s="3">
        <v>85</v>
      </c>
      <c r="H87" s="22">
        <f t="shared" si="69"/>
        <v>1.1063707821604016</v>
      </c>
      <c r="J87" s="22"/>
      <c r="K87" s="22">
        <f t="shared" ref="K87:K94" si="70">$P$3*EXP($P$4*B87)</f>
        <v>0.21001821355032865</v>
      </c>
      <c r="L87" s="22"/>
      <c r="M87" s="22"/>
    </row>
    <row r="88" spans="1:13">
      <c r="A88" s="2">
        <v>43970</v>
      </c>
      <c r="B88" s="3">
        <v>86</v>
      </c>
      <c r="H88" s="22">
        <f t="shared" si="69"/>
        <v>1.0780836781543337</v>
      </c>
      <c r="J88" s="22"/>
      <c r="K88" s="22">
        <f t="shared" si="70"/>
        <v>0.1991770759883707</v>
      </c>
      <c r="L88" s="22"/>
      <c r="M88" s="22"/>
    </row>
    <row r="89" spans="1:13">
      <c r="A89" s="2">
        <v>43971</v>
      </c>
      <c r="B89" s="3">
        <v>87</v>
      </c>
      <c r="H89" s="22">
        <f t="shared" si="69"/>
        <v>1.0505198038881975</v>
      </c>
      <c r="J89" s="22"/>
      <c r="K89" s="22">
        <f t="shared" si="70"/>
        <v>0.18889555781203865</v>
      </c>
      <c r="L89" s="22"/>
      <c r="M89" s="22"/>
    </row>
    <row r="90" spans="1:13">
      <c r="A90" s="2">
        <v>43972</v>
      </c>
      <c r="B90" s="3">
        <v>88</v>
      </c>
      <c r="H90" s="22">
        <f t="shared" si="69"/>
        <v>1.0236606682058604</v>
      </c>
      <c r="J90" s="22"/>
      <c r="K90" s="22">
        <f t="shared" si="70"/>
        <v>0.1791447714756319</v>
      </c>
      <c r="L90" s="22"/>
      <c r="M90" s="22"/>
    </row>
    <row r="91" spans="1:13">
      <c r="A91" s="2">
        <v>43973</v>
      </c>
      <c r="B91" s="3">
        <v>89</v>
      </c>
      <c r="H91" s="22">
        <f t="shared" si="69"/>
        <v>0.99748825272330655</v>
      </c>
      <c r="J91" s="22"/>
      <c r="K91" s="22">
        <f t="shared" si="70"/>
        <v>0.16989732060819829</v>
      </c>
      <c r="L91" s="22"/>
      <c r="M91" s="22"/>
    </row>
    <row r="92" spans="1:13">
      <c r="A92" s="2">
        <v>43974</v>
      </c>
      <c r="B92" s="3">
        <v>90</v>
      </c>
      <c r="H92" s="22">
        <f t="shared" si="69"/>
        <v>0.97198499974104879</v>
      </c>
      <c r="J92" s="22"/>
      <c r="K92" s="22">
        <f t="shared" si="70"/>
        <v>0.16112722303911209</v>
      </c>
      <c r="L92" s="22"/>
      <c r="M92" s="22"/>
    </row>
    <row r="93" spans="1:13">
      <c r="A93" s="2">
        <v>43975</v>
      </c>
      <c r="B93" s="3">
        <v>91</v>
      </c>
      <c r="H93" s="22">
        <f t="shared" si="69"/>
        <v>0.94713380046559037</v>
      </c>
      <c r="J93" s="22"/>
      <c r="K93" s="22">
        <f t="shared" si="70"/>
        <v>0.15280983779707119</v>
      </c>
      <c r="L93" s="22"/>
      <c r="M93" s="22"/>
    </row>
    <row r="94" spans="1:13">
      <c r="A94" s="2">
        <v>43976</v>
      </c>
      <c r="B94" s="3">
        <v>92</v>
      </c>
      <c r="H94" s="22">
        <f t="shared" si="69"/>
        <v>0.92291798353203336</v>
      </c>
      <c r="J94" s="22"/>
      <c r="K94" s="22">
        <f t="shared" si="70"/>
        <v>0.14492179587740434</v>
      </c>
      <c r="L94" s="22"/>
      <c r="M94" s="2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J20"/>
  <sheetViews>
    <sheetView workbookViewId="0">
      <selection activeCell="J11" sqref="J1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0" width="9.8984375" bestFit="1" customWidth="1"/>
  </cols>
  <sheetData>
    <row r="1" spans="1:10">
      <c r="A1" s="31" t="s">
        <v>34</v>
      </c>
      <c r="B1" s="31"/>
    </row>
    <row r="4" spans="1:10">
      <c r="G4" s="30" t="s">
        <v>34</v>
      </c>
      <c r="H4" s="30"/>
    </row>
    <row r="6" spans="1:10">
      <c r="B6" s="16">
        <v>43918</v>
      </c>
      <c r="C6" s="16">
        <v>43919</v>
      </c>
      <c r="D6" s="16">
        <v>43932</v>
      </c>
    </row>
    <row r="7" spans="1:10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</row>
    <row r="8" spans="1:10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</row>
    <row r="9" spans="1:10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</row>
    <row r="10" spans="1:10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</row>
    <row r="12" spans="1:10">
      <c r="A12" s="31" t="s">
        <v>35</v>
      </c>
      <c r="B12" s="31"/>
    </row>
    <row r="15" spans="1:10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selection activeCell="R25" sqref="R2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topLeftCell="A40" workbookViewId="0">
      <selection activeCell="A64" sqref="A6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topLeftCell="A46" workbookViewId="0">
      <selection activeCell="A64" sqref="A6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  <row r="61" spans="1:5">
      <c r="A61" s="2">
        <v>43943</v>
      </c>
      <c r="B61" s="3">
        <f>Dati!J61</f>
        <v>54543</v>
      </c>
      <c r="C61">
        <f t="shared" ref="C61" si="75">B61-B60</f>
        <v>2943</v>
      </c>
      <c r="D61">
        <f t="shared" ref="D61" si="76">C61-C60</f>
        <v>220</v>
      </c>
      <c r="E61">
        <f t="shared" ref="E61" si="77">D61-D60</f>
        <v>-681</v>
      </c>
    </row>
    <row r="62" spans="1:5">
      <c r="A62" s="2">
        <v>43944</v>
      </c>
      <c r="B62" s="3">
        <f>Dati!J62</f>
        <v>57576</v>
      </c>
      <c r="C62">
        <f t="shared" ref="C62" si="78">B62-B61</f>
        <v>3033</v>
      </c>
      <c r="D62">
        <f t="shared" ref="D62" si="79">C62-C61</f>
        <v>90</v>
      </c>
      <c r="E62">
        <f t="shared" ref="E62" si="80">D62-D61</f>
        <v>-130</v>
      </c>
    </row>
    <row r="63" spans="1:5">
      <c r="A63" s="2">
        <v>43945</v>
      </c>
      <c r="B63" s="3">
        <f>Dati!J63</f>
        <v>60498</v>
      </c>
      <c r="C63">
        <f t="shared" ref="C63" si="81">B63-B62</f>
        <v>2922</v>
      </c>
      <c r="D63">
        <f t="shared" ref="D63" si="82">C63-C62</f>
        <v>-111</v>
      </c>
      <c r="E63">
        <f t="shared" ref="E63" si="83">D63-D62</f>
        <v>-201</v>
      </c>
    </row>
    <row r="64" spans="1:5">
      <c r="A64" s="2">
        <v>43946</v>
      </c>
      <c r="B64" s="3">
        <f>Dati!J64</f>
        <v>63120</v>
      </c>
      <c r="C64">
        <f t="shared" ref="C64" si="84">B64-B63</f>
        <v>2622</v>
      </c>
      <c r="D64">
        <f t="shared" ref="D64" si="85">C64-C63</f>
        <v>-300</v>
      </c>
      <c r="E64">
        <f t="shared" ref="E64" si="86">D64-D63</f>
        <v>-189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"/>
  <sheetViews>
    <sheetView topLeftCell="A49" workbookViewId="0">
      <selection activeCell="A64" sqref="A6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  <row r="61" spans="1:5">
      <c r="A61" s="2">
        <v>43943</v>
      </c>
      <c r="B61" s="3">
        <f>Dati!K61</f>
        <v>25085</v>
      </c>
      <c r="C61">
        <f t="shared" ref="C61" si="75">B61-B60</f>
        <v>437</v>
      </c>
      <c r="D61">
        <f t="shared" ref="D61" si="76">C61-C60</f>
        <v>-97</v>
      </c>
      <c r="E61">
        <f t="shared" ref="E61" si="77">D61-D60</f>
        <v>-177</v>
      </c>
    </row>
    <row r="62" spans="1:5">
      <c r="A62" s="2">
        <v>43944</v>
      </c>
      <c r="B62" s="3">
        <f>Dati!K62</f>
        <v>25549</v>
      </c>
      <c r="C62">
        <f t="shared" ref="C62" si="78">B62-B61</f>
        <v>464</v>
      </c>
      <c r="D62">
        <f t="shared" ref="D62" si="79">C62-C61</f>
        <v>27</v>
      </c>
      <c r="E62">
        <f t="shared" ref="E62" si="80">D62-D61</f>
        <v>124</v>
      </c>
    </row>
    <row r="63" spans="1:5">
      <c r="A63" s="2">
        <v>43945</v>
      </c>
      <c r="B63" s="3">
        <f>Dati!K63</f>
        <v>25969</v>
      </c>
      <c r="C63">
        <f t="shared" ref="C63" si="81">B63-B62</f>
        <v>420</v>
      </c>
      <c r="D63">
        <f t="shared" ref="D63" si="82">C63-C62</f>
        <v>-44</v>
      </c>
      <c r="E63">
        <f t="shared" ref="E63" si="83">D63-D62</f>
        <v>-71</v>
      </c>
    </row>
    <row r="64" spans="1:5">
      <c r="A64" s="2">
        <v>43946</v>
      </c>
      <c r="B64" s="3">
        <f>Dati!K64</f>
        <v>26384</v>
      </c>
      <c r="C64">
        <f t="shared" ref="C64" si="84">B64-B63</f>
        <v>415</v>
      </c>
      <c r="D64">
        <f t="shared" ref="D64" si="85">C64-C63</f>
        <v>-5</v>
      </c>
      <c r="E64">
        <f t="shared" ref="E64" si="86">D64-D63</f>
        <v>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4"/>
  <sheetViews>
    <sheetView topLeftCell="A40" workbookViewId="0">
      <selection activeCell="A64" sqref="A6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"/>
  <sheetViews>
    <sheetView topLeftCell="A55" workbookViewId="0">
      <selection activeCell="A64" sqref="A6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4"/>
  <sheetViews>
    <sheetView topLeftCell="A40" workbookViewId="0">
      <selection activeCell="A64" sqref="A6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4"/>
  <sheetViews>
    <sheetView workbookViewId="0">
      <selection activeCell="A64" sqref="A64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36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  <row r="61" spans="1:4">
      <c r="A61" s="2">
        <v>43943</v>
      </c>
      <c r="B61">
        <f>Positivi!B61+Deceduti!B61+Guariti!B61</f>
        <v>187327</v>
      </c>
      <c r="C61">
        <f t="shared" ref="C61" si="19">B61-B60</f>
        <v>3370</v>
      </c>
      <c r="D61">
        <f t="shared" ref="D61" si="20">C61-C60</f>
        <v>641</v>
      </c>
    </row>
    <row r="62" spans="1:4">
      <c r="A62" s="2">
        <v>43944</v>
      </c>
      <c r="B62">
        <f>Positivi!B62+Deceduti!B62+Guariti!B62</f>
        <v>189973</v>
      </c>
      <c r="C62">
        <f t="shared" ref="C62" si="21">B62-B61</f>
        <v>2646</v>
      </c>
      <c r="D62">
        <f t="shared" ref="D62" si="22">C62-C61</f>
        <v>-724</v>
      </c>
    </row>
    <row r="63" spans="1:4">
      <c r="A63" s="2">
        <v>43945</v>
      </c>
      <c r="B63">
        <f>Positivi!B63+Deceduti!B63+Guariti!B63</f>
        <v>192994</v>
      </c>
      <c r="C63">
        <f t="shared" ref="C63" si="23">B63-B62</f>
        <v>3021</v>
      </c>
      <c r="D63">
        <f t="shared" ref="D63" si="24">C63-C62</f>
        <v>375</v>
      </c>
    </row>
    <row r="64" spans="1:4">
      <c r="A64" s="2">
        <v>43946</v>
      </c>
      <c r="B64">
        <f>Positivi!B64+Deceduti!B64+Guariti!B64</f>
        <v>195351</v>
      </c>
      <c r="C64">
        <f t="shared" ref="C64" si="25">B64-B63</f>
        <v>2357</v>
      </c>
      <c r="D64">
        <f t="shared" ref="D64" si="26">C64-C63</f>
        <v>-664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2020-04-25T20:26:04Z</dcterms:modified>
</cp:coreProperties>
</file>