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4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8D2BB055-9519-41B0-8E1A-6AB03C3BD095}" xr6:coauthVersionLast="45" xr6:coauthVersionMax="45" xr10:uidLastSave="{00000000-0000-0000-0000-000000000000}"/>
  <bookViews>
    <workbookView xWindow="-108" yWindow="-108" windowWidth="23256" windowHeight="12576" firstSheet="11" activeTab="15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pos" sheetId="10" r:id="rId11"/>
    <sheet name="Analisi-nuovi-pos" sheetId="14" r:id="rId12"/>
    <sheet name="Analisi-nuovi-pos (2)" sheetId="16" r:id="rId13"/>
    <sheet name="Analisi-dead" sheetId="11" r:id="rId14"/>
    <sheet name="Analisi-dead (2)" sheetId="15" r:id="rId15"/>
    <sheet name="Bilog" sheetId="17" r:id="rId16"/>
    <sheet name="R0" sheetId="18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8" l="1"/>
  <c r="J5" i="18"/>
  <c r="J6" i="18"/>
  <c r="J7" i="18"/>
  <c r="J8" i="18"/>
  <c r="J9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10" i="18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4" i="9"/>
  <c r="C56" i="18" l="1"/>
  <c r="D56" i="18"/>
  <c r="E56" i="18"/>
  <c r="F56" i="18"/>
  <c r="B56" i="17"/>
  <c r="C56" i="17" s="1"/>
  <c r="I56" i="15"/>
  <c r="J56" i="15"/>
  <c r="C56" i="15"/>
  <c r="D56" i="15" s="1"/>
  <c r="C56" i="11"/>
  <c r="D56" i="11" s="1"/>
  <c r="J56" i="11" s="1"/>
  <c r="C56" i="10"/>
  <c r="D56" i="10" s="1"/>
  <c r="C56" i="9"/>
  <c r="B56" i="7"/>
  <c r="C56" i="7"/>
  <c r="D56" i="7" s="1"/>
  <c r="E56" i="7" s="1"/>
  <c r="B56" i="8"/>
  <c r="B56" i="13" s="1"/>
  <c r="C56" i="8"/>
  <c r="D56" i="8" s="1"/>
  <c r="E56" i="8" s="1"/>
  <c r="B56" i="6"/>
  <c r="C56" i="6" s="1"/>
  <c r="D56" i="6" s="1"/>
  <c r="E56" i="6" s="1"/>
  <c r="B56" i="5"/>
  <c r="C56" i="5" s="1"/>
  <c r="D56" i="5" s="1"/>
  <c r="E56" i="5" s="1"/>
  <c r="B56" i="4"/>
  <c r="C56" i="4" s="1"/>
  <c r="D56" i="4" s="1"/>
  <c r="E56" i="4" s="1"/>
  <c r="B56" i="3"/>
  <c r="C56" i="3" s="1"/>
  <c r="D56" i="3" s="1"/>
  <c r="E56" i="3" s="1"/>
  <c r="B56" i="2"/>
  <c r="C56" i="2" s="1"/>
  <c r="D56" i="2" s="1"/>
  <c r="E56" i="2" s="1"/>
  <c r="G56" i="18" l="1"/>
  <c r="C56" i="13"/>
  <c r="D56" i="13" s="1"/>
  <c r="C56" i="16"/>
  <c r="C56" i="14"/>
  <c r="H56" i="10"/>
  <c r="I56" i="11"/>
  <c r="G56" i="9"/>
  <c r="I56" i="9" s="1"/>
  <c r="E56" i="11"/>
  <c r="I56" i="18"/>
  <c r="H56" i="9"/>
  <c r="J56" i="9" s="1"/>
  <c r="E56" i="15"/>
  <c r="D56" i="16" l="1"/>
  <c r="H56" i="16"/>
  <c r="I56" i="16" s="1"/>
  <c r="D56" i="14"/>
  <c r="H56" i="14"/>
  <c r="I56" i="14" s="1"/>
  <c r="C55" i="18" l="1"/>
  <c r="D55" i="18"/>
  <c r="E55" i="18"/>
  <c r="F55" i="18"/>
  <c r="B55" i="17"/>
  <c r="C55" i="17" s="1"/>
  <c r="I55" i="15"/>
  <c r="J55" i="15"/>
  <c r="C55" i="15"/>
  <c r="D55" i="15" s="1"/>
  <c r="E55" i="15"/>
  <c r="I55" i="11"/>
  <c r="J55" i="11"/>
  <c r="C55" i="11"/>
  <c r="D55" i="11" s="1"/>
  <c r="E55" i="11"/>
  <c r="H55" i="16"/>
  <c r="I55" i="16" s="1"/>
  <c r="C55" i="16"/>
  <c r="D55" i="16" s="1"/>
  <c r="H55" i="14"/>
  <c r="I55" i="14" s="1"/>
  <c r="C55" i="14"/>
  <c r="D55" i="14" s="1"/>
  <c r="H55" i="10"/>
  <c r="C55" i="10"/>
  <c r="D55" i="10" s="1"/>
  <c r="C55" i="9"/>
  <c r="B55" i="13"/>
  <c r="C55" i="13" s="1"/>
  <c r="D55" i="13" s="1"/>
  <c r="B55" i="7"/>
  <c r="C55" i="7" s="1"/>
  <c r="D55" i="7" s="1"/>
  <c r="E55" i="7" s="1"/>
  <c r="B55" i="8"/>
  <c r="C55" i="8" s="1"/>
  <c r="D55" i="8" s="1"/>
  <c r="E55" i="8" s="1"/>
  <c r="B55" i="6"/>
  <c r="C55" i="6" s="1"/>
  <c r="D55" i="6" s="1"/>
  <c r="E55" i="6" s="1"/>
  <c r="B55" i="5"/>
  <c r="C55" i="5" s="1"/>
  <c r="D55" i="5" s="1"/>
  <c r="E55" i="5" s="1"/>
  <c r="B55" i="4"/>
  <c r="C55" i="4" s="1"/>
  <c r="D55" i="4" s="1"/>
  <c r="E55" i="4" s="1"/>
  <c r="B55" i="3"/>
  <c r="C55" i="3" s="1"/>
  <c r="D55" i="3" s="1"/>
  <c r="E55" i="3" s="1"/>
  <c r="B55" i="2"/>
  <c r="C55" i="2" s="1"/>
  <c r="D55" i="2" s="1"/>
  <c r="E55" i="2" s="1"/>
  <c r="G55" i="18" l="1"/>
  <c r="I55" i="18" s="1"/>
  <c r="D56" i="9"/>
  <c r="H55" i="9"/>
  <c r="J55" i="9" s="1"/>
  <c r="G55" i="9"/>
  <c r="I55" i="9" s="1"/>
  <c r="H77" i="18" l="1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4" i="18"/>
  <c r="H5" i="18"/>
  <c r="H6" i="18"/>
  <c r="I6" i="18" s="1"/>
  <c r="H7" i="18"/>
  <c r="H8" i="18"/>
  <c r="H9" i="18"/>
  <c r="H10" i="18"/>
  <c r="I10" i="18" s="1"/>
  <c r="H11" i="18"/>
  <c r="H12" i="18"/>
  <c r="H13" i="18"/>
  <c r="H14" i="18"/>
  <c r="I14" i="18" s="1"/>
  <c r="H15" i="18"/>
  <c r="H16" i="18"/>
  <c r="H17" i="18"/>
  <c r="H18" i="18"/>
  <c r="I18" i="18" s="1"/>
  <c r="H19" i="18"/>
  <c r="H20" i="18"/>
  <c r="H21" i="18"/>
  <c r="H22" i="18"/>
  <c r="I22" i="18" s="1"/>
  <c r="H23" i="18"/>
  <c r="H24" i="18"/>
  <c r="H25" i="18"/>
  <c r="H26" i="18"/>
  <c r="I26" i="18" s="1"/>
  <c r="H27" i="18"/>
  <c r="H28" i="18"/>
  <c r="H29" i="18"/>
  <c r="H30" i="18"/>
  <c r="I30" i="18" s="1"/>
  <c r="H31" i="18"/>
  <c r="H32" i="18"/>
  <c r="H33" i="18"/>
  <c r="H34" i="18"/>
  <c r="I34" i="18" s="1"/>
  <c r="H35" i="18"/>
  <c r="H36" i="18"/>
  <c r="H37" i="18"/>
  <c r="H38" i="18"/>
  <c r="I38" i="18" s="1"/>
  <c r="H39" i="18"/>
  <c r="H40" i="18"/>
  <c r="H41" i="18"/>
  <c r="H42" i="18"/>
  <c r="I42" i="18" s="1"/>
  <c r="H43" i="18"/>
  <c r="H44" i="18"/>
  <c r="H45" i="18"/>
  <c r="H46" i="18"/>
  <c r="I46" i="18" s="1"/>
  <c r="H47" i="18"/>
  <c r="H48" i="18"/>
  <c r="H49" i="18"/>
  <c r="H50" i="18"/>
  <c r="I50" i="18" s="1"/>
  <c r="H51" i="18"/>
  <c r="H52" i="18"/>
  <c r="H53" i="18"/>
  <c r="H54" i="18"/>
  <c r="I54" i="18" s="1"/>
  <c r="H55" i="18"/>
  <c r="H56" i="18"/>
  <c r="H57" i="18"/>
  <c r="H58" i="18"/>
  <c r="H59" i="18"/>
  <c r="H60" i="18"/>
  <c r="H61" i="18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G4" i="18" s="1"/>
  <c r="C5" i="18"/>
  <c r="C6" i="18"/>
  <c r="G6" i="18" s="1"/>
  <c r="C7" i="18"/>
  <c r="G7" i="18" s="1"/>
  <c r="C8" i="18"/>
  <c r="G8" i="18" s="1"/>
  <c r="C9" i="18"/>
  <c r="C10" i="18"/>
  <c r="G10" i="18" s="1"/>
  <c r="C11" i="18"/>
  <c r="G11" i="18" s="1"/>
  <c r="C12" i="18"/>
  <c r="G12" i="18" s="1"/>
  <c r="C13" i="18"/>
  <c r="C14" i="18"/>
  <c r="G14" i="18" s="1"/>
  <c r="C15" i="18"/>
  <c r="G15" i="18" s="1"/>
  <c r="C16" i="18"/>
  <c r="G16" i="18" s="1"/>
  <c r="C17" i="18"/>
  <c r="C18" i="18"/>
  <c r="G18" i="18" s="1"/>
  <c r="C19" i="18"/>
  <c r="G19" i="18" s="1"/>
  <c r="C20" i="18"/>
  <c r="G20" i="18" s="1"/>
  <c r="C21" i="18"/>
  <c r="C22" i="18"/>
  <c r="G22" i="18" s="1"/>
  <c r="C23" i="18"/>
  <c r="G23" i="18" s="1"/>
  <c r="C24" i="18"/>
  <c r="G24" i="18" s="1"/>
  <c r="C25" i="18"/>
  <c r="C26" i="18"/>
  <c r="G26" i="18" s="1"/>
  <c r="C27" i="18"/>
  <c r="G27" i="18" s="1"/>
  <c r="C28" i="18"/>
  <c r="G28" i="18" s="1"/>
  <c r="C29" i="18"/>
  <c r="C30" i="18"/>
  <c r="G30" i="18" s="1"/>
  <c r="C31" i="18"/>
  <c r="G31" i="18" s="1"/>
  <c r="C32" i="18"/>
  <c r="G32" i="18" s="1"/>
  <c r="C33" i="18"/>
  <c r="C34" i="18"/>
  <c r="G34" i="18" s="1"/>
  <c r="C35" i="18"/>
  <c r="G35" i="18" s="1"/>
  <c r="C36" i="18"/>
  <c r="G36" i="18" s="1"/>
  <c r="C37" i="18"/>
  <c r="C38" i="18"/>
  <c r="G38" i="18" s="1"/>
  <c r="C39" i="18"/>
  <c r="G39" i="18" s="1"/>
  <c r="C40" i="18"/>
  <c r="G40" i="18" s="1"/>
  <c r="C41" i="18"/>
  <c r="C42" i="18"/>
  <c r="G42" i="18" s="1"/>
  <c r="C43" i="18"/>
  <c r="G43" i="18" s="1"/>
  <c r="C44" i="18"/>
  <c r="G44" i="18" s="1"/>
  <c r="C45" i="18"/>
  <c r="C46" i="18"/>
  <c r="G46" i="18" s="1"/>
  <c r="C47" i="18"/>
  <c r="G47" i="18" s="1"/>
  <c r="C48" i="18"/>
  <c r="G48" i="18" s="1"/>
  <c r="C49" i="18"/>
  <c r="C50" i="18"/>
  <c r="G50" i="18" s="1"/>
  <c r="C51" i="18"/>
  <c r="G51" i="18" s="1"/>
  <c r="C52" i="18"/>
  <c r="G52" i="18" s="1"/>
  <c r="C53" i="18"/>
  <c r="C54" i="18"/>
  <c r="G54" i="18" s="1"/>
  <c r="C3" i="18"/>
  <c r="G3" i="18" s="1"/>
  <c r="I45" i="18" l="1"/>
  <c r="I29" i="18"/>
  <c r="I13" i="18"/>
  <c r="G53" i="18"/>
  <c r="I53" i="18" s="1"/>
  <c r="G49" i="18"/>
  <c r="I49" i="18" s="1"/>
  <c r="G45" i="18"/>
  <c r="G41" i="18"/>
  <c r="I41" i="18" s="1"/>
  <c r="G37" i="18"/>
  <c r="I37" i="18" s="1"/>
  <c r="G33" i="18"/>
  <c r="I33" i="18" s="1"/>
  <c r="G29" i="18"/>
  <c r="G25" i="18"/>
  <c r="I25" i="18" s="1"/>
  <c r="G21" i="18"/>
  <c r="I21" i="18" s="1"/>
  <c r="G17" i="18"/>
  <c r="I17" i="18" s="1"/>
  <c r="G13" i="18"/>
  <c r="G9" i="18"/>
  <c r="I9" i="18" s="1"/>
  <c r="G5" i="18"/>
  <c r="I5" i="18" s="1"/>
  <c r="I52" i="18"/>
  <c r="I48" i="18"/>
  <c r="I44" i="18"/>
  <c r="I40" i="18"/>
  <c r="I36" i="18"/>
  <c r="I32" i="18"/>
  <c r="I28" i="18"/>
  <c r="I24" i="18"/>
  <c r="I20" i="18"/>
  <c r="I16" i="18"/>
  <c r="I12" i="18"/>
  <c r="I8" i="18"/>
  <c r="I4" i="18"/>
  <c r="I51" i="18"/>
  <c r="I47" i="18"/>
  <c r="I43" i="18"/>
  <c r="I39" i="18"/>
  <c r="I35" i="18"/>
  <c r="I31" i="18"/>
  <c r="I27" i="18"/>
  <c r="I23" i="18"/>
  <c r="I19" i="18"/>
  <c r="I15" i="18"/>
  <c r="I11" i="18"/>
  <c r="I7" i="18"/>
  <c r="I3" i="18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I54" i="15"/>
  <c r="J54" i="15"/>
  <c r="C54" i="15"/>
  <c r="D54" i="15" s="1"/>
  <c r="I54" i="11"/>
  <c r="J54" i="11"/>
  <c r="C54" i="11"/>
  <c r="D54" i="11" s="1"/>
  <c r="H54" i="16"/>
  <c r="I54" i="16"/>
  <c r="C54" i="16"/>
  <c r="D54" i="16" s="1"/>
  <c r="H54" i="14"/>
  <c r="I54" i="14" s="1"/>
  <c r="C54" i="14"/>
  <c r="D54" i="14" s="1"/>
  <c r="H54" i="10"/>
  <c r="C54" i="10"/>
  <c r="D54" i="10" s="1"/>
  <c r="C54" i="9"/>
  <c r="G54" i="9" s="1"/>
  <c r="I54" i="9" s="1"/>
  <c r="B54" i="13"/>
  <c r="C54" i="13" s="1"/>
  <c r="D54" i="13" s="1"/>
  <c r="B54" i="7"/>
  <c r="C54" i="7" s="1"/>
  <c r="D54" i="7" s="1"/>
  <c r="E54" i="7" s="1"/>
  <c r="B54" i="8"/>
  <c r="C54" i="8" s="1"/>
  <c r="D54" i="8" s="1"/>
  <c r="E54" i="8" s="1"/>
  <c r="B54" i="6"/>
  <c r="C54" i="6" s="1"/>
  <c r="D54" i="6" s="1"/>
  <c r="E54" i="6" s="1"/>
  <c r="B54" i="5"/>
  <c r="C54" i="5" s="1"/>
  <c r="D54" i="5" s="1"/>
  <c r="E54" i="5" s="1"/>
  <c r="B54" i="4"/>
  <c r="C54" i="4" s="1"/>
  <c r="D54" i="4" s="1"/>
  <c r="E54" i="4" s="1"/>
  <c r="B54" i="3"/>
  <c r="C54" i="3" s="1"/>
  <c r="D54" i="3" s="1"/>
  <c r="E54" i="3" s="1"/>
  <c r="B54" i="2"/>
  <c r="C54" i="2" s="1"/>
  <c r="D54" i="2" s="1"/>
  <c r="E54" i="2" s="1"/>
  <c r="M7" i="18" l="1"/>
  <c r="H54" i="9"/>
  <c r="J54" i="9" s="1"/>
  <c r="D55" i="9"/>
  <c r="M8" i="18"/>
  <c r="E54" i="15"/>
  <c r="E54" i="11"/>
  <c r="I53" i="15"/>
  <c r="J53" i="15"/>
  <c r="C53" i="15"/>
  <c r="D53" i="15" s="1"/>
  <c r="I53" i="11"/>
  <c r="J53" i="11"/>
  <c r="C53" i="11"/>
  <c r="D53" i="11" s="1"/>
  <c r="H53" i="16"/>
  <c r="I53" i="16" s="1"/>
  <c r="C53" i="16"/>
  <c r="D53" i="16" s="1"/>
  <c r="H53" i="14"/>
  <c r="I53" i="14" s="1"/>
  <c r="C53" i="14"/>
  <c r="D53" i="14" s="1"/>
  <c r="H53" i="10"/>
  <c r="C53" i="10"/>
  <c r="D53" i="10"/>
  <c r="B53" i="7"/>
  <c r="C53" i="7" s="1"/>
  <c r="D53" i="7" s="1"/>
  <c r="E53" i="7" s="1"/>
  <c r="C53" i="9"/>
  <c r="B53" i="13"/>
  <c r="C53" i="13" s="1"/>
  <c r="D53" i="13" s="1"/>
  <c r="B53" i="8"/>
  <c r="C53" i="8" s="1"/>
  <c r="D53" i="8" s="1"/>
  <c r="E53" i="8" s="1"/>
  <c r="B53" i="6"/>
  <c r="C53" i="6" s="1"/>
  <c r="D53" i="6" s="1"/>
  <c r="E53" i="6" s="1"/>
  <c r="B53" i="5"/>
  <c r="C53" i="5" s="1"/>
  <c r="D53" i="5" s="1"/>
  <c r="E53" i="5" s="1"/>
  <c r="B53" i="4"/>
  <c r="C53" i="4" s="1"/>
  <c r="D53" i="4" s="1"/>
  <c r="E53" i="4" s="1"/>
  <c r="B53" i="3"/>
  <c r="C53" i="3" s="1"/>
  <c r="D53" i="3" s="1"/>
  <c r="E53" i="3" s="1"/>
  <c r="B53" i="2"/>
  <c r="C53" i="2" s="1"/>
  <c r="D53" i="2" s="1"/>
  <c r="E53" i="2" s="1"/>
  <c r="H53" i="9" l="1"/>
  <c r="J53" i="9" s="1"/>
  <c r="E56" i="9"/>
  <c r="G53" i="9"/>
  <c r="I53" i="9" s="1"/>
  <c r="D54" i="9"/>
  <c r="E53" i="15"/>
  <c r="E53" i="11"/>
  <c r="M20" i="15"/>
  <c r="M2" i="15"/>
  <c r="H71" i="15" s="1"/>
  <c r="M2" i="16"/>
  <c r="G100" i="16" s="1"/>
  <c r="L12" i="14"/>
  <c r="L11" i="14"/>
  <c r="E3" i="16"/>
  <c r="C52" i="16"/>
  <c r="C51" i="16"/>
  <c r="C50" i="16"/>
  <c r="D51" i="16" s="1"/>
  <c r="C49" i="16"/>
  <c r="C48" i="16"/>
  <c r="C47" i="16"/>
  <c r="D47" i="16" s="1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D13" i="16"/>
  <c r="C13" i="16"/>
  <c r="D12" i="16"/>
  <c r="C12" i="16"/>
  <c r="C11" i="16"/>
  <c r="C10" i="16"/>
  <c r="D10" i="16" s="1"/>
  <c r="C9" i="16"/>
  <c r="D9" i="16" s="1"/>
  <c r="C8" i="16"/>
  <c r="D8" i="16" s="1"/>
  <c r="C7" i="16"/>
  <c r="C6" i="16"/>
  <c r="C5" i="16"/>
  <c r="D6" i="16" s="1"/>
  <c r="C4" i="16"/>
  <c r="C3" i="16"/>
  <c r="C1" i="16"/>
  <c r="M12" i="11"/>
  <c r="M11" i="11"/>
  <c r="F3" i="15"/>
  <c r="E55" i="9" l="1"/>
  <c r="G68" i="16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74" i="16"/>
  <c r="G66" i="16"/>
  <c r="G58" i="16"/>
  <c r="G48" i="16"/>
  <c r="G32" i="16"/>
  <c r="G104" i="16"/>
  <c r="G96" i="16"/>
  <c r="G88" i="16"/>
  <c r="G80" i="16"/>
  <c r="G72" i="16"/>
  <c r="G64" i="16"/>
  <c r="G56" i="16"/>
  <c r="G44" i="16"/>
  <c r="G28" i="16"/>
  <c r="G4" i="16"/>
  <c r="E4" i="16" s="1"/>
  <c r="G110" i="16"/>
  <c r="G102" i="16"/>
  <c r="G94" i="16"/>
  <c r="G86" i="16"/>
  <c r="G78" i="16"/>
  <c r="G70" i="16"/>
  <c r="G62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71" i="16"/>
  <c r="G67" i="16"/>
  <c r="G63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73" i="16"/>
  <c r="G69" i="16"/>
  <c r="G65" i="16"/>
  <c r="G61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D41" i="16"/>
  <c r="D45" i="16"/>
  <c r="D4" i="16"/>
  <c r="D14" i="16"/>
  <c r="D16" i="16"/>
  <c r="D18" i="16"/>
  <c r="D20" i="16"/>
  <c r="D22" i="16"/>
  <c r="D24" i="16"/>
  <c r="D26" i="16"/>
  <c r="D28" i="16"/>
  <c r="D30" i="16"/>
  <c r="D32" i="16"/>
  <c r="D34" i="16"/>
  <c r="D36" i="16"/>
  <c r="D5" i="16"/>
  <c r="D7" i="16"/>
  <c r="D15" i="16"/>
  <c r="D17" i="16"/>
  <c r="D19" i="16"/>
  <c r="D21" i="16"/>
  <c r="D23" i="16"/>
  <c r="D25" i="16"/>
  <c r="D27" i="16"/>
  <c r="D29" i="16"/>
  <c r="D31" i="16"/>
  <c r="D33" i="16"/>
  <c r="D35" i="16"/>
  <c r="H3" i="16"/>
  <c r="D11" i="16"/>
  <c r="D37" i="16"/>
  <c r="D40" i="16"/>
  <c r="D44" i="16"/>
  <c r="D50" i="16"/>
  <c r="D39" i="16"/>
  <c r="D43" i="16"/>
  <c r="D38" i="16"/>
  <c r="D42" i="16"/>
  <c r="D46" i="16"/>
  <c r="D49" i="16"/>
  <c r="D48" i="16"/>
  <c r="D52" i="16"/>
  <c r="H86" i="15"/>
  <c r="H70" i="15"/>
  <c r="H90" i="15"/>
  <c r="H74" i="15"/>
  <c r="H82" i="15"/>
  <c r="H78" i="15"/>
  <c r="H89" i="15"/>
  <c r="H85" i="15"/>
  <c r="H81" i="15"/>
  <c r="H77" i="15"/>
  <c r="H73" i="15"/>
  <c r="H69" i="15"/>
  <c r="H92" i="15"/>
  <c r="H88" i="15"/>
  <c r="H84" i="15"/>
  <c r="H80" i="15"/>
  <c r="H76" i="15"/>
  <c r="H72" i="15"/>
  <c r="H68" i="15"/>
  <c r="H91" i="15"/>
  <c r="H87" i="15"/>
  <c r="H83" i="15"/>
  <c r="H79" i="15"/>
  <c r="H75" i="15"/>
  <c r="H4" i="15"/>
  <c r="F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D52" i="15"/>
  <c r="C52" i="15"/>
  <c r="D51" i="15"/>
  <c r="C51" i="15"/>
  <c r="D50" i="15"/>
  <c r="C50" i="15"/>
  <c r="D49" i="15"/>
  <c r="C49" i="15"/>
  <c r="D48" i="15"/>
  <c r="C48" i="15"/>
  <c r="D47" i="15"/>
  <c r="C47" i="15"/>
  <c r="D46" i="15"/>
  <c r="C46" i="15"/>
  <c r="D45" i="15"/>
  <c r="C45" i="15"/>
  <c r="D44" i="15"/>
  <c r="C44" i="15"/>
  <c r="D43" i="15"/>
  <c r="C43" i="15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D13" i="15"/>
  <c r="C13" i="15"/>
  <c r="E12" i="15"/>
  <c r="C12" i="15"/>
  <c r="D12" i="15" s="1"/>
  <c r="E11" i="15"/>
  <c r="C11" i="15"/>
  <c r="D11" i="15" s="1"/>
  <c r="C10" i="15"/>
  <c r="D10" i="15" s="1"/>
  <c r="C9" i="15"/>
  <c r="C8" i="15"/>
  <c r="E8" i="15" s="1"/>
  <c r="C7" i="15"/>
  <c r="E7" i="15" s="1"/>
  <c r="C6" i="15"/>
  <c r="E6" i="15" s="1"/>
  <c r="E5" i="15"/>
  <c r="D5" i="15"/>
  <c r="C5" i="15"/>
  <c r="C4" i="15"/>
  <c r="C3" i="15"/>
  <c r="E5" i="16" l="1"/>
  <c r="E6" i="16" s="1"/>
  <c r="H4" i="16"/>
  <c r="I4" i="16" s="1"/>
  <c r="F4" i="16"/>
  <c r="F5" i="15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I4" i="15"/>
  <c r="I3" i="15"/>
  <c r="J5" i="15"/>
  <c r="D4" i="15"/>
  <c r="J4" i="15" s="1"/>
  <c r="E10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D31" i="15"/>
  <c r="E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E14" i="15"/>
  <c r="E15" i="15"/>
  <c r="E4" i="15"/>
  <c r="D6" i="15"/>
  <c r="D7" i="15"/>
  <c r="D8" i="15"/>
  <c r="D9" i="15"/>
  <c r="E9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F5" i="16" l="1"/>
  <c r="H5" i="16"/>
  <c r="E7" i="16"/>
  <c r="H7" i="16" s="1"/>
  <c r="F6" i="16"/>
  <c r="H6" i="16"/>
  <c r="I5" i="16"/>
  <c r="L14" i="16"/>
  <c r="I7" i="15"/>
  <c r="I5" i="15"/>
  <c r="I15" i="15"/>
  <c r="I9" i="15"/>
  <c r="I16" i="15"/>
  <c r="I18" i="15"/>
  <c r="I20" i="15"/>
  <c r="I22" i="15"/>
  <c r="I24" i="15"/>
  <c r="I30" i="15"/>
  <c r="I37" i="15"/>
  <c r="I31" i="15"/>
  <c r="I39" i="15"/>
  <c r="I26" i="15"/>
  <c r="I34" i="15"/>
  <c r="I42" i="15"/>
  <c r="I50" i="15"/>
  <c r="I45" i="15"/>
  <c r="I47" i="15"/>
  <c r="I28" i="15"/>
  <c r="I35" i="15"/>
  <c r="I43" i="15"/>
  <c r="I51" i="15"/>
  <c r="G4" i="15"/>
  <c r="G5" i="15"/>
  <c r="G14" i="15"/>
  <c r="G6" i="15"/>
  <c r="G67" i="15"/>
  <c r="J19" i="15"/>
  <c r="G19" i="15"/>
  <c r="G23" i="15"/>
  <c r="J27" i="15"/>
  <c r="G27" i="15"/>
  <c r="G31" i="15"/>
  <c r="J31" i="15"/>
  <c r="G35" i="15"/>
  <c r="J35" i="15"/>
  <c r="G39" i="15"/>
  <c r="J39" i="15"/>
  <c r="G43" i="15"/>
  <c r="J43" i="15"/>
  <c r="G47" i="15"/>
  <c r="J47" i="15"/>
  <c r="G51" i="15"/>
  <c r="J51" i="15"/>
  <c r="G62" i="15"/>
  <c r="G61" i="15"/>
  <c r="G13" i="15"/>
  <c r="J13" i="15"/>
  <c r="G64" i="15"/>
  <c r="G60" i="15"/>
  <c r="G55" i="15"/>
  <c r="J16" i="15"/>
  <c r="G16" i="15"/>
  <c r="J20" i="15"/>
  <c r="G20" i="15"/>
  <c r="J24" i="15"/>
  <c r="G24" i="15"/>
  <c r="J28" i="15"/>
  <c r="G28" i="15"/>
  <c r="G32" i="15"/>
  <c r="J32" i="15"/>
  <c r="G36" i="15"/>
  <c r="J36" i="15"/>
  <c r="G40" i="15"/>
  <c r="J40" i="15"/>
  <c r="G44" i="15"/>
  <c r="J44" i="15"/>
  <c r="G48" i="15"/>
  <c r="J48" i="15"/>
  <c r="G52" i="15"/>
  <c r="J52" i="15"/>
  <c r="G66" i="15"/>
  <c r="G65" i="15"/>
  <c r="J6" i="15"/>
  <c r="I48" i="15"/>
  <c r="I40" i="15"/>
  <c r="I32" i="15"/>
  <c r="I8" i="15"/>
  <c r="J12" i="15"/>
  <c r="G12" i="15"/>
  <c r="I12" i="15"/>
  <c r="G56" i="15"/>
  <c r="G9" i="15"/>
  <c r="J8" i="15"/>
  <c r="G8" i="15"/>
  <c r="G59" i="15"/>
  <c r="J17" i="15"/>
  <c r="G17" i="15"/>
  <c r="J21" i="15"/>
  <c r="G21" i="15"/>
  <c r="J25" i="15"/>
  <c r="G25" i="15"/>
  <c r="J29" i="15"/>
  <c r="G29" i="15"/>
  <c r="G33" i="15"/>
  <c r="J33" i="15"/>
  <c r="G37" i="15"/>
  <c r="J37" i="15"/>
  <c r="G41" i="15"/>
  <c r="J41" i="15"/>
  <c r="G45" i="15"/>
  <c r="J45" i="15"/>
  <c r="G49" i="15"/>
  <c r="J49" i="15"/>
  <c r="G54" i="15"/>
  <c r="G53" i="15"/>
  <c r="J9" i="15"/>
  <c r="I49" i="15"/>
  <c r="I41" i="15"/>
  <c r="I33" i="15"/>
  <c r="J23" i="15"/>
  <c r="J11" i="15"/>
  <c r="G11" i="15"/>
  <c r="I11" i="15"/>
  <c r="I29" i="15"/>
  <c r="I27" i="15"/>
  <c r="I25" i="15"/>
  <c r="I23" i="15"/>
  <c r="I21" i="15"/>
  <c r="I19" i="15"/>
  <c r="I17" i="15"/>
  <c r="I13" i="15"/>
  <c r="J15" i="15"/>
  <c r="G15" i="15"/>
  <c r="J7" i="15"/>
  <c r="G7" i="15"/>
  <c r="G63" i="15"/>
  <c r="J18" i="15"/>
  <c r="G18" i="15"/>
  <c r="J22" i="15"/>
  <c r="G22" i="15"/>
  <c r="J26" i="15"/>
  <c r="G26" i="15"/>
  <c r="G30" i="15"/>
  <c r="J30" i="15"/>
  <c r="G34" i="15"/>
  <c r="J34" i="15"/>
  <c r="G38" i="15"/>
  <c r="J38" i="15"/>
  <c r="G42" i="15"/>
  <c r="J42" i="15"/>
  <c r="G46" i="15"/>
  <c r="J46" i="15"/>
  <c r="G50" i="15"/>
  <c r="J50" i="15"/>
  <c r="G58" i="15"/>
  <c r="G57" i="15"/>
  <c r="I52" i="15"/>
  <c r="I44" i="15"/>
  <c r="I36" i="15"/>
  <c r="I6" i="15"/>
  <c r="J14" i="15"/>
  <c r="J10" i="15"/>
  <c r="G10" i="15"/>
  <c r="I10" i="15"/>
  <c r="I46" i="15"/>
  <c r="I38" i="15"/>
  <c r="I14" i="15"/>
  <c r="I6" i="16" l="1"/>
  <c r="E8" i="16"/>
  <c r="F7" i="16"/>
  <c r="I7" i="16"/>
  <c r="M12" i="15"/>
  <c r="M11" i="15"/>
  <c r="M15" i="15"/>
  <c r="M16" i="15" s="1"/>
  <c r="M9" i="15"/>
  <c r="M8" i="15"/>
  <c r="E9" i="16" l="1"/>
  <c r="H8" i="16"/>
  <c r="F8" i="16"/>
  <c r="I52" i="11"/>
  <c r="J52" i="11"/>
  <c r="C52" i="11"/>
  <c r="D52" i="11" s="1"/>
  <c r="E52" i="11"/>
  <c r="H52" i="14"/>
  <c r="I52" i="14"/>
  <c r="C52" i="14"/>
  <c r="D52" i="14" s="1"/>
  <c r="H52" i="10"/>
  <c r="C52" i="10"/>
  <c r="D52" i="10" s="1"/>
  <c r="B52" i="7"/>
  <c r="C52" i="7" s="1"/>
  <c r="D52" i="7" s="1"/>
  <c r="E52" i="7" s="1"/>
  <c r="C52" i="9"/>
  <c r="G52" i="9" s="1"/>
  <c r="I52" i="9" s="1"/>
  <c r="B52" i="13"/>
  <c r="C52" i="13" s="1"/>
  <c r="D52" i="13" s="1"/>
  <c r="B52" i="8"/>
  <c r="C52" i="8" s="1"/>
  <c r="D52" i="8" s="1"/>
  <c r="E52" i="8" s="1"/>
  <c r="B52" i="6"/>
  <c r="C52" i="6" s="1"/>
  <c r="D52" i="6" s="1"/>
  <c r="E52" i="6" s="1"/>
  <c r="B52" i="5"/>
  <c r="C52" i="5" s="1"/>
  <c r="D52" i="5" s="1"/>
  <c r="E52" i="5" s="1"/>
  <c r="B52" i="4"/>
  <c r="C52" i="4" s="1"/>
  <c r="D52" i="4" s="1"/>
  <c r="E52" i="4" s="1"/>
  <c r="B52" i="3"/>
  <c r="C52" i="3" s="1"/>
  <c r="D52" i="3" s="1"/>
  <c r="E52" i="3" s="1"/>
  <c r="B52" i="2"/>
  <c r="C52" i="2" s="1"/>
  <c r="D52" i="2" s="1"/>
  <c r="E52" i="2" s="1"/>
  <c r="D53" i="9" l="1"/>
  <c r="H52" i="9"/>
  <c r="J52" i="9" s="1"/>
  <c r="I8" i="16"/>
  <c r="E10" i="16"/>
  <c r="H9" i="16"/>
  <c r="I9" i="16" s="1"/>
  <c r="F9" i="16"/>
  <c r="L5" i="14"/>
  <c r="C1" i="14"/>
  <c r="C3" i="14"/>
  <c r="C4" i="14"/>
  <c r="C5" i="14"/>
  <c r="C6" i="14"/>
  <c r="D7" i="14" s="1"/>
  <c r="C7" i="14"/>
  <c r="C8" i="14"/>
  <c r="C9" i="14"/>
  <c r="C10" i="14"/>
  <c r="D11" i="14" s="1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D8" i="14"/>
  <c r="D12" i="14"/>
  <c r="E67" i="14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4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3" i="13"/>
  <c r="E54" i="9" l="1"/>
  <c r="E11" i="16"/>
  <c r="H10" i="16"/>
  <c r="I10" i="16" s="1"/>
  <c r="F10" i="16"/>
  <c r="E9" i="14"/>
  <c r="H9" i="14" s="1"/>
  <c r="E3" i="14"/>
  <c r="H3" i="14" s="1"/>
  <c r="E4" i="14"/>
  <c r="H4" i="14" s="1"/>
  <c r="E5" i="14"/>
  <c r="G5" i="14" s="1"/>
  <c r="D6" i="14"/>
  <c r="E14" i="14"/>
  <c r="E16" i="14"/>
  <c r="H16" i="14" s="1"/>
  <c r="E18" i="14"/>
  <c r="H18" i="14" s="1"/>
  <c r="E20" i="14"/>
  <c r="H20" i="14" s="1"/>
  <c r="E22" i="14"/>
  <c r="E24" i="14"/>
  <c r="E26" i="14"/>
  <c r="E28" i="14"/>
  <c r="E30" i="14"/>
  <c r="E32" i="14"/>
  <c r="H32" i="14" s="1"/>
  <c r="E34" i="14"/>
  <c r="H34" i="14" s="1"/>
  <c r="E36" i="14"/>
  <c r="H36" i="14" s="1"/>
  <c r="E38" i="14"/>
  <c r="E40" i="14"/>
  <c r="E42" i="14"/>
  <c r="E44" i="14"/>
  <c r="E46" i="14"/>
  <c r="E48" i="14"/>
  <c r="H48" i="14" s="1"/>
  <c r="E50" i="14"/>
  <c r="H50" i="14" s="1"/>
  <c r="E54" i="14"/>
  <c r="D5" i="14"/>
  <c r="E6" i="14"/>
  <c r="E8" i="14"/>
  <c r="E11" i="14"/>
  <c r="D13" i="14"/>
  <c r="D15" i="14"/>
  <c r="D17" i="14"/>
  <c r="D19" i="14"/>
  <c r="D21" i="14"/>
  <c r="D23" i="14"/>
  <c r="D25" i="14"/>
  <c r="D27" i="14"/>
  <c r="D29" i="14"/>
  <c r="D31" i="14"/>
  <c r="D33" i="14"/>
  <c r="D35" i="14"/>
  <c r="D37" i="14"/>
  <c r="D39" i="14"/>
  <c r="D41" i="14"/>
  <c r="D43" i="14"/>
  <c r="D45" i="14"/>
  <c r="D47" i="14"/>
  <c r="D49" i="14"/>
  <c r="D51" i="14"/>
  <c r="E53" i="14"/>
  <c r="E57" i="14"/>
  <c r="E58" i="14"/>
  <c r="E59" i="14"/>
  <c r="E60" i="14"/>
  <c r="E61" i="14"/>
  <c r="E62" i="14"/>
  <c r="E63" i="14"/>
  <c r="E64" i="14"/>
  <c r="E65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D10" i="14"/>
  <c r="E13" i="14"/>
  <c r="E15" i="14"/>
  <c r="E17" i="14"/>
  <c r="H17" i="14" s="1"/>
  <c r="E19" i="14"/>
  <c r="E21" i="14"/>
  <c r="E23" i="14"/>
  <c r="E25" i="14"/>
  <c r="H25" i="14" s="1"/>
  <c r="E27" i="14"/>
  <c r="H27" i="14" s="1"/>
  <c r="E29" i="14"/>
  <c r="E31" i="14"/>
  <c r="E33" i="14"/>
  <c r="H33" i="14" s="1"/>
  <c r="E35" i="14"/>
  <c r="E37" i="14"/>
  <c r="H37" i="14" s="1"/>
  <c r="E39" i="14"/>
  <c r="E41" i="14"/>
  <c r="E43" i="14"/>
  <c r="H43" i="14" s="1"/>
  <c r="E45" i="14"/>
  <c r="E47" i="14"/>
  <c r="E49" i="14"/>
  <c r="H49" i="14" s="1"/>
  <c r="E51" i="14"/>
  <c r="E52" i="14"/>
  <c r="E56" i="14"/>
  <c r="D4" i="14"/>
  <c r="E7" i="14"/>
  <c r="D9" i="14"/>
  <c r="E10" i="14"/>
  <c r="E12" i="14"/>
  <c r="D14" i="14"/>
  <c r="D16" i="14"/>
  <c r="D18" i="14"/>
  <c r="D20" i="14"/>
  <c r="D22" i="14"/>
  <c r="D24" i="14"/>
  <c r="D26" i="14"/>
  <c r="D28" i="14"/>
  <c r="D30" i="14"/>
  <c r="D32" i="14"/>
  <c r="D34" i="14"/>
  <c r="D36" i="14"/>
  <c r="D38" i="14"/>
  <c r="D40" i="14"/>
  <c r="D42" i="14"/>
  <c r="D44" i="14"/>
  <c r="D46" i="14"/>
  <c r="D48" i="14"/>
  <c r="D50" i="14"/>
  <c r="E55" i="14"/>
  <c r="E66" i="14"/>
  <c r="I51" i="11"/>
  <c r="J51" i="11"/>
  <c r="C51" i="11"/>
  <c r="D51" i="11" s="1"/>
  <c r="E51" i="11"/>
  <c r="C51" i="10"/>
  <c r="D51" i="10" s="1"/>
  <c r="C51" i="9"/>
  <c r="H51" i="9" s="1"/>
  <c r="J51" i="9" s="1"/>
  <c r="B51" i="7"/>
  <c r="C51" i="7" s="1"/>
  <c r="D51" i="7" s="1"/>
  <c r="E51" i="7" s="1"/>
  <c r="B51" i="8"/>
  <c r="C51" i="8" s="1"/>
  <c r="D51" i="8" s="1"/>
  <c r="E51" i="8" s="1"/>
  <c r="B51" i="6"/>
  <c r="C51" i="6" s="1"/>
  <c r="D51" i="6" s="1"/>
  <c r="E51" i="6" s="1"/>
  <c r="B51" i="5"/>
  <c r="C51" i="5" s="1"/>
  <c r="D51" i="5" s="1"/>
  <c r="E51" i="5" s="1"/>
  <c r="B51" i="4"/>
  <c r="C51" i="4" s="1"/>
  <c r="D51" i="4" s="1"/>
  <c r="E51" i="4" s="1"/>
  <c r="B51" i="3"/>
  <c r="C51" i="3" s="1"/>
  <c r="D51" i="3" s="1"/>
  <c r="E51" i="3" s="1"/>
  <c r="B51" i="2"/>
  <c r="C51" i="2" s="1"/>
  <c r="D51" i="2" s="1"/>
  <c r="E51" i="2" s="1"/>
  <c r="D52" i="9" l="1"/>
  <c r="E12" i="16"/>
  <c r="H11" i="16"/>
  <c r="F11" i="16"/>
  <c r="I49" i="14"/>
  <c r="I33" i="14"/>
  <c r="I17" i="14"/>
  <c r="F4" i="14"/>
  <c r="F9" i="14"/>
  <c r="I4" i="14"/>
  <c r="I37" i="14"/>
  <c r="I50" i="14"/>
  <c r="I34" i="14"/>
  <c r="I18" i="14"/>
  <c r="G4" i="14"/>
  <c r="F5" i="14"/>
  <c r="H5" i="14"/>
  <c r="I5" i="14" s="1"/>
  <c r="G55" i="14"/>
  <c r="F55" i="14"/>
  <c r="H12" i="14"/>
  <c r="G12" i="14"/>
  <c r="F12" i="14"/>
  <c r="F41" i="14"/>
  <c r="G41" i="14"/>
  <c r="H10" i="14"/>
  <c r="I10" i="14" s="1"/>
  <c r="G10" i="14"/>
  <c r="F10" i="14"/>
  <c r="F56" i="14"/>
  <c r="G56" i="14"/>
  <c r="F47" i="14"/>
  <c r="G47" i="14"/>
  <c r="F39" i="14"/>
  <c r="G39" i="14"/>
  <c r="F31" i="14"/>
  <c r="G31" i="14"/>
  <c r="F23" i="14"/>
  <c r="G23" i="14"/>
  <c r="F15" i="14"/>
  <c r="G15" i="14"/>
  <c r="G69" i="14"/>
  <c r="F69" i="14"/>
  <c r="G73" i="14"/>
  <c r="F73" i="14"/>
  <c r="G77" i="14"/>
  <c r="F77" i="14"/>
  <c r="G81" i="14"/>
  <c r="F81" i="14"/>
  <c r="G85" i="14"/>
  <c r="F85" i="14"/>
  <c r="G89" i="14"/>
  <c r="F89" i="14"/>
  <c r="G93" i="14"/>
  <c r="F93" i="14"/>
  <c r="G97" i="14"/>
  <c r="F97" i="14"/>
  <c r="G101" i="14"/>
  <c r="F101" i="14"/>
  <c r="G105" i="14"/>
  <c r="F105" i="14"/>
  <c r="G109" i="14"/>
  <c r="F109" i="14"/>
  <c r="G113" i="14"/>
  <c r="F113" i="14"/>
  <c r="G117" i="14"/>
  <c r="F117" i="14"/>
  <c r="G121" i="14"/>
  <c r="F121" i="14"/>
  <c r="G125" i="14"/>
  <c r="F125" i="14"/>
  <c r="G129" i="14"/>
  <c r="F129" i="14"/>
  <c r="G133" i="14"/>
  <c r="F133" i="14"/>
  <c r="G137" i="14"/>
  <c r="F137" i="14"/>
  <c r="G141" i="14"/>
  <c r="F141" i="14"/>
  <c r="G145" i="14"/>
  <c r="F145" i="14"/>
  <c r="G149" i="14"/>
  <c r="F149" i="14"/>
  <c r="G62" i="14"/>
  <c r="F62" i="14"/>
  <c r="G58" i="14"/>
  <c r="F58" i="14"/>
  <c r="G46" i="14"/>
  <c r="F46" i="14"/>
  <c r="G38" i="14"/>
  <c r="F38" i="14"/>
  <c r="G30" i="14"/>
  <c r="F30" i="14"/>
  <c r="G22" i="14"/>
  <c r="F22" i="14"/>
  <c r="G14" i="14"/>
  <c r="F14" i="14"/>
  <c r="H47" i="14"/>
  <c r="H31" i="14"/>
  <c r="H15" i="14"/>
  <c r="I16" i="14" s="1"/>
  <c r="H38" i="14"/>
  <c r="I38" i="14" s="1"/>
  <c r="H41" i="14"/>
  <c r="F45" i="14"/>
  <c r="G45" i="14"/>
  <c r="F29" i="14"/>
  <c r="G29" i="14"/>
  <c r="F21" i="14"/>
  <c r="G21" i="14"/>
  <c r="F13" i="14"/>
  <c r="G13" i="14"/>
  <c r="G70" i="14"/>
  <c r="F70" i="14"/>
  <c r="G74" i="14"/>
  <c r="F74" i="14"/>
  <c r="G78" i="14"/>
  <c r="F78" i="14"/>
  <c r="G82" i="14"/>
  <c r="F82" i="14"/>
  <c r="G86" i="14"/>
  <c r="F86" i="14"/>
  <c r="G90" i="14"/>
  <c r="F90" i="14"/>
  <c r="G94" i="14"/>
  <c r="F94" i="14"/>
  <c r="G98" i="14"/>
  <c r="F98" i="14"/>
  <c r="G102" i="14"/>
  <c r="F102" i="14"/>
  <c r="G106" i="14"/>
  <c r="F106" i="14"/>
  <c r="G110" i="14"/>
  <c r="F110" i="14"/>
  <c r="G114" i="14"/>
  <c r="F114" i="14"/>
  <c r="G118" i="14"/>
  <c r="F118" i="14"/>
  <c r="G122" i="14"/>
  <c r="F122" i="14"/>
  <c r="G126" i="14"/>
  <c r="F126" i="14"/>
  <c r="G130" i="14"/>
  <c r="F130" i="14"/>
  <c r="G134" i="14"/>
  <c r="F134" i="14"/>
  <c r="G138" i="14"/>
  <c r="F138" i="14"/>
  <c r="G142" i="14"/>
  <c r="F142" i="14"/>
  <c r="G146" i="14"/>
  <c r="F146" i="14"/>
  <c r="G65" i="14"/>
  <c r="F65" i="14"/>
  <c r="G61" i="14"/>
  <c r="F61" i="14"/>
  <c r="G57" i="14"/>
  <c r="F57" i="14"/>
  <c r="G8" i="14"/>
  <c r="F8" i="14"/>
  <c r="H8" i="14"/>
  <c r="G54" i="14"/>
  <c r="F54" i="14"/>
  <c r="G44" i="14"/>
  <c r="F44" i="14"/>
  <c r="G36" i="14"/>
  <c r="F36" i="14"/>
  <c r="G28" i="14"/>
  <c r="F28" i="14"/>
  <c r="G20" i="14"/>
  <c r="F20" i="14"/>
  <c r="G9" i="14"/>
  <c r="H14" i="14"/>
  <c r="H21" i="14"/>
  <c r="I21" i="14" s="1"/>
  <c r="F52" i="14"/>
  <c r="G52" i="14"/>
  <c r="F37" i="14"/>
  <c r="G37" i="14"/>
  <c r="G66" i="14"/>
  <c r="F66" i="14"/>
  <c r="H7" i="14"/>
  <c r="G7" i="14"/>
  <c r="F7" i="14"/>
  <c r="F51" i="14"/>
  <c r="G51" i="14"/>
  <c r="F43" i="14"/>
  <c r="G43" i="14"/>
  <c r="F35" i="14"/>
  <c r="G35" i="14"/>
  <c r="F27" i="14"/>
  <c r="G27" i="14"/>
  <c r="F19" i="14"/>
  <c r="G19" i="14"/>
  <c r="G71" i="14"/>
  <c r="F71" i="14"/>
  <c r="G75" i="14"/>
  <c r="F75" i="14"/>
  <c r="G79" i="14"/>
  <c r="F79" i="14"/>
  <c r="G83" i="14"/>
  <c r="F83" i="14"/>
  <c r="G87" i="14"/>
  <c r="F87" i="14"/>
  <c r="G91" i="14"/>
  <c r="F91" i="14"/>
  <c r="G95" i="14"/>
  <c r="F95" i="14"/>
  <c r="G99" i="14"/>
  <c r="F99" i="14"/>
  <c r="G103" i="14"/>
  <c r="F103" i="14"/>
  <c r="G107" i="14"/>
  <c r="F107" i="14"/>
  <c r="G111" i="14"/>
  <c r="F111" i="14"/>
  <c r="G115" i="14"/>
  <c r="F115" i="14"/>
  <c r="G119" i="14"/>
  <c r="F119" i="14"/>
  <c r="G123" i="14"/>
  <c r="F123" i="14"/>
  <c r="G127" i="14"/>
  <c r="F127" i="14"/>
  <c r="G131" i="14"/>
  <c r="F131" i="14"/>
  <c r="G135" i="14"/>
  <c r="F135" i="14"/>
  <c r="G139" i="14"/>
  <c r="F139" i="14"/>
  <c r="G143" i="14"/>
  <c r="F143" i="14"/>
  <c r="G147" i="14"/>
  <c r="F147" i="14"/>
  <c r="G64" i="14"/>
  <c r="F64" i="14"/>
  <c r="G60" i="14"/>
  <c r="F60" i="14"/>
  <c r="G53" i="14"/>
  <c r="F53" i="14"/>
  <c r="G6" i="14"/>
  <c r="F6" i="14"/>
  <c r="H6" i="14"/>
  <c r="G50" i="14"/>
  <c r="F50" i="14"/>
  <c r="G42" i="14"/>
  <c r="F42" i="14"/>
  <c r="G34" i="14"/>
  <c r="F34" i="14"/>
  <c r="G26" i="14"/>
  <c r="F26" i="14"/>
  <c r="G18" i="14"/>
  <c r="F18" i="14"/>
  <c r="H39" i="14"/>
  <c r="H23" i="14"/>
  <c r="H22" i="14"/>
  <c r="H46" i="14"/>
  <c r="H30" i="14"/>
  <c r="H44" i="14"/>
  <c r="I44" i="14" s="1"/>
  <c r="H28" i="14"/>
  <c r="I28" i="14" s="1"/>
  <c r="F67" i="14"/>
  <c r="F49" i="14"/>
  <c r="G49" i="14"/>
  <c r="F33" i="14"/>
  <c r="G33" i="14"/>
  <c r="F25" i="14"/>
  <c r="G25" i="14"/>
  <c r="F17" i="14"/>
  <c r="G17" i="14"/>
  <c r="G68" i="14"/>
  <c r="F68" i="14"/>
  <c r="G72" i="14"/>
  <c r="F72" i="14"/>
  <c r="G76" i="14"/>
  <c r="F76" i="14"/>
  <c r="G80" i="14"/>
  <c r="F80" i="14"/>
  <c r="G84" i="14"/>
  <c r="F84" i="14"/>
  <c r="G88" i="14"/>
  <c r="F88" i="14"/>
  <c r="G92" i="14"/>
  <c r="F92" i="14"/>
  <c r="G96" i="14"/>
  <c r="F96" i="14"/>
  <c r="G100" i="14"/>
  <c r="F100" i="14"/>
  <c r="G104" i="14"/>
  <c r="F104" i="14"/>
  <c r="G108" i="14"/>
  <c r="F108" i="14"/>
  <c r="G112" i="14"/>
  <c r="F112" i="14"/>
  <c r="G116" i="14"/>
  <c r="F116" i="14"/>
  <c r="G120" i="14"/>
  <c r="F120" i="14"/>
  <c r="G124" i="14"/>
  <c r="F124" i="14"/>
  <c r="G128" i="14"/>
  <c r="F128" i="14"/>
  <c r="G132" i="14"/>
  <c r="F132" i="14"/>
  <c r="G136" i="14"/>
  <c r="F136" i="14"/>
  <c r="G140" i="14"/>
  <c r="F140" i="14"/>
  <c r="G144" i="14"/>
  <c r="F144" i="14"/>
  <c r="G148" i="14"/>
  <c r="F148" i="14"/>
  <c r="G63" i="14"/>
  <c r="F63" i="14"/>
  <c r="G59" i="14"/>
  <c r="F59" i="14"/>
  <c r="G11" i="14"/>
  <c r="F11" i="14"/>
  <c r="H11" i="14"/>
  <c r="I11" i="14" s="1"/>
  <c r="G48" i="14"/>
  <c r="F48" i="14"/>
  <c r="G40" i="14"/>
  <c r="F40" i="14"/>
  <c r="G32" i="14"/>
  <c r="F32" i="14"/>
  <c r="G24" i="14"/>
  <c r="F24" i="14"/>
  <c r="G16" i="14"/>
  <c r="F16" i="14"/>
  <c r="H51" i="14"/>
  <c r="I51" i="14" s="1"/>
  <c r="H35" i="14"/>
  <c r="I35" i="14" s="1"/>
  <c r="H19" i="14"/>
  <c r="I19" i="14" s="1"/>
  <c r="H42" i="14"/>
  <c r="H26" i="14"/>
  <c r="I26" i="14" s="1"/>
  <c r="H45" i="14"/>
  <c r="H29" i="14"/>
  <c r="H13" i="14"/>
  <c r="H40" i="14"/>
  <c r="H24" i="14"/>
  <c r="G67" i="14"/>
  <c r="G51" i="9"/>
  <c r="I51" i="9" s="1"/>
  <c r="E53" i="9" l="1"/>
  <c r="E13" i="16"/>
  <c r="H12" i="16"/>
  <c r="F12" i="16"/>
  <c r="I11" i="16"/>
  <c r="I29" i="14"/>
  <c r="I39" i="14"/>
  <c r="I23" i="14"/>
  <c r="I13" i="14"/>
  <c r="I42" i="14"/>
  <c r="I45" i="14"/>
  <c r="I7" i="14"/>
  <c r="I14" i="14"/>
  <c r="I24" i="14"/>
  <c r="I30" i="14"/>
  <c r="I22" i="14"/>
  <c r="I27" i="14"/>
  <c r="I8" i="14"/>
  <c r="I40" i="14"/>
  <c r="I46" i="14"/>
  <c r="I41" i="14"/>
  <c r="I47" i="14"/>
  <c r="I12" i="14"/>
  <c r="I43" i="14"/>
  <c r="I31" i="14"/>
  <c r="I25" i="14"/>
  <c r="I9" i="14"/>
  <c r="I32" i="14"/>
  <c r="I20" i="14"/>
  <c r="I6" i="14"/>
  <c r="I15" i="14"/>
  <c r="I48" i="14"/>
  <c r="I36" i="14"/>
  <c r="L15" i="14"/>
  <c r="L9" i="14"/>
  <c r="L8" i="14"/>
  <c r="C50" i="11"/>
  <c r="D50" i="11" s="1"/>
  <c r="E50" i="11"/>
  <c r="C50" i="10"/>
  <c r="D50" i="10" s="1"/>
  <c r="C50" i="9"/>
  <c r="G50" i="9" s="1"/>
  <c r="I50" i="9" s="1"/>
  <c r="B50" i="7"/>
  <c r="C50" i="7"/>
  <c r="D50" i="7"/>
  <c r="E50" i="7"/>
  <c r="B50" i="8"/>
  <c r="C50" i="8"/>
  <c r="D50" i="8" s="1"/>
  <c r="E50" i="8" s="1"/>
  <c r="B50" i="6"/>
  <c r="C50" i="6" s="1"/>
  <c r="D50" i="6" s="1"/>
  <c r="E50" i="6" s="1"/>
  <c r="B50" i="5"/>
  <c r="C50" i="5"/>
  <c r="D50" i="5"/>
  <c r="E50" i="5"/>
  <c r="B50" i="4"/>
  <c r="C50" i="4" s="1"/>
  <c r="D50" i="4" s="1"/>
  <c r="E50" i="4" s="1"/>
  <c r="B50" i="3"/>
  <c r="C50" i="3" s="1"/>
  <c r="D50" i="3" s="1"/>
  <c r="E50" i="3" s="1"/>
  <c r="B50" i="2"/>
  <c r="C50" i="2" s="1"/>
  <c r="D50" i="2" s="1"/>
  <c r="E50" i="2" s="1"/>
  <c r="H50" i="9" l="1"/>
  <c r="J50" i="9" s="1"/>
  <c r="D51" i="9"/>
  <c r="I12" i="16"/>
  <c r="E14" i="16"/>
  <c r="H13" i="16"/>
  <c r="F13" i="16"/>
  <c r="C49" i="11"/>
  <c r="D49" i="11" s="1"/>
  <c r="C49" i="10"/>
  <c r="D49" i="10"/>
  <c r="C49" i="9"/>
  <c r="D50" i="9" s="1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H49" i="9" l="1"/>
  <c r="J49" i="9" s="1"/>
  <c r="E51" i="9"/>
  <c r="E52" i="9"/>
  <c r="G49" i="9"/>
  <c r="I49" i="9" s="1"/>
  <c r="I13" i="16"/>
  <c r="E15" i="16"/>
  <c r="F14" i="16"/>
  <c r="H14" i="16"/>
  <c r="E49" i="11"/>
  <c r="C48" i="11"/>
  <c r="D48" i="11" s="1"/>
  <c r="E48" i="11"/>
  <c r="C48" i="10"/>
  <c r="D48" i="10"/>
  <c r="C48" i="9"/>
  <c r="G48" i="9" s="1"/>
  <c r="I48" i="9" s="1"/>
  <c r="B48" i="7"/>
  <c r="C48" i="7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D49" i="9" l="1"/>
  <c r="H48" i="9"/>
  <c r="J48" i="9" s="1"/>
  <c r="E16" i="16"/>
  <c r="F15" i="16"/>
  <c r="H15" i="16"/>
  <c r="I15" i="16" s="1"/>
  <c r="I14" i="16"/>
  <c r="C47" i="11"/>
  <c r="D47" i="11" s="1"/>
  <c r="C47" i="10"/>
  <c r="D47" i="10" s="1"/>
  <c r="C47" i="9"/>
  <c r="D48" i="9" s="1"/>
  <c r="H47" i="9"/>
  <c r="J47" i="9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5"/>
  <c r="C47" i="5" s="1"/>
  <c r="D47" i="5" s="1"/>
  <c r="E47" i="5" s="1"/>
  <c r="B47" i="4"/>
  <c r="C47" i="4" s="1"/>
  <c r="D47" i="4" s="1"/>
  <c r="E47" i="4" s="1"/>
  <c r="B47" i="3"/>
  <c r="C47" i="3"/>
  <c r="D47" i="3" s="1"/>
  <c r="E47" i="3" s="1"/>
  <c r="B47" i="2"/>
  <c r="C47" i="2" s="1"/>
  <c r="D47" i="2" s="1"/>
  <c r="E47" i="2" s="1"/>
  <c r="G47" i="9" l="1"/>
  <c r="I47" i="9" s="1"/>
  <c r="E49" i="9"/>
  <c r="E50" i="9"/>
  <c r="E17" i="16"/>
  <c r="F16" i="16"/>
  <c r="H16" i="16"/>
  <c r="I16" i="16" s="1"/>
  <c r="E47" i="11"/>
  <c r="E18" i="16" l="1"/>
  <c r="H17" i="16"/>
  <c r="I17" i="16" s="1"/>
  <c r="F17" i="16"/>
  <c r="C46" i="11"/>
  <c r="D46" i="11" s="1"/>
  <c r="E46" i="11"/>
  <c r="C46" i="10"/>
  <c r="D46" i="10"/>
  <c r="C46" i="9"/>
  <c r="H46" i="9" s="1"/>
  <c r="J46" i="9" s="1"/>
  <c r="B46" i="7"/>
  <c r="C46" i="7" s="1"/>
  <c r="D46" i="7" s="1"/>
  <c r="E46" i="7" s="1"/>
  <c r="B46" i="8"/>
  <c r="C46" i="8" s="1"/>
  <c r="D46" i="8" s="1"/>
  <c r="E46" i="8" s="1"/>
  <c r="B46" i="6"/>
  <c r="C46" i="6"/>
  <c r="D46" i="6" s="1"/>
  <c r="E46" i="6" s="1"/>
  <c r="B46" i="5"/>
  <c r="C46" i="5" s="1"/>
  <c r="D46" i="5" s="1"/>
  <c r="E46" i="5" s="1"/>
  <c r="B46" i="4"/>
  <c r="C46" i="4" s="1"/>
  <c r="D46" i="4" s="1"/>
  <c r="E46" i="4" s="1"/>
  <c r="B46" i="3"/>
  <c r="C46" i="3"/>
  <c r="D46" i="3" s="1"/>
  <c r="E46" i="3" s="1"/>
  <c r="B46" i="2"/>
  <c r="C46" i="2" s="1"/>
  <c r="D46" i="2" s="1"/>
  <c r="E46" i="2" s="1"/>
  <c r="D47" i="9" l="1"/>
  <c r="E19" i="16"/>
  <c r="H18" i="16"/>
  <c r="I18" i="16" s="1"/>
  <c r="F18" i="16"/>
  <c r="G46" i="9"/>
  <c r="I46" i="9" s="1"/>
  <c r="C45" i="11"/>
  <c r="D45" i="11" s="1"/>
  <c r="E45" i="11"/>
  <c r="C45" i="10"/>
  <c r="D45" i="10" s="1"/>
  <c r="C45" i="9"/>
  <c r="B45" i="7"/>
  <c r="C45" i="7" s="1"/>
  <c r="D45" i="7" s="1"/>
  <c r="E45" i="7" s="1"/>
  <c r="B45" i="8"/>
  <c r="C45" i="8" s="1"/>
  <c r="D45" i="8" s="1"/>
  <c r="E45" i="8" s="1"/>
  <c r="B45" i="6"/>
  <c r="C45" i="6" s="1"/>
  <c r="D45" i="6" s="1"/>
  <c r="E45" i="6" s="1"/>
  <c r="B45" i="5"/>
  <c r="C45" i="5" s="1"/>
  <c r="D45" i="5" s="1"/>
  <c r="E45" i="5" s="1"/>
  <c r="B45" i="4"/>
  <c r="C45" i="4" s="1"/>
  <c r="D45" i="4" s="1"/>
  <c r="E45" i="4" s="1"/>
  <c r="B45" i="3"/>
  <c r="C45" i="3" s="1"/>
  <c r="D45" i="3" s="1"/>
  <c r="E45" i="3" s="1"/>
  <c r="B45" i="2"/>
  <c r="C45" i="2" s="1"/>
  <c r="D45" i="2" s="1"/>
  <c r="E45" i="2" s="1"/>
  <c r="E48" i="9" l="1"/>
  <c r="D46" i="9"/>
  <c r="E20" i="16"/>
  <c r="F19" i="16"/>
  <c r="H19" i="16"/>
  <c r="I19" i="16" s="1"/>
  <c r="G45" i="9"/>
  <c r="I45" i="9" s="1"/>
  <c r="H45" i="9"/>
  <c r="J45" i="9" s="1"/>
  <c r="C44" i="11"/>
  <c r="D44" i="11" s="1"/>
  <c r="E44" i="11"/>
  <c r="C44" i="10"/>
  <c r="D44" i="10" s="1"/>
  <c r="C44" i="9"/>
  <c r="H44" i="9" s="1"/>
  <c r="J44" i="9" s="1"/>
  <c r="B44" i="7"/>
  <c r="C44" i="7" s="1"/>
  <c r="D44" i="7" s="1"/>
  <c r="E44" i="7" s="1"/>
  <c r="B44" i="8"/>
  <c r="C44" i="8" s="1"/>
  <c r="D44" i="8" s="1"/>
  <c r="E44" i="8" s="1"/>
  <c r="B44" i="6"/>
  <c r="C44" i="6" s="1"/>
  <c r="D44" i="6" s="1"/>
  <c r="E44" i="6" s="1"/>
  <c r="B44" i="5"/>
  <c r="C44" i="5" s="1"/>
  <c r="D44" i="5" s="1"/>
  <c r="E44" i="5" s="1"/>
  <c r="B44" i="4"/>
  <c r="C44" i="4" s="1"/>
  <c r="D44" i="4" s="1"/>
  <c r="E44" i="4" s="1"/>
  <c r="B44" i="3"/>
  <c r="C44" i="3" s="1"/>
  <c r="D44" i="3" s="1"/>
  <c r="E44" i="3" s="1"/>
  <c r="B44" i="2"/>
  <c r="C44" i="2" s="1"/>
  <c r="D44" i="2" s="1"/>
  <c r="E44" i="2" s="1"/>
  <c r="E47" i="9" l="1"/>
  <c r="G44" i="9"/>
  <c r="I44" i="9" s="1"/>
  <c r="D45" i="9"/>
  <c r="E21" i="16"/>
  <c r="F20" i="16"/>
  <c r="H20" i="16"/>
  <c r="I20" i="16" s="1"/>
  <c r="C43" i="11"/>
  <c r="D43" i="11" s="1"/>
  <c r="C43" i="10"/>
  <c r="C43" i="9"/>
  <c r="D44" i="9" s="1"/>
  <c r="B43" i="7"/>
  <c r="C43" i="7" s="1"/>
  <c r="D43" i="7" s="1"/>
  <c r="E43" i="7" s="1"/>
  <c r="B43" i="8"/>
  <c r="C43" i="8" s="1"/>
  <c r="D43" i="8" s="1"/>
  <c r="E43" i="8" s="1"/>
  <c r="B43" i="6"/>
  <c r="C43" i="6" s="1"/>
  <c r="D43" i="6" s="1"/>
  <c r="E43" i="6" s="1"/>
  <c r="B43" i="5"/>
  <c r="C43" i="5" s="1"/>
  <c r="D43" i="5" s="1"/>
  <c r="E43" i="5" s="1"/>
  <c r="B43" i="4"/>
  <c r="C43" i="4" s="1"/>
  <c r="D43" i="4" s="1"/>
  <c r="E43" i="4" s="1"/>
  <c r="B43" i="3"/>
  <c r="C43" i="3" s="1"/>
  <c r="D43" i="3" s="1"/>
  <c r="E43" i="3" s="1"/>
  <c r="B43" i="2"/>
  <c r="C43" i="2" s="1"/>
  <c r="D43" i="2" s="1"/>
  <c r="E43" i="2" s="1"/>
  <c r="H43" i="9" l="1"/>
  <c r="J43" i="9" s="1"/>
  <c r="E45" i="9"/>
  <c r="E46" i="9"/>
  <c r="E22" i="16"/>
  <c r="F21" i="16"/>
  <c r="H21" i="16"/>
  <c r="I21" i="16" s="1"/>
  <c r="E43" i="11"/>
  <c r="D43" i="10"/>
  <c r="G43" i="9"/>
  <c r="I43" i="9" s="1"/>
  <c r="C42" i="11"/>
  <c r="C42" i="10"/>
  <c r="D42" i="10" s="1"/>
  <c r="C42" i="9"/>
  <c r="D43" i="9" s="1"/>
  <c r="B42" i="7"/>
  <c r="C42" i="7" s="1"/>
  <c r="D42" i="7" s="1"/>
  <c r="E42" i="7" s="1"/>
  <c r="B42" i="8"/>
  <c r="C42" i="8" s="1"/>
  <c r="D42" i="8" s="1"/>
  <c r="E42" i="8" s="1"/>
  <c r="B42" i="6"/>
  <c r="C42" i="6" s="1"/>
  <c r="D42" i="6" s="1"/>
  <c r="E42" i="6" s="1"/>
  <c r="B42" i="5"/>
  <c r="C42" i="5" s="1"/>
  <c r="D42" i="5" s="1"/>
  <c r="E42" i="5" s="1"/>
  <c r="B42" i="4"/>
  <c r="C42" i="4" s="1"/>
  <c r="D42" i="4" s="1"/>
  <c r="E42" i="4" s="1"/>
  <c r="B42" i="3"/>
  <c r="C42" i="3" s="1"/>
  <c r="D42" i="3" s="1"/>
  <c r="E42" i="3" s="1"/>
  <c r="B42" i="2"/>
  <c r="C42" i="2" s="1"/>
  <c r="D42" i="2" s="1"/>
  <c r="E42" i="2" s="1"/>
  <c r="E44" i="9" l="1"/>
  <c r="E23" i="16"/>
  <c r="F22" i="16"/>
  <c r="H22" i="16"/>
  <c r="I22" i="16" s="1"/>
  <c r="G42" i="9"/>
  <c r="I42" i="9" s="1"/>
  <c r="H42" i="9"/>
  <c r="J42" i="9" s="1"/>
  <c r="C41" i="11"/>
  <c r="C41" i="10"/>
  <c r="D41" i="10" s="1"/>
  <c r="C41" i="9"/>
  <c r="G41" i="9" s="1"/>
  <c r="I41" i="9" s="1"/>
  <c r="H41" i="9"/>
  <c r="J41" i="9"/>
  <c r="B41" i="7"/>
  <c r="C41" i="7" s="1"/>
  <c r="D41" i="7" s="1"/>
  <c r="E41" i="7" s="1"/>
  <c r="B41" i="8"/>
  <c r="C41" i="8" s="1"/>
  <c r="D41" i="8" s="1"/>
  <c r="E41" i="8" s="1"/>
  <c r="B41" i="6"/>
  <c r="C41" i="6" s="1"/>
  <c r="D41" i="6" s="1"/>
  <c r="E41" i="6" s="1"/>
  <c r="B41" i="5"/>
  <c r="C41" i="5" s="1"/>
  <c r="D41" i="5" s="1"/>
  <c r="E41" i="5" s="1"/>
  <c r="B41" i="4"/>
  <c r="C41" i="4" s="1"/>
  <c r="D41" i="4" s="1"/>
  <c r="E41" i="4" s="1"/>
  <c r="B41" i="3"/>
  <c r="C41" i="3" s="1"/>
  <c r="D41" i="3" s="1"/>
  <c r="E41" i="3" s="1"/>
  <c r="B41" i="2"/>
  <c r="C41" i="2" s="1"/>
  <c r="D41" i="2" s="1"/>
  <c r="E41" i="2" s="1"/>
  <c r="D42" i="9" l="1"/>
  <c r="E24" i="16"/>
  <c r="H23" i="16"/>
  <c r="I23" i="16" s="1"/>
  <c r="F23" i="16"/>
  <c r="E42" i="11"/>
  <c r="D42" i="11"/>
  <c r="C40" i="11"/>
  <c r="C40" i="10"/>
  <c r="D40" i="10" s="1"/>
  <c r="C40" i="9"/>
  <c r="B40" i="7"/>
  <c r="C40" i="7" s="1"/>
  <c r="D40" i="7" s="1"/>
  <c r="E40" i="7" s="1"/>
  <c r="B40" i="8"/>
  <c r="C40" i="8" s="1"/>
  <c r="D40" i="8" s="1"/>
  <c r="E40" i="8" s="1"/>
  <c r="B40" i="6"/>
  <c r="C40" i="6" s="1"/>
  <c r="D40" i="6" s="1"/>
  <c r="E40" i="6" s="1"/>
  <c r="B40" i="5"/>
  <c r="C40" i="5" s="1"/>
  <c r="D40" i="5" s="1"/>
  <c r="E40" i="5" s="1"/>
  <c r="B40" i="4"/>
  <c r="C40" i="4" s="1"/>
  <c r="D40" i="4" s="1"/>
  <c r="E40" i="4" s="1"/>
  <c r="B40" i="2"/>
  <c r="C40" i="2" s="1"/>
  <c r="D40" i="2" s="1"/>
  <c r="E40" i="2" s="1"/>
  <c r="B40" i="3"/>
  <c r="C40" i="3" s="1"/>
  <c r="D40" i="3" s="1"/>
  <c r="E40" i="3" s="1"/>
  <c r="D41" i="9" l="1"/>
  <c r="E43" i="9"/>
  <c r="E25" i="16"/>
  <c r="H24" i="16"/>
  <c r="I24" i="16" s="1"/>
  <c r="F24" i="16"/>
  <c r="E41" i="11"/>
  <c r="D41" i="11"/>
  <c r="H40" i="9"/>
  <c r="J40" i="9" s="1"/>
  <c r="G40" i="9"/>
  <c r="I40" i="9" s="1"/>
  <c r="E42" i="9" l="1"/>
  <c r="E26" i="16"/>
  <c r="H25" i="16"/>
  <c r="I25" i="16" s="1"/>
  <c r="F25" i="16"/>
  <c r="C39" i="11"/>
  <c r="C39" i="10"/>
  <c r="D39" i="10" s="1"/>
  <c r="C39" i="9"/>
  <c r="B39" i="7"/>
  <c r="C39" i="7" s="1"/>
  <c r="D39" i="7" s="1"/>
  <c r="E39" i="7" s="1"/>
  <c r="B39" i="8"/>
  <c r="C39" i="8" s="1"/>
  <c r="D39" i="8" s="1"/>
  <c r="E39" i="8" s="1"/>
  <c r="B39" i="6"/>
  <c r="C39" i="6" s="1"/>
  <c r="D39" i="6" s="1"/>
  <c r="E39" i="6" s="1"/>
  <c r="B39" i="5"/>
  <c r="C39" i="5"/>
  <c r="D39" i="5"/>
  <c r="E39" i="5"/>
  <c r="B39" i="4"/>
  <c r="C39" i="4" s="1"/>
  <c r="D39" i="4" s="1"/>
  <c r="E39" i="4" s="1"/>
  <c r="B39" i="3"/>
  <c r="C39" i="3" s="1"/>
  <c r="D39" i="3" s="1"/>
  <c r="E39" i="3" s="1"/>
  <c r="B39" i="2"/>
  <c r="C39" i="2" s="1"/>
  <c r="D39" i="2" s="1"/>
  <c r="E39" i="2" s="1"/>
  <c r="D40" i="9" l="1"/>
  <c r="H39" i="9"/>
  <c r="J39" i="9" s="1"/>
  <c r="G39" i="9"/>
  <c r="I39" i="9" s="1"/>
  <c r="E27" i="16"/>
  <c r="F26" i="16"/>
  <c r="H26" i="16"/>
  <c r="I26" i="16" s="1"/>
  <c r="D40" i="11"/>
  <c r="E40" i="11"/>
  <c r="C38" i="11"/>
  <c r="E39" i="11" s="1"/>
  <c r="C38" i="10"/>
  <c r="C38" i="9"/>
  <c r="D39" i="9" s="1"/>
  <c r="B38" i="7"/>
  <c r="B38" i="8"/>
  <c r="B38" i="6"/>
  <c r="B38" i="5"/>
  <c r="B38" i="4"/>
  <c r="B38" i="3"/>
  <c r="B38" i="2"/>
  <c r="E40" i="9" l="1"/>
  <c r="E41" i="9"/>
  <c r="E28" i="16"/>
  <c r="F27" i="16"/>
  <c r="H27" i="16"/>
  <c r="I27" i="16" s="1"/>
  <c r="D39" i="11"/>
  <c r="G38" i="9"/>
  <c r="I38" i="9" s="1"/>
  <c r="H38" i="9"/>
  <c r="J38" i="9" s="1"/>
  <c r="C37" i="11"/>
  <c r="C37" i="10"/>
  <c r="C37" i="9"/>
  <c r="G37" i="9" s="1"/>
  <c r="I37" i="9" s="1"/>
  <c r="B37" i="7"/>
  <c r="B37" i="8"/>
  <c r="B37" i="6"/>
  <c r="B37" i="5"/>
  <c r="C38" i="5" s="1"/>
  <c r="B37" i="4"/>
  <c r="C38" i="4" s="1"/>
  <c r="B37" i="3"/>
  <c r="C38" i="3" s="1"/>
  <c r="B37" i="2"/>
  <c r="E29" i="16" l="1"/>
  <c r="H28" i="16"/>
  <c r="I28" i="16" s="1"/>
  <c r="F28" i="16"/>
  <c r="E38" i="11"/>
  <c r="D38" i="11"/>
  <c r="D38" i="10"/>
  <c r="D38" i="9"/>
  <c r="C38" i="6"/>
  <c r="H37" i="9"/>
  <c r="J37" i="9" s="1"/>
  <c r="C38" i="7"/>
  <c r="C38" i="8"/>
  <c r="C38" i="2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K5" i="10"/>
  <c r="E39" i="9" l="1"/>
  <c r="E30" i="16"/>
  <c r="H29" i="16"/>
  <c r="I29" i="16" s="1"/>
  <c r="F29" i="16"/>
  <c r="M5" i="11"/>
  <c r="F6" i="11" s="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6" i="10"/>
  <c r="C35" i="10"/>
  <c r="C34" i="10"/>
  <c r="D34" i="10" s="1"/>
  <c r="C33" i="10"/>
  <c r="C32" i="10"/>
  <c r="C31" i="10"/>
  <c r="C30" i="10"/>
  <c r="D30" i="10" s="1"/>
  <c r="C29" i="10"/>
  <c r="C28" i="10"/>
  <c r="C27" i="10"/>
  <c r="C26" i="10"/>
  <c r="D26" i="10" s="1"/>
  <c r="C25" i="10"/>
  <c r="D25" i="10" s="1"/>
  <c r="C24" i="10"/>
  <c r="C23" i="10"/>
  <c r="C22" i="10"/>
  <c r="D22" i="10" s="1"/>
  <c r="C21" i="10"/>
  <c r="D21" i="10" s="1"/>
  <c r="C20" i="10"/>
  <c r="C19" i="10"/>
  <c r="C18" i="10"/>
  <c r="D18" i="10" s="1"/>
  <c r="C17" i="10"/>
  <c r="D17" i="10" s="1"/>
  <c r="C16" i="10"/>
  <c r="C15" i="10"/>
  <c r="C14" i="10"/>
  <c r="D14" i="10" s="1"/>
  <c r="C13" i="10"/>
  <c r="D13" i="10" s="1"/>
  <c r="C12" i="10"/>
  <c r="C11" i="10"/>
  <c r="C10" i="10"/>
  <c r="D10" i="10" s="1"/>
  <c r="C9" i="10"/>
  <c r="D9" i="10" s="1"/>
  <c r="C8" i="10"/>
  <c r="C7" i="10"/>
  <c r="C6" i="10"/>
  <c r="D6" i="10" s="1"/>
  <c r="C5" i="10"/>
  <c r="D5" i="10" s="1"/>
  <c r="C4" i="10"/>
  <c r="C3" i="10"/>
  <c r="C1" i="10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C37" i="8" s="1"/>
  <c r="D38" i="8" s="1"/>
  <c r="B35" i="8"/>
  <c r="B34" i="8"/>
  <c r="B33" i="8"/>
  <c r="H33" i="9" s="1"/>
  <c r="J33" i="9" s="1"/>
  <c r="B32" i="8"/>
  <c r="B31" i="8"/>
  <c r="B30" i="8"/>
  <c r="C31" i="8" s="1"/>
  <c r="B29" i="8"/>
  <c r="C29" i="8" s="1"/>
  <c r="B28" i="8"/>
  <c r="B27" i="8"/>
  <c r="B26" i="8"/>
  <c r="C27" i="8" s="1"/>
  <c r="B25" i="8"/>
  <c r="C25" i="8" s="1"/>
  <c r="B24" i="8"/>
  <c r="B23" i="8"/>
  <c r="B22" i="8"/>
  <c r="C23" i="8" s="1"/>
  <c r="B21" i="8"/>
  <c r="H21" i="9" s="1"/>
  <c r="J21" i="9" s="1"/>
  <c r="B20" i="8"/>
  <c r="B19" i="8"/>
  <c r="B18" i="8"/>
  <c r="C19" i="8" s="1"/>
  <c r="B17" i="8"/>
  <c r="H17" i="9" s="1"/>
  <c r="J17" i="9" s="1"/>
  <c r="B16" i="8"/>
  <c r="H16" i="9" s="1"/>
  <c r="J16" i="9" s="1"/>
  <c r="B15" i="8"/>
  <c r="H15" i="9" s="1"/>
  <c r="B14" i="8"/>
  <c r="H14" i="9" s="1"/>
  <c r="J14" i="9" s="1"/>
  <c r="B13" i="8"/>
  <c r="H13" i="9" s="1"/>
  <c r="J13" i="9" s="1"/>
  <c r="B12" i="8"/>
  <c r="H12" i="9" s="1"/>
  <c r="J12" i="9" s="1"/>
  <c r="B11" i="8"/>
  <c r="H11" i="9" s="1"/>
  <c r="J11" i="9" s="1"/>
  <c r="B10" i="8"/>
  <c r="H10" i="9" s="1"/>
  <c r="J10" i="9" s="1"/>
  <c r="B9" i="8"/>
  <c r="H9" i="9" s="1"/>
  <c r="J9" i="9" s="1"/>
  <c r="B8" i="8"/>
  <c r="H8" i="9" s="1"/>
  <c r="J8" i="9" s="1"/>
  <c r="B7" i="8"/>
  <c r="H7" i="9" s="1"/>
  <c r="B6" i="8"/>
  <c r="H6" i="9" s="1"/>
  <c r="J6" i="9" s="1"/>
  <c r="B5" i="8"/>
  <c r="H5" i="9" s="1"/>
  <c r="J5" i="9" s="1"/>
  <c r="B4" i="8"/>
  <c r="H4" i="9" s="1"/>
  <c r="J4" i="9" s="1"/>
  <c r="B3" i="8"/>
  <c r="H3" i="9" s="1"/>
  <c r="J3" i="9" s="1"/>
  <c r="B1" i="8"/>
  <c r="B36" i="7"/>
  <c r="C37" i="7" s="1"/>
  <c r="B35" i="7"/>
  <c r="B34" i="7"/>
  <c r="B33" i="7"/>
  <c r="B32" i="7"/>
  <c r="C32" i="7" s="1"/>
  <c r="B31" i="7"/>
  <c r="B30" i="7"/>
  <c r="B29" i="7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B4" i="7"/>
  <c r="C4" i="7" s="1"/>
  <c r="B3" i="7"/>
  <c r="B36" i="6"/>
  <c r="C37" i="6" s="1"/>
  <c r="B35" i="6"/>
  <c r="B34" i="6"/>
  <c r="C34" i="6" s="1"/>
  <c r="B33" i="6"/>
  <c r="B32" i="6"/>
  <c r="B31" i="6"/>
  <c r="B30" i="6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B17" i="6"/>
  <c r="B16" i="6"/>
  <c r="B15" i="6"/>
  <c r="C16" i="6" s="1"/>
  <c r="B14" i="6"/>
  <c r="C14" i="6" s="1"/>
  <c r="D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D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E149" i="10"/>
  <c r="D16" i="9"/>
  <c r="J15" i="9"/>
  <c r="D15" i="9"/>
  <c r="D14" i="9"/>
  <c r="D13" i="9"/>
  <c r="I12" i="9"/>
  <c r="D12" i="9"/>
  <c r="D11" i="9"/>
  <c r="D10" i="9"/>
  <c r="D9" i="9"/>
  <c r="D8" i="9"/>
  <c r="J7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5" i="8"/>
  <c r="D5" i="8" s="1"/>
  <c r="C4" i="8"/>
  <c r="C35" i="7"/>
  <c r="C34" i="7"/>
  <c r="C31" i="7"/>
  <c r="C30" i="7"/>
  <c r="C27" i="7"/>
  <c r="C23" i="7"/>
  <c r="C19" i="7"/>
  <c r="C15" i="7"/>
  <c r="C11" i="7"/>
  <c r="C10" i="7"/>
  <c r="C7" i="7"/>
  <c r="C6" i="7"/>
  <c r="C36" i="6"/>
  <c r="C33" i="6"/>
  <c r="C32" i="6"/>
  <c r="C30" i="6"/>
  <c r="C29" i="6"/>
  <c r="C25" i="6"/>
  <c r="C21" i="6"/>
  <c r="C18" i="6"/>
  <c r="C17" i="6"/>
  <c r="C13" i="6"/>
  <c r="C9" i="6"/>
  <c r="C7" i="6"/>
  <c r="D8" i="6" s="1"/>
  <c r="C5" i="6"/>
  <c r="C4" i="6"/>
  <c r="C35" i="5"/>
  <c r="C31" i="5"/>
  <c r="C27" i="5"/>
  <c r="C23" i="5"/>
  <c r="C19" i="5"/>
  <c r="C15" i="5"/>
  <c r="C11" i="5"/>
  <c r="C7" i="5"/>
  <c r="D7" i="5" s="1"/>
  <c r="C33" i="4"/>
  <c r="D33" i="4" s="1"/>
  <c r="C29" i="4"/>
  <c r="C25" i="4"/>
  <c r="D25" i="4" s="1"/>
  <c r="C21" i="4"/>
  <c r="C17" i="4"/>
  <c r="D17" i="4" s="1"/>
  <c r="C13" i="4"/>
  <c r="C9" i="4"/>
  <c r="D9" i="4" s="1"/>
  <c r="C5" i="4"/>
  <c r="D5" i="4" s="1"/>
  <c r="C35" i="3"/>
  <c r="C31" i="3"/>
  <c r="D31" i="3" s="1"/>
  <c r="C27" i="3"/>
  <c r="C23" i="3"/>
  <c r="D23" i="3" s="1"/>
  <c r="C20" i="3"/>
  <c r="C19" i="3"/>
  <c r="C15" i="3"/>
  <c r="C11" i="3"/>
  <c r="C7" i="3"/>
  <c r="D7" i="3" s="1"/>
  <c r="C33" i="2"/>
  <c r="D33" i="2" s="1"/>
  <c r="C30" i="2"/>
  <c r="D30" i="2" s="1"/>
  <c r="C29" i="2"/>
  <c r="C25" i="2"/>
  <c r="C21" i="2"/>
  <c r="C17" i="2"/>
  <c r="C13" i="2"/>
  <c r="C9" i="2"/>
  <c r="C5" i="2"/>
  <c r="E11" i="9" l="1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H30" i="16"/>
  <c r="I30" i="16" s="1"/>
  <c r="F30" i="16"/>
  <c r="C20" i="5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E34" i="5" s="1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D7" i="10"/>
  <c r="D11" i="10"/>
  <c r="D19" i="10"/>
  <c r="D27" i="10"/>
  <c r="D31" i="10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E38" i="4" s="1"/>
  <c r="D37" i="6"/>
  <c r="D4" i="10"/>
  <c r="D8" i="10"/>
  <c r="D12" i="10"/>
  <c r="D16" i="10"/>
  <c r="D20" i="10"/>
  <c r="D24" i="10"/>
  <c r="D28" i="10"/>
  <c r="D32" i="10"/>
  <c r="D37" i="10"/>
  <c r="D36" i="10"/>
  <c r="D38" i="6"/>
  <c r="D37" i="3"/>
  <c r="D38" i="3"/>
  <c r="D37" i="5"/>
  <c r="D38" i="5"/>
  <c r="D37" i="7"/>
  <c r="H29" i="9"/>
  <c r="J29" i="9" s="1"/>
  <c r="E37" i="11"/>
  <c r="D37" i="11"/>
  <c r="D38" i="7"/>
  <c r="E38" i="7" s="1"/>
  <c r="D16" i="3"/>
  <c r="D8" i="7"/>
  <c r="E9" i="7" s="1"/>
  <c r="D24" i="7"/>
  <c r="D36" i="7"/>
  <c r="C33" i="8"/>
  <c r="D33" i="8" s="1"/>
  <c r="D6" i="5"/>
  <c r="E7" i="5" s="1"/>
  <c r="C9" i="5"/>
  <c r="C23" i="6"/>
  <c r="D15" i="10"/>
  <c r="D23" i="10"/>
  <c r="D35" i="10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29" i="10"/>
  <c r="D33" i="10"/>
  <c r="D38" i="2"/>
  <c r="E38" i="2" s="1"/>
  <c r="D33" i="9"/>
  <c r="G25" i="9"/>
  <c r="I25" i="9" s="1"/>
  <c r="G29" i="9"/>
  <c r="I29" i="9" s="1"/>
  <c r="H25" i="9"/>
  <c r="J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6" i="6"/>
  <c r="E16" i="6" s="1"/>
  <c r="D15" i="6"/>
  <c r="E15" i="6" s="1"/>
  <c r="D18" i="4"/>
  <c r="E18" i="4" s="1"/>
  <c r="D34" i="4"/>
  <c r="E34" i="4" s="1"/>
  <c r="D18" i="2"/>
  <c r="E19" i="2" s="1"/>
  <c r="D34" i="2"/>
  <c r="E34" i="2" s="1"/>
  <c r="D18" i="6"/>
  <c r="D9" i="5"/>
  <c r="E9" i="5" s="1"/>
  <c r="D24" i="6"/>
  <c r="D23" i="6"/>
  <c r="D24" i="8"/>
  <c r="E25" i="8" s="1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6" i="2"/>
  <c r="E22" i="2"/>
  <c r="D25" i="6"/>
  <c r="E25" i="6" s="1"/>
  <c r="D13" i="7"/>
  <c r="D25" i="8"/>
  <c r="E26" i="11"/>
  <c r="D26" i="11"/>
  <c r="C4" i="2"/>
  <c r="D5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D18" i="8"/>
  <c r="E18" i="8" s="1"/>
  <c r="E18" i="11"/>
  <c r="D18" i="1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7" i="11"/>
  <c r="D22" i="6"/>
  <c r="E22" i="6" s="1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G22" i="9"/>
  <c r="I22" i="9" s="1"/>
  <c r="G30" i="9"/>
  <c r="I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G24" i="9"/>
  <c r="I24" i="9" s="1"/>
  <c r="G32" i="9"/>
  <c r="I32" i="9" s="1"/>
  <c r="F57" i="11"/>
  <c r="F53" i="11"/>
  <c r="F50" i="11"/>
  <c r="I50" i="11" s="1"/>
  <c r="F46" i="11"/>
  <c r="I46" i="11" s="1"/>
  <c r="F42" i="11"/>
  <c r="I42" i="11" s="1"/>
  <c r="F38" i="11"/>
  <c r="I38" i="11" s="1"/>
  <c r="F65" i="11"/>
  <c r="F62" i="11"/>
  <c r="F56" i="11"/>
  <c r="F52" i="11"/>
  <c r="F49" i="11"/>
  <c r="I49" i="11" s="1"/>
  <c r="F45" i="11"/>
  <c r="I45" i="11" s="1"/>
  <c r="F41" i="11"/>
  <c r="I41" i="11" s="1"/>
  <c r="F37" i="11"/>
  <c r="I37" i="11" s="1"/>
  <c r="F61" i="11"/>
  <c r="F55" i="11"/>
  <c r="F51" i="11"/>
  <c r="F48" i="11"/>
  <c r="I48" i="11" s="1"/>
  <c r="F44" i="1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E6" i="5"/>
  <c r="D12" i="5"/>
  <c r="D16" i="5"/>
  <c r="D20" i="5"/>
  <c r="D24" i="5"/>
  <c r="D32" i="5"/>
  <c r="D36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H50" i="10" s="1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H49" i="10" s="1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H51" i="10" s="1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09" i="10"/>
  <c r="E120" i="10"/>
  <c r="E141" i="10"/>
  <c r="E16" i="10"/>
  <c r="E37" i="10"/>
  <c r="H37" i="10" s="1"/>
  <c r="E48" i="10"/>
  <c r="H48" i="10" s="1"/>
  <c r="E69" i="10"/>
  <c r="E80" i="10"/>
  <c r="E101" i="10"/>
  <c r="E112" i="10"/>
  <c r="E133" i="10"/>
  <c r="E144" i="10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E4" i="10"/>
  <c r="E29" i="10"/>
  <c r="H29" i="10" s="1"/>
  <c r="E40" i="10"/>
  <c r="H40" i="10" s="1"/>
  <c r="E61" i="10"/>
  <c r="E72" i="10"/>
  <c r="E93" i="10"/>
  <c r="E104" i="10"/>
  <c r="E125" i="10"/>
  <c r="E136" i="10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E26" i="9" l="1"/>
  <c r="E31" i="9"/>
  <c r="E23" i="9"/>
  <c r="E37" i="9"/>
  <c r="E18" i="9"/>
  <c r="E28" i="9"/>
  <c r="E32" i="16"/>
  <c r="F31" i="16"/>
  <c r="H31" i="16"/>
  <c r="I31" i="16" s="1"/>
  <c r="G45" i="11"/>
  <c r="I44" i="11"/>
  <c r="E17" i="6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N11" i="9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H32" i="11"/>
  <c r="J32" i="11" s="1"/>
  <c r="G67" i="11"/>
  <c r="G52" i="11"/>
  <c r="G38" i="11"/>
  <c r="H66" i="11"/>
  <c r="I32" i="11"/>
  <c r="M9" i="11" s="1"/>
  <c r="H15" i="11"/>
  <c r="J15" i="11" s="1"/>
  <c r="G66" i="11"/>
  <c r="G53" i="11"/>
  <c r="H45" i="11"/>
  <c r="J45" i="11" s="1"/>
  <c r="H12" i="11"/>
  <c r="J12" i="11" s="1"/>
  <c r="H29" i="11"/>
  <c r="J29" i="11" s="1"/>
  <c r="H23" i="11"/>
  <c r="J23" i="11" s="1"/>
  <c r="H26" i="11"/>
  <c r="J26" i="11" s="1"/>
  <c r="H11" i="11"/>
  <c r="J11" i="11" s="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E32" i="2"/>
  <c r="H10" i="11"/>
  <c r="J10" i="11" s="1"/>
  <c r="H25" i="11"/>
  <c r="J25" i="11" s="1"/>
  <c r="G4" i="11"/>
  <c r="H4" i="11"/>
  <c r="J4" i="11" s="1"/>
  <c r="H20" i="11"/>
  <c r="J20" i="11" s="1"/>
  <c r="H21" i="11"/>
  <c r="J21" i="11" s="1"/>
  <c r="G37" i="11"/>
  <c r="H36" i="11"/>
  <c r="J36" i="11" s="1"/>
  <c r="H22" i="11"/>
  <c r="J22" i="11" s="1"/>
  <c r="G6" i="11"/>
  <c r="H5" i="11"/>
  <c r="J5" i="11" s="1"/>
  <c r="H6" i="11"/>
  <c r="J6" i="11" s="1"/>
  <c r="H63" i="11"/>
  <c r="G48" i="11"/>
  <c r="H47" i="11"/>
  <c r="J47" i="11" s="1"/>
  <c r="H64" i="11"/>
  <c r="H48" i="11"/>
  <c r="J48" i="11" s="1"/>
  <c r="H37" i="11"/>
  <c r="J37" i="11" s="1"/>
  <c r="H52" i="11"/>
  <c r="H38" i="11"/>
  <c r="J38" i="11" s="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25" i="2"/>
  <c r="E29" i="3"/>
  <c r="G7" i="11"/>
  <c r="H7" i="11"/>
  <c r="J7" i="11" s="1"/>
  <c r="H8" i="11"/>
  <c r="J8" i="11" s="1"/>
  <c r="H27" i="11"/>
  <c r="J27" i="11" s="1"/>
  <c r="H9" i="11"/>
  <c r="J9" i="11" s="1"/>
  <c r="H24" i="11"/>
  <c r="J24" i="11" s="1"/>
  <c r="G54" i="11"/>
  <c r="H54" i="11"/>
  <c r="H67" i="11"/>
  <c r="G51" i="11"/>
  <c r="H51" i="11"/>
  <c r="H41" i="11"/>
  <c r="J41" i="11" s="1"/>
  <c r="H56" i="11"/>
  <c r="H42" i="11"/>
  <c r="J42" i="11" s="1"/>
  <c r="H57" i="11"/>
  <c r="G21" i="10"/>
  <c r="G128" i="10"/>
  <c r="D18" i="3"/>
  <c r="E18" i="3" s="1"/>
  <c r="D7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J16" i="11" s="1"/>
  <c r="H13" i="11"/>
  <c r="J13" i="11" s="1"/>
  <c r="H30" i="11"/>
  <c r="J30" i="11" s="1"/>
  <c r="H28" i="11"/>
  <c r="J28" i="11" s="1"/>
  <c r="G39" i="11"/>
  <c r="H39" i="11"/>
  <c r="J39" i="11" s="1"/>
  <c r="G58" i="11"/>
  <c r="H58" i="11"/>
  <c r="G41" i="11"/>
  <c r="H40" i="11"/>
  <c r="J40" i="11" s="1"/>
  <c r="G55" i="11"/>
  <c r="H55" i="11"/>
  <c r="G62" i="11"/>
  <c r="H62" i="11"/>
  <c r="H46" i="11"/>
  <c r="J46" i="11" s="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19" i="3"/>
  <c r="E33" i="3"/>
  <c r="G19" i="11"/>
  <c r="H19" i="11"/>
  <c r="J19" i="11" s="1"/>
  <c r="G35" i="11"/>
  <c r="H35" i="11"/>
  <c r="J35" i="11" s="1"/>
  <c r="H17" i="11"/>
  <c r="J17" i="11" s="1"/>
  <c r="H33" i="11"/>
  <c r="J33" i="11" s="1"/>
  <c r="H14" i="11"/>
  <c r="J14" i="11" s="1"/>
  <c r="H34" i="11"/>
  <c r="J34" i="11" s="1"/>
  <c r="H18" i="11"/>
  <c r="J18" i="11" s="1"/>
  <c r="H31" i="11"/>
  <c r="J31" i="11" s="1"/>
  <c r="H59" i="11"/>
  <c r="G43" i="11"/>
  <c r="H43" i="11"/>
  <c r="J43" i="11" s="1"/>
  <c r="H60" i="11"/>
  <c r="H44" i="11"/>
  <c r="J44" i="11" s="1"/>
  <c r="H61" i="11"/>
  <c r="H49" i="11"/>
  <c r="J49" i="11" s="1"/>
  <c r="H65" i="11"/>
  <c r="H50" i="11"/>
  <c r="J50" i="11" s="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19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2" i="7"/>
  <c r="F117" i="10"/>
  <c r="E29" i="5"/>
  <c r="E28" i="5"/>
  <c r="E12" i="3"/>
  <c r="E32" i="4"/>
  <c r="E30" i="9"/>
  <c r="E29" i="9"/>
  <c r="F101" i="10"/>
  <c r="F62" i="10"/>
  <c r="F142" i="10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2" i="5"/>
  <c r="E13" i="5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7" i="8"/>
  <c r="E28" i="8"/>
  <c r="E11" i="8"/>
  <c r="E12" i="8"/>
  <c r="E27" i="6"/>
  <c r="E28" i="6"/>
  <c r="E11" i="6"/>
  <c r="E35" i="9"/>
  <c r="E27" i="9"/>
  <c r="F32" i="10"/>
  <c r="E24" i="5"/>
  <c r="E25" i="5"/>
  <c r="E19" i="9"/>
  <c r="E25" i="4"/>
  <c r="E9" i="4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4" i="7"/>
  <c r="E7" i="7"/>
  <c r="E8" i="7"/>
  <c r="E32" i="5"/>
  <c r="E33" i="5"/>
  <c r="E20" i="5"/>
  <c r="E21" i="5"/>
  <c r="E20" i="3"/>
  <c r="E16" i="4"/>
  <c r="E28" i="2"/>
  <c r="E20" i="4"/>
  <c r="E9" i="3"/>
  <c r="E33" i="16" l="1"/>
  <c r="H32" i="16"/>
  <c r="I32" i="16" s="1"/>
  <c r="F32" i="16"/>
  <c r="K12" i="10"/>
  <c r="E23" i="8"/>
  <c r="E19" i="5"/>
  <c r="E29" i="4"/>
  <c r="E11" i="3"/>
  <c r="E13" i="2"/>
  <c r="E17" i="2"/>
  <c r="E23" i="7"/>
  <c r="E31" i="7"/>
  <c r="E15" i="8"/>
  <c r="E18" i="7"/>
  <c r="E17" i="7"/>
  <c r="E35" i="7"/>
  <c r="M15" i="11"/>
  <c r="M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E34" i="16" l="1"/>
  <c r="H33" i="16"/>
  <c r="I33" i="16" s="1"/>
  <c r="F33" i="16"/>
  <c r="M16" i="11"/>
  <c r="E35" i="16" l="1"/>
  <c r="F34" i="16"/>
  <c r="H34" i="16"/>
  <c r="I34" i="16" l="1"/>
  <c r="E36" i="16"/>
  <c r="F35" i="16"/>
  <c r="H35" i="16"/>
  <c r="I35" i="16" s="1"/>
  <c r="E37" i="16" l="1"/>
  <c r="F36" i="16"/>
  <c r="H36" i="16"/>
  <c r="I36" i="16" l="1"/>
  <c r="L8" i="16"/>
  <c r="L9" i="16"/>
  <c r="E38" i="16"/>
  <c r="F37" i="16"/>
  <c r="H37" i="16"/>
  <c r="I37" i="16" s="1"/>
  <c r="E39" i="16" l="1"/>
  <c r="F38" i="16"/>
  <c r="H38" i="16"/>
  <c r="I38" i="16" s="1"/>
  <c r="E40" i="16" l="1"/>
  <c r="H39" i="16"/>
  <c r="I39" i="16" s="1"/>
  <c r="F39" i="16"/>
  <c r="L12" i="16" l="1"/>
  <c r="L11" i="16"/>
  <c r="E41" i="16"/>
  <c r="F40" i="16"/>
  <c r="H40" i="16"/>
  <c r="I40" i="16" s="1"/>
  <c r="E42" i="16" l="1"/>
  <c r="F41" i="16"/>
  <c r="H41" i="16"/>
  <c r="I41" i="16" s="1"/>
  <c r="E43" i="16" l="1"/>
  <c r="H42" i="16"/>
  <c r="I42" i="16" s="1"/>
  <c r="F42" i="16"/>
  <c r="E44" i="16" l="1"/>
  <c r="H43" i="16"/>
  <c r="I43" i="16" s="1"/>
  <c r="F43" i="16"/>
  <c r="E45" i="16" l="1"/>
  <c r="H44" i="16"/>
  <c r="I44" i="16" s="1"/>
  <c r="F44" i="16"/>
  <c r="E46" i="16" l="1"/>
  <c r="H45" i="16"/>
  <c r="I45" i="16" s="1"/>
  <c r="F45" i="16"/>
  <c r="E47" i="16" l="1"/>
  <c r="H46" i="16"/>
  <c r="I46" i="16" s="1"/>
  <c r="F46" i="16"/>
  <c r="E48" i="16" l="1"/>
  <c r="F47" i="16"/>
  <c r="H47" i="16"/>
  <c r="I47" i="16" s="1"/>
  <c r="E49" i="16" l="1"/>
  <c r="F48" i="16"/>
  <c r="H48" i="16"/>
  <c r="I48" i="16" s="1"/>
  <c r="E50" i="16" l="1"/>
  <c r="F49" i="16"/>
  <c r="H49" i="16"/>
  <c r="I49" i="16" s="1"/>
  <c r="E51" i="16" l="1"/>
  <c r="H50" i="16"/>
  <c r="I50" i="16" s="1"/>
  <c r="F50" i="16"/>
  <c r="E52" i="16" l="1"/>
  <c r="F51" i="16"/>
  <c r="H51" i="16"/>
  <c r="I51" i="16" s="1"/>
  <c r="E53" i="16" l="1"/>
  <c r="F52" i="16"/>
  <c r="H52" i="16"/>
  <c r="I52" i="16" s="1"/>
  <c r="E54" i="16" l="1"/>
  <c r="F53" i="16"/>
  <c r="E55" i="16" l="1"/>
  <c r="F54" i="16"/>
  <c r="E56" i="16" l="1"/>
  <c r="F55" i="16"/>
  <c r="E57" i="16" l="1"/>
  <c r="F56" i="16"/>
  <c r="E58" i="16" l="1"/>
  <c r="F57" i="16"/>
  <c r="E59" i="16" l="1"/>
  <c r="F58" i="16"/>
  <c r="E60" i="16" l="1"/>
  <c r="F59" i="16"/>
  <c r="E61" i="16" l="1"/>
  <c r="F60" i="16"/>
  <c r="E62" i="16" l="1"/>
  <c r="F61" i="16"/>
  <c r="E63" i="16" l="1"/>
  <c r="F62" i="16"/>
  <c r="E64" i="16" l="1"/>
  <c r="F63" i="16"/>
  <c r="E65" i="16" l="1"/>
  <c r="F64" i="16"/>
  <c r="E66" i="16" l="1"/>
  <c r="F65" i="16"/>
  <c r="E67" i="16" l="1"/>
  <c r="F66" i="16"/>
  <c r="E68" i="16" l="1"/>
  <c r="F67" i="16"/>
  <c r="E69" i="16" l="1"/>
  <c r="F68" i="16"/>
  <c r="E70" i="16" l="1"/>
  <c r="F69" i="16"/>
  <c r="E71" i="16" l="1"/>
  <c r="F70" i="16"/>
  <c r="E72" i="16" l="1"/>
  <c r="F71" i="16"/>
  <c r="E73" i="16" l="1"/>
  <c r="F72" i="16"/>
  <c r="E74" i="16" l="1"/>
  <c r="F73" i="16"/>
  <c r="E75" i="16" l="1"/>
  <c r="F74" i="16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22" i="16"/>
</calcChain>
</file>

<file path=xl/sharedStrings.xml><?xml version="1.0" encoding="utf-8"?>
<sst xmlns="http://schemas.openxmlformats.org/spreadsheetml/2006/main" count="228" uniqueCount="54">
  <si>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</si>
  <si>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</si>
  <si>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</si>
  <si>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</si>
  <si>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</si>
  <si>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</si>
  <si>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</si>
  <si>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</si>
  <si>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</si>
  <si>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</si>
  <si>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</si>
  <si>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</si>
  <si>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</si>
  <si>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</si>
  <si>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</si>
  <si>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</si>
  <si>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</si>
  <si>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</si>
  <si>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</si>
  <si>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</si>
  <si>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</si>
  <si>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</si>
  <si>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</si>
  <si>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</si>
  <si>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</si>
  <si>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</si>
  <si>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</si>
  <si>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</si>
  <si>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</si>
  <si>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</si>
  <si>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</si>
  <si>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</si>
  <si>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</si>
  <si>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</si>
  <si>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</si>
  <si>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</si>
  <si>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</si>
  <si>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</si>
  <si>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</si>
  <si>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</si>
  <si>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</si>
  <si>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</si>
  <si>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</si>
  <si>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</si>
  <si>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</si>
  <si>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</si>
  <si>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</si>
  <si>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</si>
  <si>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</si>
  <si>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err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</si>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</sst>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6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2" fontId="15" fillId="0" borderId="0" xfId="0" applyNumberFormat="1" applyFont="1" applyAlignment="1">
      <alignment wrapText="1"/>
    </xf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Casi_totali!$B$3:$B$58</c:f>
              <c:numCache>
                <c:formatCode>General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Casi_totali!$C$3:$C$58</c:f>
              <c:numCache>
                <c:formatCode>General</c:formatCode>
                <c:ptCount val="56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Ospedalizzati!$C$3:$C$59</c:f>
              <c:numCache>
                <c:formatCode>General</c:formatCode>
                <c:ptCount val="57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Ospedalizzati!$D$3:$D$59</c:f>
              <c:numCache>
                <c:formatCode>General</c:formatCode>
                <c:ptCount val="57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  <c:pt idx="48">
                  <c:v>-121</c:v>
                </c:pt>
                <c:pt idx="49">
                  <c:v>428</c:v>
                </c:pt>
                <c:pt idx="50">
                  <c:v>-179</c:v>
                </c:pt>
                <c:pt idx="51">
                  <c:v>-389</c:v>
                </c:pt>
                <c:pt idx="52">
                  <c:v>-418</c:v>
                </c:pt>
                <c:pt idx="53">
                  <c:v>-338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Positivi!$B$3:$B$63</c:f>
              <c:numCache>
                <c:formatCode>General</c:formatCode>
                <c:ptCount val="6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Positivi!$C$3:$C$63</c:f>
              <c:numCache>
                <c:formatCode>General</c:formatCode>
                <c:ptCount val="6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Positivi!$C$3:$C$61</c:f>
              <c:numCache>
                <c:formatCode>General</c:formatCode>
                <c:ptCount val="59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Positivi!$D$3:$D$61</c:f>
              <c:numCache>
                <c:formatCode>General</c:formatCode>
                <c:ptCount val="59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  <c:pt idx="42">
                  <c:v>-1031</c:v>
                </c:pt>
                <c:pt idx="43">
                  <c:v>-1061</c:v>
                </c:pt>
                <c:pt idx="44">
                  <c:v>315</c:v>
                </c:pt>
                <c:pt idx="45">
                  <c:v>420</c:v>
                </c:pt>
                <c:pt idx="46">
                  <c:v>-219</c:v>
                </c:pt>
                <c:pt idx="47">
                  <c:v>600</c:v>
                </c:pt>
                <c:pt idx="48">
                  <c:v>-12</c:v>
                </c:pt>
                <c:pt idx="49">
                  <c:v>-621</c:v>
                </c:pt>
                <c:pt idx="50">
                  <c:v>-688</c:v>
                </c:pt>
                <c:pt idx="51">
                  <c:v>452</c:v>
                </c:pt>
                <c:pt idx="52">
                  <c:v>62</c:v>
                </c:pt>
                <c:pt idx="53">
                  <c:v>-834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Positivi!$B$3:$B$58</c:f>
              <c:numCache>
                <c:formatCode>General</c:formatCode>
                <c:ptCount val="5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Quarantena!$B$3:$B$58</c:f>
              <c:numCache>
                <c:formatCode>General</c:formatCode>
                <c:ptCount val="56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Quarantena!$C$3:$C$58</c:f>
              <c:numCache>
                <c:formatCode>General</c:formatCode>
                <c:ptCount val="56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Quarantena!$C$3:$C$58</c:f>
              <c:numCache>
                <c:formatCode>General</c:formatCode>
                <c:ptCount val="56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Quarantena!$D$3:$D$58</c:f>
              <c:numCache>
                <c:formatCode>General</c:formatCode>
                <c:ptCount val="56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  <c:pt idx="42">
                  <c:v>-1057</c:v>
                </c:pt>
                <c:pt idx="43">
                  <c:v>-749</c:v>
                </c:pt>
                <c:pt idx="44">
                  <c:v>283</c:v>
                </c:pt>
                <c:pt idx="45">
                  <c:v>262</c:v>
                </c:pt>
                <c:pt idx="46">
                  <c:v>-128</c:v>
                </c:pt>
                <c:pt idx="47">
                  <c:v>549</c:v>
                </c:pt>
                <c:pt idx="48">
                  <c:v>109</c:v>
                </c:pt>
                <c:pt idx="49">
                  <c:v>-1049</c:v>
                </c:pt>
                <c:pt idx="50">
                  <c:v>-509</c:v>
                </c:pt>
                <c:pt idx="51">
                  <c:v>841</c:v>
                </c:pt>
                <c:pt idx="52">
                  <c:v>480</c:v>
                </c:pt>
                <c:pt idx="53">
                  <c:v>-496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'Nuovi positivi'!$B$3:$B$58</c:f>
              <c:numCache>
                <c:formatCode>General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</c:numCache>
            </c:numRef>
          </c:xVal>
          <c:yVal>
            <c:numRef>
              <c:f>'Nuovi positivi'!$C$4:$C$59</c:f>
              <c:numCache>
                <c:formatCode>General</c:formatCode>
                <c:ptCount val="56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Tamponi!$A$3:$A$58</c:f>
              <c:numCache>
                <c:formatCode>d/m;@</c:formatCode>
                <c:ptCount val="5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Tamponi!$C$3:$C$58</c:f>
              <c:numCache>
                <c:formatCode>General</c:formatCode>
                <c:ptCount val="56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Tamponi!$A$3:$A$57</c:f>
              <c:numCache>
                <c:formatCode>d/m;@</c:formatCode>
                <c:ptCount val="5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Tamponi!$D$3:$D$57</c:f>
              <c:numCache>
                <c:formatCode>General</c:formatCode>
                <c:ptCount val="55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Casi_totali!$C$3:$C$58</c:f>
              <c:numCache>
                <c:formatCode>General</c:formatCode>
                <c:ptCount val="56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Casi_totali!$D$3:$D$58</c:f>
              <c:numCache>
                <c:formatCode>General</c:formatCode>
                <c:ptCount val="56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  <c:pt idx="46">
                  <c:v>-253</c:v>
                </c:pt>
                <c:pt idx="47">
                  <c:v>743</c:v>
                </c:pt>
                <c:pt idx="48">
                  <c:v>-602</c:v>
                </c:pt>
                <c:pt idx="49">
                  <c:v>-939</c:v>
                </c:pt>
                <c:pt idx="50">
                  <c:v>-181</c:v>
                </c:pt>
                <c:pt idx="51">
                  <c:v>-305</c:v>
                </c:pt>
                <c:pt idx="52">
                  <c:v>1119</c:v>
                </c:pt>
                <c:pt idx="53">
                  <c:v>-293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Tamponi!$A$3:$A$66</c:f>
              <c:numCache>
                <c:formatCode>d/m;@</c:formatCode>
                <c:ptCount val="6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Tamponi!$I$3:$I$66</c:f>
              <c:numCache>
                <c:formatCode>0.0</c:formatCode>
                <c:ptCount val="64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Tamponi!$A$2:$A$61</c:f>
              <c:numCache>
                <c:formatCode>d/m;@</c:formatCode>
                <c:ptCount val="60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</c:numCache>
            </c:numRef>
          </c:xVal>
          <c:yVal>
            <c:numRef>
              <c:f>Tamponi!$J$2:$J$61</c:f>
              <c:numCache>
                <c:formatCode>0.0</c:formatCode>
                <c:ptCount val="60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tx>
            <c:v>posDay/tampDay%</c:v>
          </c:tx>
          <c:marker>
            <c:symbol val="none"/>
          </c:marker>
          <c:xVal>
            <c:numRef>
              <c:f>Tamponi!$A$4:$A$56</c:f>
              <c:numCache>
                <c:formatCode>d/m;@</c:formatCode>
                <c:ptCount val="5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</c:numCache>
            </c:numRef>
          </c:xVal>
          <c:yVal>
            <c:numRef>
              <c:f>Tamponi!$K$4:$K$56</c:f>
              <c:numCache>
                <c:formatCode>0.00</c:formatCode>
                <c:ptCount val="53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Tamponi!$A$4:$A$56</c:f>
              <c:numCache>
                <c:formatCode>d/m;@</c:formatCode>
                <c:ptCount val="5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</c:numCache>
            </c:numRef>
          </c:cat>
          <c:val>
            <c:numRef>
              <c:f>Tamponi!$D$4:$D$56</c:f>
              <c:numCache>
                <c:formatCode>General</c:formatCode>
                <c:ptCount val="53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Tamponi!$A$4:$A$56</c:f>
              <c:numCache>
                <c:formatCode>d/m;@</c:formatCode>
                <c:ptCount val="5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</c:numCache>
            </c:numRef>
          </c:xVal>
          <c:yVal>
            <c:numRef>
              <c:f>Tamponi!$K$4:$K$56</c:f>
              <c:numCache>
                <c:formatCode>0.00</c:formatCode>
                <c:ptCount val="53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3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38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'Analisi-pos'!$C$2:$C$58</c:f>
              <c:numCache>
                <c:formatCode>General</c:formatCode>
                <c:ptCount val="57"/>
                <c:pt idx="1">
                  <c:v>221</c:v>
                </c:pt>
                <c:pt idx="2">
                  <c:v>311</c:v>
                </c:pt>
                <c:pt idx="3">
                  <c:v>385</c:v>
                </c:pt>
                <c:pt idx="4">
                  <c:v>588</c:v>
                </c:pt>
                <c:pt idx="5">
                  <c:v>821</c:v>
                </c:pt>
                <c:pt idx="6">
                  <c:v>1049</c:v>
                </c:pt>
                <c:pt idx="7">
                  <c:v>1577</c:v>
                </c:pt>
                <c:pt idx="8">
                  <c:v>1835</c:v>
                </c:pt>
                <c:pt idx="9">
                  <c:v>2263</c:v>
                </c:pt>
                <c:pt idx="10">
                  <c:v>2706</c:v>
                </c:pt>
                <c:pt idx="11">
                  <c:v>3296</c:v>
                </c:pt>
                <c:pt idx="12">
                  <c:v>3916</c:v>
                </c:pt>
                <c:pt idx="13">
                  <c:v>5061</c:v>
                </c:pt>
                <c:pt idx="14">
                  <c:v>6387</c:v>
                </c:pt>
                <c:pt idx="15">
                  <c:v>7985</c:v>
                </c:pt>
                <c:pt idx="16">
                  <c:v>8514</c:v>
                </c:pt>
                <c:pt idx="17">
                  <c:v>10590</c:v>
                </c:pt>
                <c:pt idx="18">
                  <c:v>12839</c:v>
                </c:pt>
                <c:pt idx="19">
                  <c:v>14955</c:v>
                </c:pt>
                <c:pt idx="20">
                  <c:v>17750</c:v>
                </c:pt>
                <c:pt idx="21">
                  <c:v>20603</c:v>
                </c:pt>
                <c:pt idx="22">
                  <c:v>23073</c:v>
                </c:pt>
                <c:pt idx="23">
                  <c:v>26062</c:v>
                </c:pt>
                <c:pt idx="24">
                  <c:v>28710</c:v>
                </c:pt>
                <c:pt idx="25">
                  <c:v>33190</c:v>
                </c:pt>
                <c:pt idx="26">
                  <c:v>37860</c:v>
                </c:pt>
                <c:pt idx="27">
                  <c:v>42681</c:v>
                </c:pt>
                <c:pt idx="28">
                  <c:v>46638</c:v>
                </c:pt>
                <c:pt idx="29">
                  <c:v>50418</c:v>
                </c:pt>
                <c:pt idx="30">
                  <c:v>54030</c:v>
                </c:pt>
                <c:pt idx="31">
                  <c:v>57521</c:v>
                </c:pt>
                <c:pt idx="32">
                  <c:v>62013</c:v>
                </c:pt>
                <c:pt idx="33">
                  <c:v>66414</c:v>
                </c:pt>
                <c:pt idx="34">
                  <c:v>70065</c:v>
                </c:pt>
                <c:pt idx="35">
                  <c:v>73880</c:v>
                </c:pt>
                <c:pt idx="36">
                  <c:v>75528</c:v>
                </c:pt>
                <c:pt idx="37">
                  <c:v>77635</c:v>
                </c:pt>
                <c:pt idx="38">
                  <c:v>80572</c:v>
                </c:pt>
                <c:pt idx="39">
                  <c:v>83049</c:v>
                </c:pt>
                <c:pt idx="40">
                  <c:v>85388</c:v>
                </c:pt>
                <c:pt idx="41">
                  <c:v>88274</c:v>
                </c:pt>
                <c:pt idx="42">
                  <c:v>91246</c:v>
                </c:pt>
                <c:pt idx="43">
                  <c:v>93187</c:v>
                </c:pt>
                <c:pt idx="44">
                  <c:v>94067</c:v>
                </c:pt>
                <c:pt idx="45">
                  <c:v>95262</c:v>
                </c:pt>
                <c:pt idx="46">
                  <c:v>96877</c:v>
                </c:pt>
                <c:pt idx="47">
                  <c:v>98273</c:v>
                </c:pt>
                <c:pt idx="48">
                  <c:v>100269</c:v>
                </c:pt>
                <c:pt idx="49">
                  <c:v>102253</c:v>
                </c:pt>
                <c:pt idx="50">
                  <c:v>103616</c:v>
                </c:pt>
                <c:pt idx="51">
                  <c:v>104291</c:v>
                </c:pt>
                <c:pt idx="52">
                  <c:v>105418</c:v>
                </c:pt>
                <c:pt idx="53">
                  <c:v>106607</c:v>
                </c:pt>
                <c:pt idx="54">
                  <c:v>106962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932.96770619226947</c:v>
                </c:pt>
                <c:pt idx="1">
                  <c:v>1087.811661105065</c:v>
                </c:pt>
                <c:pt idx="2">
                  <c:v>1268.0505812111362</c:v>
                </c:pt>
                <c:pt idx="3">
                  <c:v>1477.7404136264561</c:v>
                </c:pt>
                <c:pt idx="4">
                  <c:v>1721.5460847585919</c:v>
                </c:pt>
                <c:pt idx="5">
                  <c:v>2004.8190954173838</c:v>
                </c:pt>
                <c:pt idx="6">
                  <c:v>2333.6799628186936</c:v>
                </c:pt>
                <c:pt idx="7">
                  <c:v>2715.1037690435392</c:v>
                </c:pt>
                <c:pt idx="8">
                  <c:v>3157.0060790280186</c:v>
                </c:pt>
                <c:pt idx="9">
                  <c:v>3668.3251864463541</c:v>
                </c:pt>
                <c:pt idx="10">
                  <c:v>4259.0949847352731</c:v>
                </c:pt>
                <c:pt idx="11">
                  <c:v>4940.5007106711655</c:v>
                </c:pt>
                <c:pt idx="12">
                  <c:v>5724.9073708827545</c:v>
                </c:pt>
                <c:pt idx="13">
                  <c:v>6625.8478991668699</c:v>
                </c:pt>
                <c:pt idx="14">
                  <c:v>7657.9551620299681</c:v>
                </c:pt>
                <c:pt idx="15">
                  <c:v>8836.8191290658287</c:v>
                </c:pt>
                <c:pt idx="16">
                  <c:v>10178.748339142026</c:v>
                </c:pt>
                <c:pt idx="17">
                  <c:v>11700.413937251076</c:v>
                </c:pt>
                <c:pt idx="18">
                  <c:v>13418.35598719794</c:v>
                </c:pt>
                <c:pt idx="19">
                  <c:v>15348.336637758044</c:v>
                </c:pt>
                <c:pt idx="20">
                  <c:v>17504.534248841366</c:v>
                </c:pt>
                <c:pt idx="21">
                  <c:v>19898.587767315614</c:v>
                </c:pt>
                <c:pt idx="22">
                  <c:v>22538.521832536804</c:v>
                </c:pt>
                <c:pt idx="23">
                  <c:v>25427.609449117503</c:v>
                </c:pt>
                <c:pt idx="24">
                  <c:v>28563.258005565058</c:v>
                </c:pt>
                <c:pt idx="25">
                  <c:v>31936.03128914654</c:v>
                </c:pt>
                <c:pt idx="26">
                  <c:v>35528.938430329239</c:v>
                </c:pt>
                <c:pt idx="27">
                  <c:v>39317.123034857876</c:v>
                </c:pt>
                <c:pt idx="28">
                  <c:v>43268.065817716808</c:v>
                </c:pt>
                <c:pt idx="29">
                  <c:v>47342.369072414098</c:v>
                </c:pt>
                <c:pt idx="30">
                  <c:v>51495.124317566631</c:v>
                </c:pt>
                <c:pt idx="31">
                  <c:v>55677.785204590204</c:v>
                </c:pt>
                <c:pt idx="32">
                  <c:v>59840.391387191215</c:v>
                </c:pt>
                <c:pt idx="33">
                  <c:v>63933.932406204738</c:v>
                </c:pt>
                <c:pt idx="34">
                  <c:v>67912.617296628305</c:v>
                </c:pt>
                <c:pt idx="35">
                  <c:v>71735.831389236191</c:v>
                </c:pt>
                <c:pt idx="36">
                  <c:v>75369.612719044555</c:v>
                </c:pt>
                <c:pt idx="37">
                  <c:v>78787.554237865945</c:v>
                </c:pt>
                <c:pt idx="38">
                  <c:v>81971.118039178953</c:v>
                </c:pt>
                <c:pt idx="39">
                  <c:v>84909.418202290224</c:v>
                </c:pt>
                <c:pt idx="40">
                  <c:v>87598.578652277836</c:v>
                </c:pt>
                <c:pt idx="41">
                  <c:v>90040.797268396796</c:v>
                </c:pt>
                <c:pt idx="42">
                  <c:v>92243.249130982324</c:v>
                </c:pt>
                <c:pt idx="43">
                  <c:v>94216.946088705095</c:v>
                </c:pt>
                <c:pt idx="44">
                  <c:v>95975.644091555689</c:v>
                </c:pt>
                <c:pt idx="45">
                  <c:v>97534.860767618971</c:v>
                </c:pt>
                <c:pt idx="46">
                  <c:v>98911.038584461305</c:v>
                </c:pt>
                <c:pt idx="47">
                  <c:v>100120.86660812645</c:v>
                </c:pt>
                <c:pt idx="48">
                  <c:v>101180.75749911356</c:v>
                </c:pt>
                <c:pt idx="49">
                  <c:v>102106.46580247879</c:v>
                </c:pt>
                <c:pt idx="50">
                  <c:v>102912.82788948511</c:v>
                </c:pt>
                <c:pt idx="51">
                  <c:v>103613.60189293581</c:v>
                </c:pt>
                <c:pt idx="52">
                  <c:v>104221.38646525139</c:v>
                </c:pt>
                <c:pt idx="53">
                  <c:v>104747.5991752847</c:v>
                </c:pt>
                <c:pt idx="54">
                  <c:v>105202.49808422543</c:v>
                </c:pt>
                <c:pt idx="55">
                  <c:v>105595.23297462759</c:v>
                </c:pt>
                <c:pt idx="56">
                  <c:v>105933.91551861686</c:v>
                </c:pt>
                <c:pt idx="57">
                  <c:v>106225.70018015448</c:v>
                </c:pt>
                <c:pt idx="58">
                  <c:v>106476.86977430581</c:v>
                </c:pt>
                <c:pt idx="59">
                  <c:v>106692.92134271881</c:v>
                </c:pt>
                <c:pt idx="60">
                  <c:v>106878.64937625419</c:v>
                </c:pt>
                <c:pt idx="61">
                  <c:v>107038.22446904876</c:v>
                </c:pt>
                <c:pt idx="62">
                  <c:v>107175.26627562162</c:v>
                </c:pt>
                <c:pt idx="63">
                  <c:v>107292.91021514512</c:v>
                </c:pt>
                <c:pt idx="64">
                  <c:v>107393.86777079734</c:v>
                </c:pt>
                <c:pt idx="65">
                  <c:v>107480.48050654428</c:v>
                </c:pt>
                <c:pt idx="66">
                  <c:v>107554.76810113584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1548.4395491279554</c:v>
                </c:pt>
                <c:pt idx="2">
                  <c:v>1802.3892010607119</c:v>
                </c:pt>
                <c:pt idx="3">
                  <c:v>2096.8983241531987</c:v>
                </c:pt>
                <c:pt idx="4">
                  <c:v>2438.0567113213579</c:v>
                </c:pt>
                <c:pt idx="5">
                  <c:v>2832.7301065879192</c:v>
                </c:pt>
                <c:pt idx="6">
                  <c:v>3288.6086740130986</c:v>
                </c:pt>
                <c:pt idx="7">
                  <c:v>3814.2380622484552</c:v>
                </c:pt>
                <c:pt idx="8">
                  <c:v>4419.0230998447942</c:v>
                </c:pt>
                <c:pt idx="9">
                  <c:v>5113.1910741833553</c:v>
                </c:pt>
                <c:pt idx="10">
                  <c:v>5907.6979828891899</c:v>
                </c:pt>
                <c:pt idx="11">
                  <c:v>6814.0572593589241</c:v>
                </c:pt>
                <c:pt idx="12">
                  <c:v>7844.0666021158904</c:v>
                </c:pt>
                <c:pt idx="13">
                  <c:v>9009.4052828411532</c:v>
                </c:pt>
                <c:pt idx="14">
                  <c:v>10321.072628630982</c:v>
                </c:pt>
                <c:pt idx="15">
                  <c:v>11788.639670358607</c:v>
                </c:pt>
                <c:pt idx="16">
                  <c:v>13419.292100761977</c:v>
                </c:pt>
                <c:pt idx="17">
                  <c:v>15216.655981090498</c:v>
                </c:pt>
                <c:pt idx="18">
                  <c:v>17179.420499468633</c:v>
                </c:pt>
                <c:pt idx="19">
                  <c:v>19299.806505601046</c:v>
                </c:pt>
                <c:pt idx="20">
                  <c:v>21561.97611083322</c:v>
                </c:pt>
                <c:pt idx="21">
                  <c:v>23940.535184742475</c:v>
                </c:pt>
                <c:pt idx="22">
                  <c:v>26399.340652211904</c:v>
                </c:pt>
                <c:pt idx="23">
                  <c:v>28890.876165806985</c:v>
                </c:pt>
                <c:pt idx="24">
                  <c:v>31356.485564475552</c:v>
                </c:pt>
                <c:pt idx="25">
                  <c:v>33727.732835814822</c:v>
                </c:pt>
                <c:pt idx="26">
                  <c:v>35929.07141182699</c:v>
                </c:pt>
                <c:pt idx="27">
                  <c:v>37881.846045286366</c:v>
                </c:pt>
                <c:pt idx="28">
                  <c:v>39509.427828589323</c:v>
                </c:pt>
                <c:pt idx="29">
                  <c:v>40743.0325469729</c:v>
                </c:pt>
                <c:pt idx="30">
                  <c:v>41527.552451525335</c:v>
                </c:pt>
                <c:pt idx="31">
                  <c:v>41826.608870235723</c:v>
                </c:pt>
                <c:pt idx="32">
                  <c:v>41626.061826010118</c:v>
                </c:pt>
                <c:pt idx="33">
                  <c:v>40935.410190135226</c:v>
                </c:pt>
                <c:pt idx="34">
                  <c:v>39786.848904235667</c:v>
                </c:pt>
                <c:pt idx="35">
                  <c:v>38232.140926078864</c:v>
                </c:pt>
                <c:pt idx="36">
                  <c:v>36337.813298083638</c:v>
                </c:pt>
                <c:pt idx="37">
                  <c:v>34179.415188213898</c:v>
                </c:pt>
                <c:pt idx="38">
                  <c:v>31835.638013130083</c:v>
                </c:pt>
                <c:pt idx="39">
                  <c:v>29383.001631112711</c:v>
                </c:pt>
                <c:pt idx="40">
                  <c:v>26891.604499876121</c:v>
                </c:pt>
                <c:pt idx="41">
                  <c:v>24422.186161189602</c:v>
                </c:pt>
                <c:pt idx="42">
                  <c:v>22024.518625855271</c:v>
                </c:pt>
                <c:pt idx="43">
                  <c:v>19736.969577227719</c:v>
                </c:pt>
                <c:pt idx="44">
                  <c:v>17586.980028505932</c:v>
                </c:pt>
                <c:pt idx="45">
                  <c:v>15592.166760632826</c:v>
                </c:pt>
                <c:pt idx="46">
                  <c:v>13761.778168423334</c:v>
                </c:pt>
                <c:pt idx="47">
                  <c:v>12098.280236651481</c:v>
                </c:pt>
                <c:pt idx="48">
                  <c:v>10598.908909871097</c:v>
                </c:pt>
                <c:pt idx="49">
                  <c:v>9257.0830336523068</c:v>
                </c:pt>
                <c:pt idx="50">
                  <c:v>8063.6208700631687</c:v>
                </c:pt>
                <c:pt idx="51">
                  <c:v>7007.7400345070055</c:v>
                </c:pt>
                <c:pt idx="52">
                  <c:v>6077.8457231557695</c:v>
                </c:pt>
                <c:pt idx="53">
                  <c:v>5262.127100333164</c:v>
                </c:pt>
                <c:pt idx="54">
                  <c:v>4548.9890894072596</c:v>
                </c:pt>
                <c:pt idx="55">
                  <c:v>3927.3489040216373</c:v>
                </c:pt>
                <c:pt idx="56">
                  <c:v>3386.8254398927093</c:v>
                </c:pt>
                <c:pt idx="57">
                  <c:v>2917.8466153761838</c:v>
                </c:pt>
                <c:pt idx="58">
                  <c:v>2511.6959415133169</c:v>
                </c:pt>
                <c:pt idx="59">
                  <c:v>2160.5156841299322</c:v>
                </c:pt>
                <c:pt idx="60">
                  <c:v>1857.280335353862</c:v>
                </c:pt>
                <c:pt idx="61">
                  <c:v>1595.7509279456281</c:v>
                </c:pt>
                <c:pt idx="62">
                  <c:v>1370.4180657285906</c:v>
                </c:pt>
                <c:pt idx="63">
                  <c:v>1176.4393952350656</c:v>
                </c:pt>
                <c:pt idx="64">
                  <c:v>1009.5755565221771</c:v>
                </c:pt>
                <c:pt idx="65">
                  <c:v>866.12735746937688</c:v>
                </c:pt>
                <c:pt idx="66">
                  <c:v>742.87594591558445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'Analisi-pos'!$C$3:$C$60</c:f>
              <c:numCache>
                <c:formatCode>General</c:formatCode>
                <c:ptCount val="58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'Analisi-pos'!$C$3:$C$58</c:f>
              <c:numCache>
                <c:formatCode>General</c:formatCode>
                <c:ptCount val="5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932.96770619226947</c:v>
                </c:pt>
                <c:pt idx="1">
                  <c:v>1087.811661105065</c:v>
                </c:pt>
                <c:pt idx="2">
                  <c:v>1268.0505812111362</c:v>
                </c:pt>
                <c:pt idx="3">
                  <c:v>1477.7404136264561</c:v>
                </c:pt>
                <c:pt idx="4">
                  <c:v>1721.5460847585919</c:v>
                </c:pt>
                <c:pt idx="5">
                  <c:v>2004.8190954173838</c:v>
                </c:pt>
                <c:pt idx="6">
                  <c:v>2333.6799628186936</c:v>
                </c:pt>
                <c:pt idx="7">
                  <c:v>2715.1037690435392</c:v>
                </c:pt>
                <c:pt idx="8">
                  <c:v>3157.0060790280186</c:v>
                </c:pt>
                <c:pt idx="9">
                  <c:v>3668.3251864463541</c:v>
                </c:pt>
                <c:pt idx="10">
                  <c:v>4259.0949847352731</c:v>
                </c:pt>
                <c:pt idx="11">
                  <c:v>4940.5007106711655</c:v>
                </c:pt>
                <c:pt idx="12">
                  <c:v>5724.9073708827545</c:v>
                </c:pt>
                <c:pt idx="13">
                  <c:v>6625.8478991668699</c:v>
                </c:pt>
                <c:pt idx="14">
                  <c:v>7657.9551620299681</c:v>
                </c:pt>
                <c:pt idx="15">
                  <c:v>8836.8191290658287</c:v>
                </c:pt>
                <c:pt idx="16">
                  <c:v>10178.748339142026</c:v>
                </c:pt>
                <c:pt idx="17">
                  <c:v>11700.413937251076</c:v>
                </c:pt>
                <c:pt idx="18">
                  <c:v>13418.35598719794</c:v>
                </c:pt>
                <c:pt idx="19">
                  <c:v>15348.336637758044</c:v>
                </c:pt>
                <c:pt idx="20">
                  <c:v>17504.534248841366</c:v>
                </c:pt>
                <c:pt idx="21">
                  <c:v>19898.587767315614</c:v>
                </c:pt>
                <c:pt idx="22">
                  <c:v>22538.521832536804</c:v>
                </c:pt>
                <c:pt idx="23">
                  <c:v>25427.609449117503</c:v>
                </c:pt>
                <c:pt idx="24">
                  <c:v>28563.258005565058</c:v>
                </c:pt>
                <c:pt idx="25">
                  <c:v>31936.03128914654</c:v>
                </c:pt>
                <c:pt idx="26">
                  <c:v>35528.938430329239</c:v>
                </c:pt>
                <c:pt idx="27">
                  <c:v>39317.123034857876</c:v>
                </c:pt>
                <c:pt idx="28">
                  <c:v>43268.065817716808</c:v>
                </c:pt>
                <c:pt idx="29">
                  <c:v>47342.369072414098</c:v>
                </c:pt>
                <c:pt idx="30">
                  <c:v>51495.124317566631</c:v>
                </c:pt>
                <c:pt idx="31">
                  <c:v>55677.785204590204</c:v>
                </c:pt>
                <c:pt idx="32">
                  <c:v>59840.391387191215</c:v>
                </c:pt>
                <c:pt idx="33">
                  <c:v>63933.932406204738</c:v>
                </c:pt>
                <c:pt idx="34">
                  <c:v>67912.617296628305</c:v>
                </c:pt>
                <c:pt idx="35">
                  <c:v>71735.831389236191</c:v>
                </c:pt>
                <c:pt idx="36">
                  <c:v>75369.612719044555</c:v>
                </c:pt>
                <c:pt idx="37">
                  <c:v>78787.554237865945</c:v>
                </c:pt>
                <c:pt idx="38">
                  <c:v>81971.118039178953</c:v>
                </c:pt>
                <c:pt idx="39">
                  <c:v>84909.418202290224</c:v>
                </c:pt>
                <c:pt idx="40">
                  <c:v>87598.578652277836</c:v>
                </c:pt>
                <c:pt idx="41">
                  <c:v>90040.797268396796</c:v>
                </c:pt>
                <c:pt idx="42">
                  <c:v>92243.249130982324</c:v>
                </c:pt>
                <c:pt idx="43">
                  <c:v>94216.946088705095</c:v>
                </c:pt>
                <c:pt idx="44">
                  <c:v>95975.644091555689</c:v>
                </c:pt>
                <c:pt idx="45">
                  <c:v>97534.860767618971</c:v>
                </c:pt>
                <c:pt idx="46">
                  <c:v>98911.038584461305</c:v>
                </c:pt>
                <c:pt idx="47">
                  <c:v>100120.86660812645</c:v>
                </c:pt>
                <c:pt idx="48">
                  <c:v>101180.75749911356</c:v>
                </c:pt>
                <c:pt idx="49">
                  <c:v>102106.46580247879</c:v>
                </c:pt>
                <c:pt idx="50">
                  <c:v>102912.82788948511</c:v>
                </c:pt>
                <c:pt idx="51">
                  <c:v>103613.60189293581</c:v>
                </c:pt>
                <c:pt idx="52">
                  <c:v>104221.38646525139</c:v>
                </c:pt>
                <c:pt idx="53">
                  <c:v>104747.5991752847</c:v>
                </c:pt>
                <c:pt idx="54">
                  <c:v>105202.49808422543</c:v>
                </c:pt>
                <c:pt idx="55">
                  <c:v>105595.23297462759</c:v>
                </c:pt>
                <c:pt idx="56">
                  <c:v>105933.91551861686</c:v>
                </c:pt>
                <c:pt idx="57">
                  <c:v>106225.70018015448</c:v>
                </c:pt>
                <c:pt idx="58">
                  <c:v>106476.86977430581</c:v>
                </c:pt>
                <c:pt idx="59">
                  <c:v>106692.92134271881</c:v>
                </c:pt>
                <c:pt idx="60">
                  <c:v>106878.64937625419</c:v>
                </c:pt>
                <c:pt idx="61">
                  <c:v>107038.22446904876</c:v>
                </c:pt>
                <c:pt idx="62">
                  <c:v>107175.26627562162</c:v>
                </c:pt>
                <c:pt idx="63">
                  <c:v>107292.91021514512</c:v>
                </c:pt>
                <c:pt idx="64">
                  <c:v>107393.86777079734</c:v>
                </c:pt>
                <c:pt idx="65">
                  <c:v>107480.48050654428</c:v>
                </c:pt>
                <c:pt idx="66">
                  <c:v>107554.76810113584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1548.4395491279554</c:v>
                </c:pt>
                <c:pt idx="2">
                  <c:v>1802.3892010607119</c:v>
                </c:pt>
                <c:pt idx="3">
                  <c:v>2096.8983241531987</c:v>
                </c:pt>
                <c:pt idx="4">
                  <c:v>2438.0567113213579</c:v>
                </c:pt>
                <c:pt idx="5">
                  <c:v>2832.7301065879192</c:v>
                </c:pt>
                <c:pt idx="6">
                  <c:v>3288.6086740130986</c:v>
                </c:pt>
                <c:pt idx="7">
                  <c:v>3814.2380622484552</c:v>
                </c:pt>
                <c:pt idx="8">
                  <c:v>4419.0230998447942</c:v>
                </c:pt>
                <c:pt idx="9">
                  <c:v>5113.1910741833553</c:v>
                </c:pt>
                <c:pt idx="10">
                  <c:v>5907.6979828891899</c:v>
                </c:pt>
                <c:pt idx="11">
                  <c:v>6814.0572593589241</c:v>
                </c:pt>
                <c:pt idx="12">
                  <c:v>7844.0666021158904</c:v>
                </c:pt>
                <c:pt idx="13">
                  <c:v>9009.4052828411532</c:v>
                </c:pt>
                <c:pt idx="14">
                  <c:v>10321.072628630982</c:v>
                </c:pt>
                <c:pt idx="15">
                  <c:v>11788.639670358607</c:v>
                </c:pt>
                <c:pt idx="16">
                  <c:v>13419.292100761977</c:v>
                </c:pt>
                <c:pt idx="17">
                  <c:v>15216.655981090498</c:v>
                </c:pt>
                <c:pt idx="18">
                  <c:v>17179.420499468633</c:v>
                </c:pt>
                <c:pt idx="19">
                  <c:v>19299.806505601046</c:v>
                </c:pt>
                <c:pt idx="20">
                  <c:v>21561.97611083322</c:v>
                </c:pt>
                <c:pt idx="21">
                  <c:v>23940.535184742475</c:v>
                </c:pt>
                <c:pt idx="22">
                  <c:v>26399.340652211904</c:v>
                </c:pt>
                <c:pt idx="23">
                  <c:v>28890.876165806985</c:v>
                </c:pt>
                <c:pt idx="24">
                  <c:v>31356.485564475552</c:v>
                </c:pt>
                <c:pt idx="25">
                  <c:v>33727.732835814822</c:v>
                </c:pt>
                <c:pt idx="26">
                  <c:v>35929.07141182699</c:v>
                </c:pt>
                <c:pt idx="27">
                  <c:v>37881.846045286366</c:v>
                </c:pt>
                <c:pt idx="28">
                  <c:v>39509.427828589323</c:v>
                </c:pt>
                <c:pt idx="29">
                  <c:v>40743.0325469729</c:v>
                </c:pt>
                <c:pt idx="30">
                  <c:v>41527.552451525335</c:v>
                </c:pt>
                <c:pt idx="31">
                  <c:v>41826.608870235723</c:v>
                </c:pt>
                <c:pt idx="32">
                  <c:v>41626.061826010118</c:v>
                </c:pt>
                <c:pt idx="33">
                  <c:v>40935.410190135226</c:v>
                </c:pt>
                <c:pt idx="34">
                  <c:v>39786.848904235667</c:v>
                </c:pt>
                <c:pt idx="35">
                  <c:v>38232.140926078864</c:v>
                </c:pt>
                <c:pt idx="36">
                  <c:v>36337.813298083638</c:v>
                </c:pt>
                <c:pt idx="37">
                  <c:v>34179.415188213898</c:v>
                </c:pt>
                <c:pt idx="38">
                  <c:v>31835.638013130083</c:v>
                </c:pt>
                <c:pt idx="39">
                  <c:v>29383.001631112711</c:v>
                </c:pt>
                <c:pt idx="40">
                  <c:v>26891.604499876121</c:v>
                </c:pt>
                <c:pt idx="41">
                  <c:v>24422.186161189602</c:v>
                </c:pt>
                <c:pt idx="42">
                  <c:v>22024.518625855271</c:v>
                </c:pt>
                <c:pt idx="43">
                  <c:v>19736.969577227719</c:v>
                </c:pt>
                <c:pt idx="44">
                  <c:v>17586.980028505932</c:v>
                </c:pt>
                <c:pt idx="45">
                  <c:v>15592.166760632826</c:v>
                </c:pt>
                <c:pt idx="46">
                  <c:v>13761.778168423334</c:v>
                </c:pt>
                <c:pt idx="47">
                  <c:v>12098.280236651481</c:v>
                </c:pt>
                <c:pt idx="48">
                  <c:v>10598.908909871097</c:v>
                </c:pt>
                <c:pt idx="49">
                  <c:v>9257.0830336523068</c:v>
                </c:pt>
                <c:pt idx="50">
                  <c:v>8063.6208700631687</c:v>
                </c:pt>
                <c:pt idx="51">
                  <c:v>7007.7400345070055</c:v>
                </c:pt>
                <c:pt idx="52">
                  <c:v>6077.8457231557695</c:v>
                </c:pt>
                <c:pt idx="53">
                  <c:v>5262.127100333164</c:v>
                </c:pt>
                <c:pt idx="54">
                  <c:v>4548.9890894072596</c:v>
                </c:pt>
                <c:pt idx="55">
                  <c:v>3927.3489040216373</c:v>
                </c:pt>
                <c:pt idx="56">
                  <c:v>3386.8254398927093</c:v>
                </c:pt>
                <c:pt idx="57">
                  <c:v>2917.8466153761838</c:v>
                </c:pt>
                <c:pt idx="58">
                  <c:v>2511.6959415133169</c:v>
                </c:pt>
                <c:pt idx="59">
                  <c:v>2160.5156841299322</c:v>
                </c:pt>
                <c:pt idx="60">
                  <c:v>1857.280335353862</c:v>
                </c:pt>
                <c:pt idx="61">
                  <c:v>1595.7509279456281</c:v>
                </c:pt>
                <c:pt idx="62">
                  <c:v>1370.4180657285906</c:v>
                </c:pt>
                <c:pt idx="63">
                  <c:v>1176.4393952350656</c:v>
                </c:pt>
                <c:pt idx="64">
                  <c:v>1009.5755565221771</c:v>
                </c:pt>
                <c:pt idx="65">
                  <c:v>866.12735746937688</c:v>
                </c:pt>
                <c:pt idx="66">
                  <c:v>742.87594591558445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-711.96770619226947</c:v>
                </c:pt>
                <c:pt idx="1">
                  <c:v>-776.81166110506501</c:v>
                </c:pt>
                <c:pt idx="2">
                  <c:v>-883.0505812111362</c:v>
                </c:pt>
                <c:pt idx="3">
                  <c:v>-889.74041362645607</c:v>
                </c:pt>
                <c:pt idx="4">
                  <c:v>-900.54608475859186</c:v>
                </c:pt>
                <c:pt idx="5">
                  <c:v>-955.81909541738378</c:v>
                </c:pt>
                <c:pt idx="6">
                  <c:v>-756.67996281869364</c:v>
                </c:pt>
                <c:pt idx="7">
                  <c:v>-880.10376904353916</c:v>
                </c:pt>
                <c:pt idx="8">
                  <c:v>-894.00607902801858</c:v>
                </c:pt>
                <c:pt idx="9">
                  <c:v>-962.32518644635411</c:v>
                </c:pt>
                <c:pt idx="10">
                  <c:v>-963.0949847352731</c:v>
                </c:pt>
                <c:pt idx="11">
                  <c:v>-1024.5007106711655</c:v>
                </c:pt>
                <c:pt idx="12">
                  <c:v>-663.90737088275455</c:v>
                </c:pt>
                <c:pt idx="13">
                  <c:v>-238.84789916686987</c:v>
                </c:pt>
                <c:pt idx="14">
                  <c:v>327.04483797003195</c:v>
                </c:pt>
                <c:pt idx="15">
                  <c:v>-322.81912906582875</c:v>
                </c:pt>
                <c:pt idx="16">
                  <c:v>411.25166085797355</c:v>
                </c:pt>
                <c:pt idx="17">
                  <c:v>1138.5860627489237</c:v>
                </c:pt>
                <c:pt idx="18">
                  <c:v>1536.6440128020604</c:v>
                </c:pt>
                <c:pt idx="19">
                  <c:v>2401.6633622419558</c:v>
                </c:pt>
                <c:pt idx="20">
                  <c:v>3098.4657511586338</c:v>
                </c:pt>
                <c:pt idx="21">
                  <c:v>3174.4122326843863</c:v>
                </c:pt>
                <c:pt idx="22">
                  <c:v>3523.4781674631959</c:v>
                </c:pt>
                <c:pt idx="23">
                  <c:v>3282.3905508824973</c:v>
                </c:pt>
                <c:pt idx="24">
                  <c:v>4626.7419944349422</c:v>
                </c:pt>
                <c:pt idx="25">
                  <c:v>5923.9687108534599</c:v>
                </c:pt>
                <c:pt idx="26">
                  <c:v>7152.0615696707609</c:v>
                </c:pt>
                <c:pt idx="27">
                  <c:v>7320.8769651421244</c:v>
                </c:pt>
                <c:pt idx="28">
                  <c:v>7149.9341822831921</c:v>
                </c:pt>
                <c:pt idx="29">
                  <c:v>6687.6309275859021</c:v>
                </c:pt>
                <c:pt idx="30">
                  <c:v>6025.8756824333686</c:v>
                </c:pt>
                <c:pt idx="31">
                  <c:v>6335.2147954097964</c:v>
                </c:pt>
                <c:pt idx="32">
                  <c:v>6573.6086128087845</c:v>
                </c:pt>
                <c:pt idx="33">
                  <c:v>6131.0675937952619</c:v>
                </c:pt>
                <c:pt idx="34">
                  <c:v>5967.3827033716952</c:v>
                </c:pt>
                <c:pt idx="35">
                  <c:v>3792.1686107638088</c:v>
                </c:pt>
                <c:pt idx="36">
                  <c:v>2265.387280955445</c:v>
                </c:pt>
                <c:pt idx="37">
                  <c:v>1784.4457621340553</c:v>
                </c:pt>
                <c:pt idx="38">
                  <c:v>1077.881960821047</c:v>
                </c:pt>
                <c:pt idx="39">
                  <c:v>478.58179770977586</c:v>
                </c:pt>
                <c:pt idx="40">
                  <c:v>675.42134772216377</c:v>
                </c:pt>
                <c:pt idx="41">
                  <c:v>1205.2027316032036</c:v>
                </c:pt>
                <c:pt idx="42">
                  <c:v>943.75086901767645</c:v>
                </c:pt>
                <c:pt idx="43">
                  <c:v>-149.94608870509546</c:v>
                </c:pt>
                <c:pt idx="44">
                  <c:v>-713.64409155568865</c:v>
                </c:pt>
                <c:pt idx="45">
                  <c:v>-657.86076761897129</c:v>
                </c:pt>
                <c:pt idx="46">
                  <c:v>-638.03858446130471</c:v>
                </c:pt>
                <c:pt idx="47">
                  <c:v>148.13339187354723</c:v>
                </c:pt>
                <c:pt idx="48">
                  <c:v>1072.2425008864375</c:v>
                </c:pt>
                <c:pt idx="49">
                  <c:v>1509.5341975212068</c:v>
                </c:pt>
                <c:pt idx="50">
                  <c:v>1378.1721105148899</c:v>
                </c:pt>
                <c:pt idx="51">
                  <c:v>1804.3981070641894</c:v>
                </c:pt>
                <c:pt idx="52">
                  <c:v>2385.6135347486124</c:v>
                </c:pt>
                <c:pt idx="53">
                  <c:v>2214.400824715296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'Analisi-nuovi-pos'!$C$3:$C$58</c:f>
              <c:numCache>
                <c:formatCode>0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E-4E8C-B5D8-9B3A50982231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1160.7292677749717</c:v>
                </c:pt>
                <c:pt idx="1">
                  <c:v>1347.0865129811014</c:v>
                </c:pt>
                <c:pt idx="2">
                  <c:v>1563.0867663355398</c:v>
                </c:pt>
                <c:pt idx="3">
                  <c:v>1813.3494552210086</c:v>
                </c:pt>
                <c:pt idx="4">
                  <c:v>2103.1808808547089</c:v>
                </c:pt>
                <c:pt idx="5">
                  <c:v>2438.6649759454235</c:v>
                </c:pt>
                <c:pt idx="6">
                  <c:v>2826.7620726237055</c:v>
                </c:pt>
                <c:pt idx="7">
                  <c:v>3275.4148902898137</c:v>
                </c:pt>
                <c:pt idx="8">
                  <c:v>3793.6602272375717</c:v>
                </c:pt>
                <c:pt idx="9">
                  <c:v>4391.7438551602081</c:v>
                </c:pt>
                <c:pt idx="10">
                  <c:v>5081.2348133164014</c:v>
                </c:pt>
                <c:pt idx="11">
                  <c:v>5875.1336197879482</c:v>
                </c:pt>
                <c:pt idx="12">
                  <c:v>6787.9668088370099</c:v>
                </c:pt>
                <c:pt idx="13">
                  <c:v>7835.857634793414</c:v>
                </c:pt>
                <c:pt idx="14">
                  <c:v>9036.5597648664516</c:v>
                </c:pt>
                <c:pt idx="15">
                  <c:v>10409.437397920407</c:v>
                </c:pt>
                <c:pt idx="16">
                  <c:v>11975.371686550852</c:v>
                </c:pt>
                <c:pt idx="17">
                  <c:v>13756.569957439286</c:v>
                </c:pt>
                <c:pt idx="18">
                  <c:v>15776.251581607989</c:v>
                </c:pt>
                <c:pt idx="19">
                  <c:v>18058.183256654866</c:v>
                </c:pt>
                <c:pt idx="20">
                  <c:v>20626.038010103577</c:v>
                </c:pt>
                <c:pt idx="21">
                  <c:v>23502.557723352966</c:v>
                </c:pt>
                <c:pt idx="22">
                  <c:v>26708.509798030471</c:v>
                </c:pt>
                <c:pt idx="23">
                  <c:v>30261.44593245348</c:v>
                </c:pt>
                <c:pt idx="24">
                  <c:v>34174.295401952077</c:v>
                </c:pt>
                <c:pt idx="25">
                  <c:v>38453.856091522517</c:v>
                </c:pt>
                <c:pt idx="26">
                  <c:v>43099.281348231547</c:v>
                </c:pt>
                <c:pt idx="27">
                  <c:v>48100.694795867261</c:v>
                </c:pt>
                <c:pt idx="28">
                  <c:v>53438.091673300725</c:v>
                </c:pt>
                <c:pt idx="29">
                  <c:v>59080.695721757766</c:v>
                </c:pt>
                <c:pt idx="30">
                  <c:v>64986.927227035245</c:v>
                </c:pt>
                <c:pt idx="31">
                  <c:v>71105.095488883046</c:v>
                </c:pt>
                <c:pt idx="32">
                  <c:v>77374.85825170204</c:v>
                </c:pt>
                <c:pt idx="33">
                  <c:v>83729.3992670359</c:v>
                </c:pt>
                <c:pt idx="34">
                  <c:v>90098.177943225121</c:v>
                </c:pt>
                <c:pt idx="35">
                  <c:v>96410.020922981232</c:v>
                </c:pt>
                <c:pt idx="36">
                  <c:v>102596.27266079967</c:v>
                </c:pt>
                <c:pt idx="37">
                  <c:v>108593.71278995626</c:v>
                </c:pt>
                <c:pt idx="38">
                  <c:v>114346.98445818936</c:v>
                </c:pt>
                <c:pt idx="39">
                  <c:v>119810.35138938267</c:v>
                </c:pt>
                <c:pt idx="40">
                  <c:v>124948.69577736256</c:v>
                </c:pt>
                <c:pt idx="41">
                  <c:v>129737.76490875347</c:v>
                </c:pt>
                <c:pt idx="42">
                  <c:v>134163.75472842992</c:v>
                </c:pt>
                <c:pt idx="43">
                  <c:v>138222.372664002</c:v>
                </c:pt>
                <c:pt idx="44">
                  <c:v>141917.54662355909</c:v>
                </c:pt>
                <c:pt idx="45">
                  <c:v>145259.945287768</c:v>
                </c:pt>
                <c:pt idx="46">
                  <c:v>148265.45373562054</c:v>
                </c:pt>
                <c:pt idx="47">
                  <c:v>150953.71648593093</c:v>
                </c:pt>
                <c:pt idx="48">
                  <c:v>153346.82481884063</c:v>
                </c:pt>
                <c:pt idx="49">
                  <c:v>155468.19239186408</c:v>
                </c:pt>
                <c:pt idx="50">
                  <c:v>157341.63600963814</c:v>
                </c:pt>
                <c:pt idx="51">
                  <c:v>158990.65825120479</c:v>
                </c:pt>
                <c:pt idx="52">
                  <c:v>160437.91535456199</c:v>
                </c:pt>
                <c:pt idx="53">
                  <c:v>161704.84630563675</c:v>
                </c:pt>
                <c:pt idx="54">
                  <c:v>162811.4361254742</c:v>
                </c:pt>
                <c:pt idx="55">
                  <c:v>163776.08653204248</c:v>
                </c:pt>
                <c:pt idx="56">
                  <c:v>164615.56928975726</c:v>
                </c:pt>
                <c:pt idx="57">
                  <c:v>165345.04072827694</c:v>
                </c:pt>
                <c:pt idx="58">
                  <c:v>165978.09945388226</c:v>
                </c:pt>
                <c:pt idx="59">
                  <c:v>166526.87276246955</c:v>
                </c:pt>
                <c:pt idx="60">
                  <c:v>167002.12044270863</c:v>
                </c:pt>
                <c:pt idx="61">
                  <c:v>167413.34741017831</c:v>
                </c:pt>
                <c:pt idx="62">
                  <c:v>167768.91890321046</c:v>
                </c:pt>
                <c:pt idx="63">
                  <c:v>168076.17381613352</c:v>
                </c:pt>
                <c:pt idx="64">
                  <c:v>168341.53319128411</c:v>
                </c:pt>
                <c:pt idx="65">
                  <c:v>168570.60199530661</c:v>
                </c:pt>
                <c:pt idx="66">
                  <c:v>168768.263127529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E-4E8C-B5D8-9B3A50982231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1863.5724520612962</c:v>
                </c:pt>
                <c:pt idx="2">
                  <c:v>2160.0025335443843</c:v>
                </c:pt>
                <c:pt idx="3">
                  <c:v>2502.6268888546883</c:v>
                </c:pt>
                <c:pt idx="4">
                  <c:v>2898.3142563370029</c:v>
                </c:pt>
                <c:pt idx="5">
                  <c:v>3354.8409509071462</c:v>
                </c:pt>
                <c:pt idx="6">
                  <c:v>3880.9709667828201</c:v>
                </c:pt>
                <c:pt idx="7">
                  <c:v>4486.5281766610815</c:v>
                </c:pt>
                <c:pt idx="8">
                  <c:v>5182.4533694775801</c:v>
                </c:pt>
                <c:pt idx="9">
                  <c:v>5980.8362792263642</c:v>
                </c:pt>
                <c:pt idx="10">
                  <c:v>6894.909581561933</c:v>
                </c:pt>
                <c:pt idx="11">
                  <c:v>7938.9880647154678</c:v>
                </c:pt>
                <c:pt idx="12">
                  <c:v>9128.3318904906173</c:v>
                </c:pt>
                <c:pt idx="13">
                  <c:v>10478.908259564041</c:v>
                </c:pt>
                <c:pt idx="14">
                  <c:v>12007.021300730376</c:v>
                </c:pt>
                <c:pt idx="15">
                  <c:v>13728.776330539549</c:v>
                </c:pt>
                <c:pt idx="16">
                  <c:v>15659.342886304457</c:v>
                </c:pt>
                <c:pt idx="17">
                  <c:v>17811.982708884334</c:v>
                </c:pt>
                <c:pt idx="18">
                  <c:v>20196.816241687029</c:v>
                </c:pt>
                <c:pt idx="19">
                  <c:v>22819.31675046877</c:v>
                </c:pt>
                <c:pt idx="20">
                  <c:v>25678.547534487116</c:v>
                </c:pt>
                <c:pt idx="21">
                  <c:v>28765.197132493886</c:v>
                </c:pt>
                <c:pt idx="22">
                  <c:v>32059.520746775052</c:v>
                </c:pt>
                <c:pt idx="23">
                  <c:v>35529.361344230092</c:v>
                </c:pt>
                <c:pt idx="24">
                  <c:v>39128.494694985966</c:v>
                </c:pt>
                <c:pt idx="25">
                  <c:v>42795.606895704404</c:v>
                </c:pt>
                <c:pt idx="26">
                  <c:v>46454.252567090298</c:v>
                </c:pt>
                <c:pt idx="27">
                  <c:v>50014.13447635714</c:v>
                </c:pt>
                <c:pt idx="28">
                  <c:v>53373.968774334644</c:v>
                </c:pt>
                <c:pt idx="29">
                  <c:v>56426.040484570403</c:v>
                </c:pt>
                <c:pt idx="30">
                  <c:v>59062.315052774793</c:v>
                </c:pt>
                <c:pt idx="31">
                  <c:v>61181.682618478007</c:v>
                </c:pt>
                <c:pt idx="32">
                  <c:v>62697.627628189948</c:v>
                </c:pt>
                <c:pt idx="33">
                  <c:v>63545.410153338598</c:v>
                </c:pt>
                <c:pt idx="34">
                  <c:v>63687.786761892203</c:v>
                </c:pt>
                <c:pt idx="35">
                  <c:v>63118.429797561112</c:v>
                </c:pt>
                <c:pt idx="36">
                  <c:v>61862.517378184421</c:v>
                </c:pt>
                <c:pt idx="37">
                  <c:v>59974.401291565882</c:v>
                </c:pt>
                <c:pt idx="38">
                  <c:v>57532.716682330938</c:v>
                </c:pt>
                <c:pt idx="39">
                  <c:v>54633.66931193319</c:v>
                </c:pt>
                <c:pt idx="40">
                  <c:v>51383.44387979887</c:v>
                </c:pt>
                <c:pt idx="41">
                  <c:v>47890.691313909047</c:v>
                </c:pt>
                <c:pt idx="42">
                  <c:v>44259.898196764552</c:v>
                </c:pt>
                <c:pt idx="43">
                  <c:v>40586.179355720815</c:v>
                </c:pt>
                <c:pt idx="44">
                  <c:v>36951.739595570834</c:v>
                </c:pt>
                <c:pt idx="45">
                  <c:v>33423.986642089149</c:v>
                </c:pt>
                <c:pt idx="46">
                  <c:v>30055.084478525387</c:v>
                </c:pt>
                <c:pt idx="47">
                  <c:v>26882.627503103868</c:v>
                </c:pt>
                <c:pt idx="48">
                  <c:v>23931.083329097019</c:v>
                </c:pt>
                <c:pt idx="49">
                  <c:v>21213.675730234536</c:v>
                </c:pt>
                <c:pt idx="50">
                  <c:v>18734.436177740572</c:v>
                </c:pt>
                <c:pt idx="51">
                  <c:v>16490.222415666503</c:v>
                </c:pt>
                <c:pt idx="52">
                  <c:v>14472.571033572021</c:v>
                </c:pt>
                <c:pt idx="53">
                  <c:v>12669.309510747553</c:v>
                </c:pt>
                <c:pt idx="54">
                  <c:v>11065.898198374489</c:v>
                </c:pt>
                <c:pt idx="55">
                  <c:v>9646.5040656828205</c:v>
                </c:pt>
                <c:pt idx="56">
                  <c:v>8394.8275771478075</c:v>
                </c:pt>
                <c:pt idx="57">
                  <c:v>7294.7143851968576</c:v>
                </c:pt>
                <c:pt idx="58">
                  <c:v>6330.5872560531134</c:v>
                </c:pt>
                <c:pt idx="59">
                  <c:v>5487.7330858728965</c:v>
                </c:pt>
                <c:pt idx="60">
                  <c:v>4752.4768023908837</c:v>
                </c:pt>
                <c:pt idx="61">
                  <c:v>4112.2696746967267</c:v>
                </c:pt>
                <c:pt idx="62">
                  <c:v>3555.7149303215556</c:v>
                </c:pt>
                <c:pt idx="63">
                  <c:v>3072.5491292306106</c:v>
                </c:pt>
                <c:pt idx="64">
                  <c:v>2653.5937515058322</c:v>
                </c:pt>
                <c:pt idx="65">
                  <c:v>2290.6880402250681</c:v>
                </c:pt>
                <c:pt idx="66">
                  <c:v>1976.6113222239073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E-4E8C-B5D8-9B3A50982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6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'Analisi-nuovi-pos'!$H$3:$H$149</c:f>
              <c:numCache>
                <c:formatCode>0</c:formatCode>
                <c:ptCount val="147"/>
                <c:pt idx="0">
                  <c:v>-931.72926777497173</c:v>
                </c:pt>
                <c:pt idx="1">
                  <c:v>-1025.0865129811014</c:v>
                </c:pt>
                <c:pt idx="2">
                  <c:v>-1163.0867663355398</c:v>
                </c:pt>
                <c:pt idx="3">
                  <c:v>-1163.3494552210086</c:v>
                </c:pt>
                <c:pt idx="4">
                  <c:v>-1215.1808808547089</c:v>
                </c:pt>
                <c:pt idx="5">
                  <c:v>-1310.6649759454235</c:v>
                </c:pt>
                <c:pt idx="6">
                  <c:v>-1132.7620726237055</c:v>
                </c:pt>
                <c:pt idx="7">
                  <c:v>-1239.4148902898137</c:v>
                </c:pt>
                <c:pt idx="8">
                  <c:v>-1291.6602272375717</c:v>
                </c:pt>
                <c:pt idx="9">
                  <c:v>-1302.7438551602081</c:v>
                </c:pt>
                <c:pt idx="10">
                  <c:v>-1223.2348133164014</c:v>
                </c:pt>
                <c:pt idx="11">
                  <c:v>-1239.1336197879482</c:v>
                </c:pt>
                <c:pt idx="12">
                  <c:v>-904.96680883700992</c:v>
                </c:pt>
                <c:pt idx="13">
                  <c:v>-460.85763479341404</c:v>
                </c:pt>
                <c:pt idx="14">
                  <c:v>135.44023513354841</c:v>
                </c:pt>
                <c:pt idx="15">
                  <c:v>-260.43739792040651</c:v>
                </c:pt>
                <c:pt idx="16">
                  <c:v>486.62831344914775</c:v>
                </c:pt>
                <c:pt idx="17">
                  <c:v>1356.4300425607144</c:v>
                </c:pt>
                <c:pt idx="18">
                  <c:v>1883.7484183920114</c:v>
                </c:pt>
                <c:pt idx="19">
                  <c:v>3098.8167433451345</c:v>
                </c:pt>
                <c:pt idx="20">
                  <c:v>4120.9619898964229</c:v>
                </c:pt>
                <c:pt idx="21">
                  <c:v>4477.4422766470343</c:v>
                </c:pt>
                <c:pt idx="22">
                  <c:v>4797.4902019695292</c:v>
                </c:pt>
                <c:pt idx="23">
                  <c:v>5451.5540675465199</c:v>
                </c:pt>
                <c:pt idx="24">
                  <c:v>6860.7045980479234</c:v>
                </c:pt>
                <c:pt idx="25">
                  <c:v>8567.1439084774829</c:v>
                </c:pt>
                <c:pt idx="26">
                  <c:v>10478.718651768453</c:v>
                </c:pt>
                <c:pt idx="27">
                  <c:v>11037.305204132739</c:v>
                </c:pt>
                <c:pt idx="28">
                  <c:v>10488.908326699275</c:v>
                </c:pt>
                <c:pt idx="29">
                  <c:v>10095.304278242234</c:v>
                </c:pt>
                <c:pt idx="30">
                  <c:v>9399.0727729647551</c:v>
                </c:pt>
                <c:pt idx="31">
                  <c:v>9433.9045111169544</c:v>
                </c:pt>
                <c:pt idx="32">
                  <c:v>9123.1417482979596</c:v>
                </c:pt>
                <c:pt idx="33">
                  <c:v>8742.6007329640997</c:v>
                </c:pt>
                <c:pt idx="34">
                  <c:v>7590.8220567748795</c:v>
                </c:pt>
                <c:pt idx="35">
                  <c:v>5328.9790770187683</c:v>
                </c:pt>
                <c:pt idx="36">
                  <c:v>3195.7273392003262</c:v>
                </c:pt>
                <c:pt idx="37">
                  <c:v>1980.287210043738</c:v>
                </c:pt>
                <c:pt idx="38">
                  <c:v>895.01554181064421</c:v>
                </c:pt>
                <c:pt idx="39">
                  <c:v>16.648610617325176</c:v>
                </c:pt>
                <c:pt idx="40">
                  <c:v>-316.69577736256178</c:v>
                </c:pt>
                <c:pt idx="41">
                  <c:v>-789.76490875346644</c:v>
                </c:pt>
                <c:pt idx="42">
                  <c:v>-1616.7547284299217</c:v>
                </c:pt>
                <c:pt idx="43">
                  <c:v>-2636.3726640020031</c:v>
                </c:pt>
                <c:pt idx="44">
                  <c:v>-2495.5466235590866</c:v>
                </c:pt>
                <c:pt idx="45">
                  <c:v>-1633.9452877680014</c:v>
                </c:pt>
                <c:pt idx="46">
                  <c:v>-688.4537356205401</c:v>
                </c:pt>
                <c:pt idx="47">
                  <c:v>1317.2835140690731</c:v>
                </c:pt>
                <c:pt idx="48">
                  <c:v>3016.1751811593713</c:v>
                </c:pt>
                <c:pt idx="49">
                  <c:v>4047.8076081359177</c:v>
                </c:pt>
                <c:pt idx="50">
                  <c:v>5146.3639903618605</c:v>
                </c:pt>
                <c:pt idx="51">
                  <c:v>6164.3417487952102</c:v>
                </c:pt>
                <c:pt idx="52">
                  <c:v>8503.084645438008</c:v>
                </c:pt>
                <c:pt idx="53">
                  <c:v>10729.153694363253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A-428A-A68C-DB988A05B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5-4EE0-988D-05640F376DB4}"/>
            </c:ext>
          </c:extLst>
        </c:ser>
        <c:ser>
          <c:idx val="1"/>
          <c:order val="1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'Analisi-nuovi-pos'!$G$3:$G$149</c:f>
              <c:numCache>
                <c:formatCode>0</c:formatCode>
                <c:ptCount val="147"/>
                <c:pt idx="1">
                  <c:v>186.35724520612962</c:v>
                </c:pt>
                <c:pt idx="2">
                  <c:v>216.00025335443843</c:v>
                </c:pt>
                <c:pt idx="3">
                  <c:v>250.26268888546883</c:v>
                </c:pt>
                <c:pt idx="4">
                  <c:v>289.83142563370029</c:v>
                </c:pt>
                <c:pt idx="5">
                  <c:v>335.48409509071462</c:v>
                </c:pt>
                <c:pt idx="6">
                  <c:v>388.09709667828201</c:v>
                </c:pt>
                <c:pt idx="7">
                  <c:v>448.65281766610815</c:v>
                </c:pt>
                <c:pt idx="8">
                  <c:v>518.24533694775801</c:v>
                </c:pt>
                <c:pt idx="9">
                  <c:v>598.08362792263642</c:v>
                </c:pt>
                <c:pt idx="10">
                  <c:v>689.4909581561933</c:v>
                </c:pt>
                <c:pt idx="11">
                  <c:v>793.89880647154678</c:v>
                </c:pt>
                <c:pt idx="12">
                  <c:v>912.83318904906173</c:v>
                </c:pt>
                <c:pt idx="13">
                  <c:v>1047.8908259564041</c:v>
                </c:pt>
                <c:pt idx="14">
                  <c:v>1200.7021300730376</c:v>
                </c:pt>
                <c:pt idx="15">
                  <c:v>1372.8776330539549</c:v>
                </c:pt>
                <c:pt idx="16">
                  <c:v>1565.9342886304457</c:v>
                </c:pt>
                <c:pt idx="17">
                  <c:v>1781.1982708884334</c:v>
                </c:pt>
                <c:pt idx="18">
                  <c:v>2019.6816241687029</c:v>
                </c:pt>
                <c:pt idx="19">
                  <c:v>2281.931675046877</c:v>
                </c:pt>
                <c:pt idx="20">
                  <c:v>2567.8547534487116</c:v>
                </c:pt>
                <c:pt idx="21">
                  <c:v>2876.5197132493886</c:v>
                </c:pt>
                <c:pt idx="22">
                  <c:v>3205.9520746775052</c:v>
                </c:pt>
                <c:pt idx="23">
                  <c:v>3552.9361344230092</c:v>
                </c:pt>
                <c:pt idx="24">
                  <c:v>3912.8494694985966</c:v>
                </c:pt>
                <c:pt idx="25">
                  <c:v>4279.5606895704404</c:v>
                </c:pt>
                <c:pt idx="26">
                  <c:v>4645.4252567090298</c:v>
                </c:pt>
                <c:pt idx="27">
                  <c:v>5001.413447635714</c:v>
                </c:pt>
                <c:pt idx="28">
                  <c:v>5337.3968774334644</c:v>
                </c:pt>
                <c:pt idx="29">
                  <c:v>5642.6040484570403</c:v>
                </c:pt>
                <c:pt idx="30">
                  <c:v>5906.2315052774793</c:v>
                </c:pt>
                <c:pt idx="31">
                  <c:v>6118.1682618478007</c:v>
                </c:pt>
                <c:pt idx="32">
                  <c:v>6269.7627628189948</c:v>
                </c:pt>
                <c:pt idx="33">
                  <c:v>6354.5410153338598</c:v>
                </c:pt>
                <c:pt idx="34">
                  <c:v>6368.7786761892203</c:v>
                </c:pt>
                <c:pt idx="35">
                  <c:v>6311.8429797561112</c:v>
                </c:pt>
                <c:pt idx="36">
                  <c:v>6186.2517378184421</c:v>
                </c:pt>
                <c:pt idx="37">
                  <c:v>5997.4401291565882</c:v>
                </c:pt>
                <c:pt idx="38">
                  <c:v>5753.2716682330938</c:v>
                </c:pt>
                <c:pt idx="39">
                  <c:v>5463.366931193319</c:v>
                </c:pt>
                <c:pt idx="40">
                  <c:v>5138.344387979887</c:v>
                </c:pt>
                <c:pt idx="41">
                  <c:v>4789.0691313909047</c:v>
                </c:pt>
                <c:pt idx="42">
                  <c:v>4425.9898196764552</c:v>
                </c:pt>
                <c:pt idx="43">
                  <c:v>4058.6179355720815</c:v>
                </c:pt>
                <c:pt idx="44">
                  <c:v>3695.1739595570834</c:v>
                </c:pt>
                <c:pt idx="45">
                  <c:v>3342.3986642089149</c:v>
                </c:pt>
                <c:pt idx="46">
                  <c:v>3005.5084478525387</c:v>
                </c:pt>
                <c:pt idx="47">
                  <c:v>2688.2627503103868</c:v>
                </c:pt>
                <c:pt idx="48">
                  <c:v>2393.1083329097019</c:v>
                </c:pt>
                <c:pt idx="49">
                  <c:v>2121.3675730234536</c:v>
                </c:pt>
                <c:pt idx="50">
                  <c:v>1873.4436177740572</c:v>
                </c:pt>
                <c:pt idx="51">
                  <c:v>1649.0222415666503</c:v>
                </c:pt>
                <c:pt idx="52">
                  <c:v>1447.2571033572021</c:v>
                </c:pt>
                <c:pt idx="53">
                  <c:v>1266.9309510747553</c:v>
                </c:pt>
                <c:pt idx="54">
                  <c:v>1106.5898198374489</c:v>
                </c:pt>
                <c:pt idx="55">
                  <c:v>964.65040656828205</c:v>
                </c:pt>
                <c:pt idx="56">
                  <c:v>839.48275771478075</c:v>
                </c:pt>
                <c:pt idx="57">
                  <c:v>729.47143851968576</c:v>
                </c:pt>
                <c:pt idx="58">
                  <c:v>633.05872560531134</c:v>
                </c:pt>
                <c:pt idx="59">
                  <c:v>548.77330858728965</c:v>
                </c:pt>
                <c:pt idx="60">
                  <c:v>475.24768023908837</c:v>
                </c:pt>
                <c:pt idx="61">
                  <c:v>411.22696746967267</c:v>
                </c:pt>
                <c:pt idx="62">
                  <c:v>355.57149303215556</c:v>
                </c:pt>
                <c:pt idx="63">
                  <c:v>307.25491292306106</c:v>
                </c:pt>
                <c:pt idx="64">
                  <c:v>265.35937515058322</c:v>
                </c:pt>
                <c:pt idx="65">
                  <c:v>229.06880402250681</c:v>
                </c:pt>
                <c:pt idx="66">
                  <c:v>197.66113222239073</c:v>
                </c:pt>
                <c:pt idx="67">
                  <c:v>170.50007684787852</c:v>
                </c:pt>
                <c:pt idx="68">
                  <c:v>147.02687855163822</c:v>
                </c:pt>
                <c:pt idx="69">
                  <c:v>126.75228727955255</c:v>
                </c:pt>
                <c:pt idx="70">
                  <c:v>109.24897627011524</c:v>
                </c:pt>
                <c:pt idx="71">
                  <c:v>94.144491108483635</c:v>
                </c:pt>
                <c:pt idx="72">
                  <c:v>81.11478680127766</c:v>
                </c:pt>
                <c:pt idx="73">
                  <c:v>69.878368139645318</c:v>
                </c:pt>
                <c:pt idx="74">
                  <c:v>60.191023070947267</c:v>
                </c:pt>
                <c:pt idx="75">
                  <c:v>51.841122259647818</c:v>
                </c:pt>
                <c:pt idx="76">
                  <c:v>44.645448030933039</c:v>
                </c:pt>
                <c:pt idx="77">
                  <c:v>38.445510595280211</c:v>
                </c:pt>
                <c:pt idx="78">
                  <c:v>33.104307419445831</c:v>
                </c:pt>
                <c:pt idx="79">
                  <c:v>28.503481802385068</c:v>
                </c:pt>
                <c:pt idx="80">
                  <c:v>24.540838352084393</c:v>
                </c:pt>
                <c:pt idx="81">
                  <c:v>21.128175583609845</c:v>
                </c:pt>
                <c:pt idx="82">
                  <c:v>18.189398878923384</c:v>
                </c:pt>
                <c:pt idx="83">
                  <c:v>15.658880279079312</c:v>
                </c:pt>
                <c:pt idx="84">
                  <c:v>13.480034841952147</c:v>
                </c:pt>
                <c:pt idx="85">
                  <c:v>11.604086459119571</c:v>
                </c:pt>
                <c:pt idx="86">
                  <c:v>9.9889990197552834</c:v>
                </c:pt>
                <c:pt idx="87">
                  <c:v>8.5985515798383858</c:v>
                </c:pt>
                <c:pt idx="88">
                  <c:v>7.401538737321971</c:v>
                </c:pt>
                <c:pt idx="89">
                  <c:v>6.3710797042003833</c:v>
                </c:pt>
                <c:pt idx="90">
                  <c:v>5.4840216292359401</c:v>
                </c:pt>
                <c:pt idx="91">
                  <c:v>4.7204245567554608</c:v>
                </c:pt>
                <c:pt idx="92">
                  <c:v>4.0631170318229124</c:v>
                </c:pt>
                <c:pt idx="93">
                  <c:v>3.4973127945850138</c:v>
                </c:pt>
                <c:pt idx="94">
                  <c:v>3.0102802644250914</c:v>
                </c:pt>
                <c:pt idx="95">
                  <c:v>2.591057615733007</c:v>
                </c:pt>
                <c:pt idx="96">
                  <c:v>2.2302072119200602</c:v>
                </c:pt>
                <c:pt idx="97">
                  <c:v>1.919603998423554</c:v>
                </c:pt>
                <c:pt idx="98">
                  <c:v>1.652253190492047</c:v>
                </c:pt>
                <c:pt idx="99">
                  <c:v>1.4221332202141639</c:v>
                </c:pt>
                <c:pt idx="100">
                  <c:v>1.2240604605176486</c:v>
                </c:pt>
                <c:pt idx="101">
                  <c:v>1.0535727181995753</c:v>
                </c:pt>
                <c:pt idx="102">
                  <c:v>0.90682889992604032</c:v>
                </c:pt>
                <c:pt idx="103">
                  <c:v>0.78052261480479501</c:v>
                </c:pt>
                <c:pt idx="104">
                  <c:v>0.67180777984322049</c:v>
                </c:pt>
                <c:pt idx="105">
                  <c:v>0.57823456669575535</c:v>
                </c:pt>
                <c:pt idx="106">
                  <c:v>0.49769425374688581</c:v>
                </c:pt>
                <c:pt idx="107">
                  <c:v>0.4283717475773301</c:v>
                </c:pt>
                <c:pt idx="108">
                  <c:v>0.36870470878784545</c:v>
                </c:pt>
                <c:pt idx="109">
                  <c:v>0.31734836447867565</c:v>
                </c:pt>
                <c:pt idx="110">
                  <c:v>0.27314521744847298</c:v>
                </c:pt>
                <c:pt idx="111">
                  <c:v>0.23509897023905069</c:v>
                </c:pt>
                <c:pt idx="112">
                  <c:v>0.20235207959194668</c:v>
                </c:pt>
                <c:pt idx="113">
                  <c:v>0.17416643476462923</c:v>
                </c:pt>
                <c:pt idx="114">
                  <c:v>0.14990672533167526</c:v>
                </c:pt>
                <c:pt idx="115">
                  <c:v>0.12902612597099505</c:v>
                </c:pt>
                <c:pt idx="116">
                  <c:v>0.11105397259234451</c:v>
                </c:pt>
                <c:pt idx="117">
                  <c:v>9.5585156232118607E-2</c:v>
                </c:pt>
                <c:pt idx="118">
                  <c:v>8.2270992454141378E-2</c:v>
                </c:pt>
                <c:pt idx="119">
                  <c:v>7.0811363228131086E-2</c:v>
                </c:pt>
                <c:pt idx="120">
                  <c:v>6.0947952355490997E-2</c:v>
                </c:pt>
                <c:pt idx="121">
                  <c:v>5.2458423771895468E-2</c:v>
                </c:pt>
                <c:pt idx="122">
                  <c:v>4.5151409663958475E-2</c:v>
                </c:pt>
                <c:pt idx="123">
                  <c:v>3.8862197659909725E-2</c:v>
                </c:pt>
                <c:pt idx="124">
                  <c:v>3.3449017733801156E-2</c:v>
                </c:pt>
                <c:pt idx="125">
                  <c:v>2.878984686685726E-2</c:v>
                </c:pt>
                <c:pt idx="126">
                  <c:v>2.4779658735496923E-2</c:v>
                </c:pt>
                <c:pt idx="127">
                  <c:v>2.1328055649064481E-2</c:v>
                </c:pt>
                <c:pt idx="128">
                  <c:v>1.835723192198202E-2</c:v>
                </c:pt>
                <c:pt idx="129">
                  <c:v>1.5800219087395817E-2</c:v>
                </c:pt>
                <c:pt idx="130">
                  <c:v>1.359937697998248E-2</c:v>
                </c:pt>
                <c:pt idx="131">
                  <c:v>1.1705093958880752E-2</c:v>
                </c:pt>
                <c:pt idx="132">
                  <c:v>1.0074669058667496E-2</c:v>
                </c:pt>
                <c:pt idx="133">
                  <c:v>8.6713489727117121E-3</c:v>
                </c:pt>
                <c:pt idx="134">
                  <c:v>7.463499903678894E-3</c:v>
                </c:pt>
                <c:pt idx="135">
                  <c:v>6.4238944323733449E-3</c:v>
                </c:pt>
                <c:pt idx="136">
                  <c:v>5.529097601538524E-3</c:v>
                </c:pt>
                <c:pt idx="137">
                  <c:v>4.7589386522304267E-3</c:v>
                </c:pt>
                <c:pt idx="138">
                  <c:v>4.0960567130241543E-3</c:v>
                </c:pt>
                <c:pt idx="139">
                  <c:v>3.525508800521493E-3</c:v>
                </c:pt>
                <c:pt idx="140">
                  <c:v>3.0344336992129683E-3</c:v>
                </c:pt>
                <c:pt idx="141">
                  <c:v>2.6117613597307354E-3</c:v>
                </c:pt>
                <c:pt idx="142">
                  <c:v>2.2479638864751905E-3</c:v>
                </c:pt>
                <c:pt idx="143">
                  <c:v>1.9348405185155571E-3</c:v>
                </c:pt>
                <c:pt idx="144">
                  <c:v>1.6653326747473329E-3</c:v>
                </c:pt>
                <c:pt idx="145">
                  <c:v>1.4333651924971491E-3</c:v>
                </c:pt>
                <c:pt idx="146">
                  <c:v>1.233708782820031E-3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5-4EE0-988D-05640F37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'Analisi-nuovi-pos'!$I$3:$I$149</c:f>
              <c:numCache>
                <c:formatCode>0</c:formatCode>
                <c:ptCount val="147"/>
                <c:pt idx="1">
                  <c:v>-93.357245206129619</c:v>
                </c:pt>
                <c:pt idx="2">
                  <c:v>-138.00025335443843</c:v>
                </c:pt>
                <c:pt idx="3">
                  <c:v>-0.26268888546883318</c:v>
                </c:pt>
                <c:pt idx="4">
                  <c:v>-51.831425633700292</c:v>
                </c:pt>
                <c:pt idx="5">
                  <c:v>-95.484095090714618</c:v>
                </c:pt>
                <c:pt idx="6">
                  <c:v>177.90290332171799</c:v>
                </c:pt>
                <c:pt idx="7">
                  <c:v>-106.65281766610815</c:v>
                </c:pt>
                <c:pt idx="8">
                  <c:v>-52.245336947758005</c:v>
                </c:pt>
                <c:pt idx="9">
                  <c:v>-11.083627922636424</c:v>
                </c:pt>
                <c:pt idx="10">
                  <c:v>79.509041843806699</c:v>
                </c:pt>
                <c:pt idx="11">
                  <c:v>-15.898806471546777</c:v>
                </c:pt>
                <c:pt idx="12">
                  <c:v>334.16681095093827</c:v>
                </c:pt>
                <c:pt idx="13">
                  <c:v>444.10917404359589</c:v>
                </c:pt>
                <c:pt idx="14">
                  <c:v>596.29786992696245</c:v>
                </c:pt>
                <c:pt idx="15">
                  <c:v>-395.87763305395492</c:v>
                </c:pt>
                <c:pt idx="16">
                  <c:v>747.06571136955426</c:v>
                </c:pt>
                <c:pt idx="17">
                  <c:v>869.8017291115666</c:v>
                </c:pt>
                <c:pt idx="18">
                  <c:v>527.31837583129709</c:v>
                </c:pt>
                <c:pt idx="19">
                  <c:v>1215.068324953123</c:v>
                </c:pt>
                <c:pt idx="20">
                  <c:v>1022.1452465512884</c:v>
                </c:pt>
                <c:pt idx="21">
                  <c:v>356.48028675061141</c:v>
                </c:pt>
                <c:pt idx="22">
                  <c:v>320.04792532249485</c:v>
                </c:pt>
                <c:pt idx="23">
                  <c:v>654.06386557699079</c:v>
                </c:pt>
                <c:pt idx="24">
                  <c:v>1409.1505305014034</c:v>
                </c:pt>
                <c:pt idx="25">
                  <c:v>1706.4393104295596</c:v>
                </c:pt>
                <c:pt idx="26">
                  <c:v>1911.5747432909702</c:v>
                </c:pt>
                <c:pt idx="27">
                  <c:v>558.58655236428604</c:v>
                </c:pt>
                <c:pt idx="28">
                  <c:v>-548.3968774334644</c:v>
                </c:pt>
                <c:pt idx="29">
                  <c:v>-393.60404845704034</c:v>
                </c:pt>
                <c:pt idx="30">
                  <c:v>-696.2315052774793</c:v>
                </c:pt>
                <c:pt idx="31">
                  <c:v>34.83173815219925</c:v>
                </c:pt>
                <c:pt idx="32">
                  <c:v>-310.76276281899482</c:v>
                </c:pt>
                <c:pt idx="33">
                  <c:v>-380.54101533385983</c:v>
                </c:pt>
                <c:pt idx="34">
                  <c:v>-1151.7786761892203</c:v>
                </c:pt>
                <c:pt idx="35">
                  <c:v>-2261.8429797561112</c:v>
                </c:pt>
                <c:pt idx="36">
                  <c:v>-2133.2517378184421</c:v>
                </c:pt>
                <c:pt idx="37">
                  <c:v>-1215.4401291565882</c:v>
                </c:pt>
                <c:pt idx="38">
                  <c:v>-1085.2716682330938</c:v>
                </c:pt>
                <c:pt idx="39">
                  <c:v>-878.36693119331903</c:v>
                </c:pt>
                <c:pt idx="40">
                  <c:v>-333.34438797988696</c:v>
                </c:pt>
                <c:pt idx="41">
                  <c:v>-473.06913139090466</c:v>
                </c:pt>
                <c:pt idx="42">
                  <c:v>-826.98981967645523</c:v>
                </c:pt>
                <c:pt idx="43">
                  <c:v>-1019.6179355720815</c:v>
                </c:pt>
                <c:pt idx="44">
                  <c:v>140.82604044291656</c:v>
                </c:pt>
                <c:pt idx="45">
                  <c:v>861.60133579108515</c:v>
                </c:pt>
                <c:pt idx="46">
                  <c:v>945.49155214746133</c:v>
                </c:pt>
                <c:pt idx="47">
                  <c:v>2005.7372496896132</c:v>
                </c:pt>
                <c:pt idx="48">
                  <c:v>1698.8916670902981</c:v>
                </c:pt>
                <c:pt idx="49">
                  <c:v>1031.6324269765464</c:v>
                </c:pt>
                <c:pt idx="50">
                  <c:v>1098.5563822259428</c:v>
                </c:pt>
                <c:pt idx="51">
                  <c:v>1017.9777584333497</c:v>
                </c:pt>
                <c:pt idx="52">
                  <c:v>2338.7428966427979</c:v>
                </c:pt>
                <c:pt idx="53">
                  <c:v>2226.0690489252447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7-4257-AA11-EBCC780E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Casi_totali!$B$3:$B$61</c:f>
              <c:numCache>
                <c:formatCode>General</c:formatCode>
                <c:ptCount val="5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'Analisi-nuovi-pos (2)'!$C$3:$C$58</c:f>
              <c:numCache>
                <c:formatCode>0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1.2963895013854003E-2</c:v>
                </c:pt>
                <c:pt idx="2">
                  <c:v>0.19201262194226418</c:v>
                </c:pt>
                <c:pt idx="3">
                  <c:v>1.2762872924598685</c:v>
                </c:pt>
                <c:pt idx="4">
                  <c:v>5.4556139997829396</c:v>
                </c:pt>
                <c:pt idx="5">
                  <c:v>17.560813836588704</c:v>
                </c:pt>
                <c:pt idx="6">
                  <c:v>46.347813947940466</c:v>
                </c:pt>
                <c:pt idx="7">
                  <c:v>105.60444505308459</c:v>
                </c:pt>
                <c:pt idx="8">
                  <c:v>214.84943598020507</c:v>
                </c:pt>
                <c:pt idx="9">
                  <c:v>399.47884757226655</c:v>
                </c:pt>
                <c:pt idx="10">
                  <c:v>690.31380120665494</c:v>
                </c:pt>
                <c:pt idx="11">
                  <c:v>1122.5921117189264</c:v>
                </c:pt>
                <c:pt idx="12">
                  <c:v>1734.5127599650491</c:v>
                </c:pt>
                <c:pt idx="13">
                  <c:v>2565.4817369466355</c:v>
                </c:pt>
                <c:pt idx="14">
                  <c:v>3654.2220218577254</c:v>
                </c:pt>
                <c:pt idx="15">
                  <c:v>5036.9039184094891</c:v>
                </c:pt>
                <c:pt idx="16">
                  <c:v>6745.4306040166402</c:v>
                </c:pt>
                <c:pt idx="17">
                  <c:v>8805.983517113531</c:v>
                </c:pt>
                <c:pt idx="18">
                  <c:v>11237.898346425496</c:v>
                </c:pt>
                <c:pt idx="19">
                  <c:v>14052.908999314754</c:v>
                </c:pt>
                <c:pt idx="20">
                  <c:v>17254.766907567478</c:v>
                </c:pt>
                <c:pt idx="21">
                  <c:v>20839.218141997109</c:v>
                </c:pt>
                <c:pt idx="22">
                  <c:v>24794.301866201837</c:v>
                </c:pt>
                <c:pt idx="23">
                  <c:v>29100.920746354714</c:v>
                </c:pt>
                <c:pt idx="24">
                  <c:v>33733.626613218934</c:v>
                </c:pt>
                <c:pt idx="25">
                  <c:v>38661.562186323135</c:v>
                </c:pt>
                <c:pt idx="26">
                  <c:v>43849.501095311585</c:v>
                </c:pt>
                <c:pt idx="27">
                  <c:v>49258.932803743242</c:v>
                </c:pt>
                <c:pt idx="28">
                  <c:v>54849.145433240265</c:v>
                </c:pt>
                <c:pt idx="29">
                  <c:v>60578.26707711241</c:v>
                </c:pt>
                <c:pt idx="30">
                  <c:v>66404.234288363383</c:v>
                </c:pt>
                <c:pt idx="31">
                  <c:v>72285.664474518097</c:v>
                </c:pt>
                <c:pt idx="32">
                  <c:v>78182.616517214061</c:v>
                </c:pt>
                <c:pt idx="33">
                  <c:v>84057.230771880888</c:v>
                </c:pt>
                <c:pt idx="34">
                  <c:v>89874.245517016214</c:v>
                </c:pt>
                <c:pt idx="35">
                  <c:v>95601.391830384295</c:v>
                </c:pt>
                <c:pt idx="36">
                  <c:v>101209.67276018826</c:v>
                </c:pt>
                <c:pt idx="37">
                  <c:v>106673.53557622603</c:v>
                </c:pt>
                <c:pt idx="38">
                  <c:v>111970.94791018408</c:v>
                </c:pt>
                <c:pt idx="39">
                  <c:v>117083.38983010667</c:v>
                </c:pt>
                <c:pt idx="40">
                  <c:v>121995.77445839478</c:v>
                </c:pt>
                <c:pt idx="41">
                  <c:v>126696.30975530563</c:v>
                </c:pt>
                <c:pt idx="42">
                  <c:v>131176.31366719009</c:v>
                </c:pt>
                <c:pt idx="43">
                  <c:v>135429.99408877952</c:v>
                </c:pt>
                <c:pt idx="44">
                  <c:v>139454.20410867609</c:v>
                </c:pt>
                <c:pt idx="45">
                  <c:v>143248.18188094907</c:v>
                </c:pt>
                <c:pt idx="46">
                  <c:v>146813.2832641351</c:v>
                </c:pt>
                <c:pt idx="47">
                  <c:v>150152.71414954882</c:v>
                </c:pt>
                <c:pt idx="48">
                  <c:v>153271.26820880812</c:v>
                </c:pt>
                <c:pt idx="49">
                  <c:v>156175.07465978697</c:v>
                </c:pt>
                <c:pt idx="50">
                  <c:v>158871.35960485498</c:v>
                </c:pt>
                <c:pt idx="51">
                  <c:v>161368.22355080504</c:v>
                </c:pt>
                <c:pt idx="52">
                  <c:v>163674.43688483528</c:v>
                </c:pt>
                <c:pt idx="53">
                  <c:v>165799.25435818956</c:v>
                </c:pt>
                <c:pt idx="54">
                  <c:v>167752.24901699796</c:v>
                </c:pt>
                <c:pt idx="55">
                  <c:v>169543.16551360372</c:v>
                </c:pt>
                <c:pt idx="56">
                  <c:v>171181.79232397524</c:v>
                </c:pt>
                <c:pt idx="57">
                  <c:v>172677.85207889517</c:v>
                </c:pt>
                <c:pt idx="58">
                  <c:v>174040.90897884054</c:v>
                </c:pt>
                <c:pt idx="59">
                  <c:v>175280.29209482396</c:v>
                </c:pt>
                <c:pt idx="60">
                  <c:v>176405.03325004017</c:v>
                </c:pt>
                <c:pt idx="61">
                  <c:v>177423.8181204256</c:v>
                </c:pt>
                <c:pt idx="62">
                  <c:v>178344.94917726575</c:v>
                </c:pt>
                <c:pt idx="63">
                  <c:v>179176.31911360245</c:v>
                </c:pt>
                <c:pt idx="64">
                  <c:v>179925.393441058</c:v>
                </c:pt>
                <c:pt idx="65">
                  <c:v>180599.20100833141</c:v>
                </c:pt>
                <c:pt idx="66">
                  <c:v>181204.33127142637</c:v>
                </c:pt>
                <c:pt idx="67">
                  <c:v>181746.93723386258</c:v>
                </c:pt>
                <c:pt idx="68">
                  <c:v>182232.7430687141</c:v>
                </c:pt>
                <c:pt idx="69">
                  <c:v>182667.05553003828</c:v>
                </c:pt>
                <c:pt idx="70">
                  <c:v>183054.77835648719</c:v>
                </c:pt>
                <c:pt idx="71">
                  <c:v>183400.42896258703</c:v>
                </c:pt>
                <c:pt idx="72">
                  <c:v>183708.15680178802</c:v>
                </c:pt>
                <c:pt idx="73">
                  <c:v>183981.76286881816</c:v>
                </c:pt>
                <c:pt idx="74">
                  <c:v>184224.71988637152</c:v>
                </c:pt>
                <c:pt idx="75">
                  <c:v>184440.1927922811</c:v>
                </c:pt>
                <c:pt idx="76">
                  <c:v>184631.05920786868</c:v>
                </c:pt>
                <c:pt idx="77">
                  <c:v>184799.92962612421</c:v>
                </c:pt>
                <c:pt idx="78">
                  <c:v>184949.16710989535</c:v>
                </c:pt>
                <c:pt idx="79">
                  <c:v>185080.90633562408</c:v>
                </c:pt>
                <c:pt idx="80">
                  <c:v>185197.07185769902</c:v>
                </c:pt>
                <c:pt idx="81">
                  <c:v>185299.39550259631</c:v>
                </c:pt>
                <c:pt idx="82">
                  <c:v>185389.43283109579</c:v>
                </c:pt>
                <c:pt idx="83">
                  <c:v>185468.578631429</c:v>
                </c:pt>
                <c:pt idx="84">
                  <c:v>185538.08142669444</c:v>
                </c:pt>
                <c:pt idx="85">
                  <c:v>185599.05699670373</c:v>
                </c:pt>
                <c:pt idx="86">
                  <c:v>185652.50092802494</c:v>
                </c:pt>
                <c:pt idx="87">
                  <c:v>185699.30021676674</c:v>
                </c:pt>
                <c:pt idx="88">
                  <c:v>185740.24395697366</c:v>
                </c:pt>
                <c:pt idx="89">
                  <c:v>185776.0331537218</c:v>
                </c:pt>
                <c:pt idx="90">
                  <c:v>185807.28970443114</c:v>
                </c:pt>
                <c:pt idx="91">
                  <c:v>185834.56459482602</c:v>
                </c:pt>
                <c:pt idx="92">
                  <c:v>185858.34535763436</c:v>
                </c:pt>
                <c:pt idx="93">
                  <c:v>185879.06284274065</c:v>
                </c:pt>
                <c:pt idx="94">
                  <c:v>185897.09734729637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0.12963895013854002</c:v>
                </c:pt>
                <c:pt idx="2">
                  <c:v>1.7904872692841018</c:v>
                </c:pt>
                <c:pt idx="3">
                  <c:v>10.842746705176044</c:v>
                </c:pt>
                <c:pt idx="4">
                  <c:v>41.793267073230709</c:v>
                </c:pt>
                <c:pt idx="5">
                  <c:v>121.05199836805764</c:v>
                </c:pt>
                <c:pt idx="6">
                  <c:v>287.87000111351762</c:v>
                </c:pt>
                <c:pt idx="7">
                  <c:v>592.56631105144129</c:v>
                </c:pt>
                <c:pt idx="8">
                  <c:v>1092.4499092712049</c:v>
                </c:pt>
                <c:pt idx="9">
                  <c:v>1846.2941159206148</c:v>
                </c:pt>
                <c:pt idx="10">
                  <c:v>2908.3495363438842</c:v>
                </c:pt>
                <c:pt idx="11">
                  <c:v>4322.7831051227149</c:v>
                </c:pt>
                <c:pt idx="12">
                  <c:v>6119.2064824612271</c:v>
                </c:pt>
                <c:pt idx="13">
                  <c:v>8309.6897698158646</c:v>
                </c:pt>
                <c:pt idx="14">
                  <c:v>10887.402849110898</c:v>
                </c:pt>
                <c:pt idx="15">
                  <c:v>13826.818965517636</c:v>
                </c:pt>
                <c:pt idx="16">
                  <c:v>17085.26685607151</c:v>
                </c:pt>
                <c:pt idx="17">
                  <c:v>20605.529130968906</c:v>
                </c:pt>
                <c:pt idx="18">
                  <c:v>24319.148293119651</c:v>
                </c:pt>
                <c:pt idx="19">
                  <c:v>28150.106528892575</c:v>
                </c:pt>
                <c:pt idx="20">
                  <c:v>32018.579082527249</c:v>
                </c:pt>
                <c:pt idx="21">
                  <c:v>35844.512344296309</c:v>
                </c:pt>
                <c:pt idx="22">
                  <c:v>39550.837242047273</c:v>
                </c:pt>
                <c:pt idx="23">
                  <c:v>43066.18880152877</c:v>
                </c:pt>
                <c:pt idx="24">
                  <c:v>46327.058668642203</c:v>
                </c:pt>
                <c:pt idx="25">
                  <c:v>49279.355731042015</c:v>
                </c:pt>
                <c:pt idx="26">
                  <c:v>51879.389089884498</c:v>
                </c:pt>
                <c:pt idx="27">
                  <c:v>54094.317084316572</c:v>
                </c:pt>
                <c:pt idx="28">
                  <c:v>55902.126294970221</c:v>
                </c:pt>
                <c:pt idx="29">
                  <c:v>57291.216438721458</c:v>
                </c:pt>
                <c:pt idx="30">
                  <c:v>58259.672112509725</c:v>
                </c:pt>
                <c:pt idx="31">
                  <c:v>58814.301861547137</c:v>
                </c:pt>
                <c:pt idx="32">
                  <c:v>58969.520426959643</c:v>
                </c:pt>
                <c:pt idx="33">
                  <c:v>58746.14254666827</c:v>
                </c:pt>
                <c:pt idx="34">
                  <c:v>58170.147451353259</c:v>
                </c:pt>
                <c:pt idx="35">
                  <c:v>57271.463133680809</c:v>
                </c:pt>
                <c:pt idx="36">
                  <c:v>56082.809298039647</c:v>
                </c:pt>
                <c:pt idx="37">
                  <c:v>54638.628160377702</c:v>
                </c:pt>
                <c:pt idx="38">
                  <c:v>52974.123339580547</c:v>
                </c:pt>
                <c:pt idx="39">
                  <c:v>51124.419199225813</c:v>
                </c:pt>
                <c:pt idx="40">
                  <c:v>49123.846282881132</c:v>
                </c:pt>
                <c:pt idx="41">
                  <c:v>47005.352969108499</c:v>
                </c:pt>
                <c:pt idx="42">
                  <c:v>44800.039118844579</c:v>
                </c:pt>
                <c:pt idx="43">
                  <c:v>42536.804215894372</c:v>
                </c:pt>
                <c:pt idx="44">
                  <c:v>40242.100198965636</c:v>
                </c:pt>
                <c:pt idx="45">
                  <c:v>37939.777722729777</c:v>
                </c:pt>
                <c:pt idx="46">
                  <c:v>35651.013831860328</c:v>
                </c:pt>
                <c:pt idx="47">
                  <c:v>33394.308854137198</c:v>
                </c:pt>
                <c:pt idx="48">
                  <c:v>31185.540592593024</c:v>
                </c:pt>
                <c:pt idx="49">
                  <c:v>29038.064509788528</c:v>
                </c:pt>
                <c:pt idx="50">
                  <c:v>26962.849450680078</c:v>
                </c:pt>
                <c:pt idx="51">
                  <c:v>24968.639459500555</c:v>
                </c:pt>
                <c:pt idx="52">
                  <c:v>23062.133340302389</c:v>
                </c:pt>
                <c:pt idx="53">
                  <c:v>21248.174733542837</c:v>
                </c:pt>
                <c:pt idx="54">
                  <c:v>19529.946588083985</c:v>
                </c:pt>
                <c:pt idx="55">
                  <c:v>17909.164966057579</c:v>
                </c:pt>
                <c:pt idx="56">
                  <c:v>16386.268103715265</c:v>
                </c:pt>
                <c:pt idx="57">
                  <c:v>14960.597549199301</c:v>
                </c:pt>
                <c:pt idx="58">
                  <c:v>13630.568999453681</c:v>
                </c:pt>
                <c:pt idx="59">
                  <c:v>12393.831159834226</c:v>
                </c:pt>
                <c:pt idx="60">
                  <c:v>11247.411552162084</c:v>
                </c:pt>
                <c:pt idx="61">
                  <c:v>10187.848703854252</c:v>
                </c:pt>
                <c:pt idx="62">
                  <c:v>9211.3105684015318</c:v>
                </c:pt>
                <c:pt idx="63">
                  <c:v>8313.69936336705</c:v>
                </c:pt>
                <c:pt idx="64">
                  <c:v>7490.7432745554252</c:v>
                </c:pt>
                <c:pt idx="65">
                  <c:v>6738.0756727341213</c:v>
                </c:pt>
                <c:pt idx="66">
                  <c:v>6051.302630949649</c:v>
                </c:pt>
                <c:pt idx="67">
                  <c:v>5426.0596243620967</c:v>
                </c:pt>
                <c:pt idx="68">
                  <c:v>4858.0583485151874</c:v>
                </c:pt>
                <c:pt idx="69">
                  <c:v>4343.1246132418164</c:v>
                </c:pt>
                <c:pt idx="70">
                  <c:v>3877.2282644890947</c:v>
                </c:pt>
                <c:pt idx="71">
                  <c:v>3456.506060998363</c:v>
                </c:pt>
                <c:pt idx="72">
                  <c:v>3077.2783920099027</c:v>
                </c:pt>
                <c:pt idx="73">
                  <c:v>2736.0606703013764</c:v>
                </c:pt>
                <c:pt idx="74">
                  <c:v>2429.5701755335904</c:v>
                </c:pt>
                <c:pt idx="75">
                  <c:v>2154.7290590958437</c:v>
                </c:pt>
                <c:pt idx="76">
                  <c:v>1908.6641558757401</c:v>
                </c:pt>
                <c:pt idx="77">
                  <c:v>1688.7041825553752</c:v>
                </c:pt>
                <c:pt idx="78">
                  <c:v>1492.3748377113952</c:v>
                </c:pt>
                <c:pt idx="79">
                  <c:v>1317.3922572872834</c:v>
                </c:pt>
                <c:pt idx="80">
                  <c:v>1161.6552207493805</c:v>
                </c:pt>
                <c:pt idx="81">
                  <c:v>1023.2364489728934</c:v>
                </c:pt>
                <c:pt idx="82">
                  <c:v>900.37328499485739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 (2)'!$H$3:$H$149</c:f>
              <c:numCache>
                <c:formatCode>0</c:formatCode>
                <c:ptCount val="147"/>
                <c:pt idx="0">
                  <c:v>229</c:v>
                </c:pt>
                <c:pt idx="1">
                  <c:v>321.98703610498615</c:v>
                </c:pt>
                <c:pt idx="2">
                  <c:v>399.80798737805776</c:v>
                </c:pt>
                <c:pt idx="3">
                  <c:v>648.72371270754013</c:v>
                </c:pt>
                <c:pt idx="4">
                  <c:v>882.54438600021706</c:v>
                </c:pt>
                <c:pt idx="5">
                  <c:v>1110.4391861634113</c:v>
                </c:pt>
                <c:pt idx="6">
                  <c:v>1647.6521860520595</c:v>
                </c:pt>
                <c:pt idx="7">
                  <c:v>1930.3955549469154</c:v>
                </c:pt>
                <c:pt idx="8">
                  <c:v>2287.1505640197947</c:v>
                </c:pt>
                <c:pt idx="9">
                  <c:v>2689.5211524277333</c:v>
                </c:pt>
                <c:pt idx="10">
                  <c:v>3167.6861987933453</c:v>
                </c:pt>
                <c:pt idx="11">
                  <c:v>3513.4078882810736</c:v>
                </c:pt>
                <c:pt idx="12">
                  <c:v>4148.4872400349504</c:v>
                </c:pt>
                <c:pt idx="13">
                  <c:v>4809.5182630533645</c:v>
                </c:pt>
                <c:pt idx="14">
                  <c:v>5517.7779781422742</c:v>
                </c:pt>
                <c:pt idx="15">
                  <c:v>5112.0960815905109</c:v>
                </c:pt>
                <c:pt idx="16">
                  <c:v>5716.5693959833598</c:v>
                </c:pt>
                <c:pt idx="17">
                  <c:v>6307.016482886469</c:v>
                </c:pt>
                <c:pt idx="18">
                  <c:v>6422.1016535745039</c:v>
                </c:pt>
                <c:pt idx="19">
                  <c:v>7104.0910006852464</c:v>
                </c:pt>
                <c:pt idx="20">
                  <c:v>7492.2330924325215</c:v>
                </c:pt>
                <c:pt idx="21">
                  <c:v>7140.7818580028907</c:v>
                </c:pt>
                <c:pt idx="22">
                  <c:v>6711.6981337981633</c:v>
                </c:pt>
                <c:pt idx="23">
                  <c:v>6612.0792536452864</c:v>
                </c:pt>
                <c:pt idx="24">
                  <c:v>7301.3733867810661</c:v>
                </c:pt>
                <c:pt idx="25">
                  <c:v>8359.4378136768646</c:v>
                </c:pt>
                <c:pt idx="26">
                  <c:v>9728.4989046884148</c:v>
                </c:pt>
                <c:pt idx="27">
                  <c:v>9879.0671962567576</c:v>
                </c:pt>
                <c:pt idx="28">
                  <c:v>9077.8545667597355</c:v>
                </c:pt>
                <c:pt idx="29">
                  <c:v>8597.7329228875897</c:v>
                </c:pt>
                <c:pt idx="30">
                  <c:v>7981.7657116366172</c:v>
                </c:pt>
                <c:pt idx="31">
                  <c:v>8253.3355254819035</c:v>
                </c:pt>
                <c:pt idx="32">
                  <c:v>8315.3834827859391</c:v>
                </c:pt>
                <c:pt idx="33">
                  <c:v>8414.7692281191121</c:v>
                </c:pt>
                <c:pt idx="34">
                  <c:v>7814.7544829837861</c:v>
                </c:pt>
                <c:pt idx="35">
                  <c:v>6137.6081696157053</c:v>
                </c:pt>
                <c:pt idx="36">
                  <c:v>4582.3272398117406</c:v>
                </c:pt>
                <c:pt idx="37">
                  <c:v>3900.4644237739703</c:v>
                </c:pt>
                <c:pt idx="38">
                  <c:v>3271.0520898159157</c:v>
                </c:pt>
                <c:pt idx="39">
                  <c:v>2743.6101698933344</c:v>
                </c:pt>
                <c:pt idx="40">
                  <c:v>2636.2255416052212</c:v>
                </c:pt>
                <c:pt idx="41">
                  <c:v>2251.6902446943714</c:v>
                </c:pt>
                <c:pt idx="42">
                  <c:v>1370.6863328099134</c:v>
                </c:pt>
                <c:pt idx="43">
                  <c:v>156.00591122047626</c:v>
                </c:pt>
                <c:pt idx="44">
                  <c:v>-32.204108676087344</c:v>
                </c:pt>
                <c:pt idx="45">
                  <c:v>377.81811905093491</c:v>
                </c:pt>
                <c:pt idx="46">
                  <c:v>763.71673586490215</c:v>
                </c:pt>
                <c:pt idx="47">
                  <c:v>2118.2858504511823</c:v>
                </c:pt>
                <c:pt idx="48">
                  <c:v>3091.7317911918799</c:v>
                </c:pt>
                <c:pt idx="49">
                  <c:v>3340.9253402130271</c:v>
                </c:pt>
                <c:pt idx="50">
                  <c:v>3616.6403951450193</c:v>
                </c:pt>
                <c:pt idx="51">
                  <c:v>3786.7764491949638</c:v>
                </c:pt>
                <c:pt idx="52">
                  <c:v>5266.5631151647249</c:v>
                </c:pt>
                <c:pt idx="53">
                  <c:v>6634.7456418104412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1.2963895013854003E-2</c:v>
                </c:pt>
                <c:pt idx="2">
                  <c:v>0.17904872692841017</c:v>
                </c:pt>
                <c:pt idx="3">
                  <c:v>1.0842746705176043</c:v>
                </c:pt>
                <c:pt idx="4">
                  <c:v>4.1793267073230709</c:v>
                </c:pt>
                <c:pt idx="5">
                  <c:v>12.105199836805765</c:v>
                </c:pt>
                <c:pt idx="6">
                  <c:v>28.787000111351766</c:v>
                </c:pt>
                <c:pt idx="7">
                  <c:v>59.25663110514413</c:v>
                </c:pt>
                <c:pt idx="8">
                  <c:v>109.24499092712048</c:v>
                </c:pt>
                <c:pt idx="9">
                  <c:v>184.6294115920615</c:v>
                </c:pt>
                <c:pt idx="10">
                  <c:v>290.8349536343884</c:v>
                </c:pt>
                <c:pt idx="11">
                  <c:v>432.27831051227133</c:v>
                </c:pt>
                <c:pt idx="12">
                  <c:v>611.92064824612282</c:v>
                </c:pt>
                <c:pt idx="13">
                  <c:v>830.96897698158637</c:v>
                </c:pt>
                <c:pt idx="14">
                  <c:v>1088.7402849110899</c:v>
                </c:pt>
                <c:pt idx="15">
                  <c:v>1382.6818965517634</c:v>
                </c:pt>
                <c:pt idx="16">
                  <c:v>1708.5266856071514</c:v>
                </c:pt>
                <c:pt idx="17">
                  <c:v>2060.5529130968916</c:v>
                </c:pt>
                <c:pt idx="18">
                  <c:v>2431.9148293119647</c:v>
                </c:pt>
                <c:pt idx="19">
                  <c:v>2815.010652889257</c:v>
                </c:pt>
                <c:pt idx="20">
                  <c:v>3201.8579082527235</c:v>
                </c:pt>
                <c:pt idx="21">
                  <c:v>3584.4512344296322</c:v>
                </c:pt>
                <c:pt idx="22">
                  <c:v>3955.0837242047273</c:v>
                </c:pt>
                <c:pt idx="23">
                  <c:v>4306.618880152876</c:v>
                </c:pt>
                <c:pt idx="24">
                  <c:v>4632.7058668642212</c:v>
                </c:pt>
                <c:pt idx="25">
                  <c:v>4927.9355731042042</c:v>
                </c:pt>
                <c:pt idx="26">
                  <c:v>5187.9389089884498</c:v>
                </c:pt>
                <c:pt idx="27">
                  <c:v>5409.4317084316563</c:v>
                </c:pt>
                <c:pt idx="28">
                  <c:v>5590.212629497023</c:v>
                </c:pt>
                <c:pt idx="29">
                  <c:v>5729.1216438721485</c:v>
                </c:pt>
                <c:pt idx="30">
                  <c:v>5825.9672112509697</c:v>
                </c:pt>
                <c:pt idx="31">
                  <c:v>5881.4301861547101</c:v>
                </c:pt>
                <c:pt idx="32">
                  <c:v>5896.9520426959634</c:v>
                </c:pt>
                <c:pt idx="33">
                  <c:v>5874.6142546668298</c:v>
                </c:pt>
                <c:pt idx="34">
                  <c:v>5817.0147451353223</c:v>
                </c:pt>
                <c:pt idx="35">
                  <c:v>5727.1463133680736</c:v>
                </c:pt>
                <c:pt idx="36">
                  <c:v>5608.280929803962</c:v>
                </c:pt>
                <c:pt idx="37">
                  <c:v>5463.8628160377639</c:v>
                </c:pt>
                <c:pt idx="38">
                  <c:v>5297.4123339580601</c:v>
                </c:pt>
                <c:pt idx="39">
                  <c:v>5112.4419199225822</c:v>
                </c:pt>
                <c:pt idx="40">
                  <c:v>4912.3846282881077</c:v>
                </c:pt>
                <c:pt idx="41">
                  <c:v>4700.535296910848</c:v>
                </c:pt>
                <c:pt idx="42">
                  <c:v>4480.0039118844543</c:v>
                </c:pt>
                <c:pt idx="43">
                  <c:v>4253.6804215894272</c:v>
                </c:pt>
                <c:pt idx="44">
                  <c:v>4024.210019896555</c:v>
                </c:pt>
                <c:pt idx="45">
                  <c:v>3793.9777722729805</c:v>
                </c:pt>
                <c:pt idx="46">
                  <c:v>3565.1013831860209</c:v>
                </c:pt>
                <c:pt idx="47">
                  <c:v>3339.4308854137166</c:v>
                </c:pt>
                <c:pt idx="48">
                  <c:v>3118.5540592592929</c:v>
                </c:pt>
                <c:pt idx="49">
                  <c:v>2903.8064509788496</c:v>
                </c:pt>
                <c:pt idx="50">
                  <c:v>2696.2849450680092</c:v>
                </c:pt>
                <c:pt idx="51">
                  <c:v>2496.8639459500628</c:v>
                </c:pt>
                <c:pt idx="52">
                  <c:v>2306.2133340302248</c:v>
                </c:pt>
                <c:pt idx="53">
                  <c:v>2124.8174733542742</c:v>
                </c:pt>
                <c:pt idx="54">
                  <c:v>1952.9946588083872</c:v>
                </c:pt>
                <c:pt idx="55">
                  <c:v>1790.9164966057688</c:v>
                </c:pt>
                <c:pt idx="56">
                  <c:v>1638.6268103715402</c:v>
                </c:pt>
                <c:pt idx="57">
                  <c:v>1496.0597549199344</c:v>
                </c:pt>
                <c:pt idx="58">
                  <c:v>1363.0568999453665</c:v>
                </c:pt>
                <c:pt idx="59">
                  <c:v>1239.3831159834185</c:v>
                </c:pt>
                <c:pt idx="60">
                  <c:v>1124.7411552162228</c:v>
                </c:pt>
                <c:pt idx="61">
                  <c:v>1018.7848703854344</c:v>
                </c:pt>
                <c:pt idx="62">
                  <c:v>921.13105684013919</c:v>
                </c:pt>
                <c:pt idx="63">
                  <c:v>831.36993633671693</c:v>
                </c:pt>
                <c:pt idx="64">
                  <c:v>749.07432745555127</c:v>
                </c:pt>
                <c:pt idx="65">
                  <c:v>673.80756727342191</c:v>
                </c:pt>
                <c:pt idx="66">
                  <c:v>605.13026309497718</c:v>
                </c:pt>
                <c:pt idx="67">
                  <c:v>542.60596243621887</c:v>
                </c:pt>
                <c:pt idx="68">
                  <c:v>485.80583485152658</c:v>
                </c:pt>
                <c:pt idx="69">
                  <c:v>434.31246132418863</c:v>
                </c:pt>
                <c:pt idx="70">
                  <c:v>387.72282644892238</c:v>
                </c:pt>
                <c:pt idx="71">
                  <c:v>345.65060609983669</c:v>
                </c:pt>
                <c:pt idx="72">
                  <c:v>307.72783920098482</c:v>
                </c:pt>
                <c:pt idx="73">
                  <c:v>273.60606703014827</c:v>
                </c:pt>
                <c:pt idx="74">
                  <c:v>242.95701755335386</c:v>
                </c:pt>
                <c:pt idx="75">
                  <c:v>215.47290590957476</c:v>
                </c:pt>
                <c:pt idx="76">
                  <c:v>190.86641558757253</c:v>
                </c:pt>
                <c:pt idx="77">
                  <c:v>168.8704182555399</c:v>
                </c:pt>
                <c:pt idx="78">
                  <c:v>149.23748377113085</c:v>
                </c:pt>
                <c:pt idx="79">
                  <c:v>131.7392257287384</c:v>
                </c:pt>
                <c:pt idx="80">
                  <c:v>116.16552207494648</c:v>
                </c:pt>
                <c:pt idx="81">
                  <c:v>102.32364489730293</c:v>
                </c:pt>
                <c:pt idx="82">
                  <c:v>90.037328499486023</c:v>
                </c:pt>
                <c:pt idx="83">
                  <c:v>79.145800333209564</c:v>
                </c:pt>
                <c:pt idx="84">
                  <c:v>69.502795265432269</c:v>
                </c:pt>
                <c:pt idx="85">
                  <c:v>60.975570009281924</c:v>
                </c:pt>
                <c:pt idx="86">
                  <c:v>53.443931321194377</c:v>
                </c:pt>
                <c:pt idx="87">
                  <c:v>46.799288741797284</c:v>
                </c:pt>
                <c:pt idx="88">
                  <c:v>40.943740206908963</c:v>
                </c:pt>
                <c:pt idx="89">
                  <c:v>35.789196748136696</c:v>
                </c:pt>
                <c:pt idx="90">
                  <c:v>31.256550709334611</c:v>
                </c:pt>
                <c:pt idx="91">
                  <c:v>27.274890394889159</c:v>
                </c:pt>
                <c:pt idx="92">
                  <c:v>23.780762808334188</c:v>
                </c:pt>
                <c:pt idx="93">
                  <c:v>20.717485106276218</c:v>
                </c:pt>
                <c:pt idx="94">
                  <c:v>18.034504555713887</c:v>
                </c:pt>
                <c:pt idx="95">
                  <c:v>15.686806117127247</c:v>
                </c:pt>
                <c:pt idx="96">
                  <c:v>13.634366257755962</c:v>
                </c:pt>
                <c:pt idx="97">
                  <c:v>11.841651207933795</c:v>
                </c:pt>
                <c:pt idx="98">
                  <c:v>10.277157588933051</c:v>
                </c:pt>
                <c:pt idx="99">
                  <c:v>8.912993146281595</c:v>
                </c:pt>
                <c:pt idx="100">
                  <c:v>7.7244952026711147</c:v>
                </c:pt>
                <c:pt idx="101">
                  <c:v>6.6898843859594779</c:v>
                </c:pt>
                <c:pt idx="102">
                  <c:v>5.7899511786724895</c:v>
                </c:pt>
                <c:pt idx="103">
                  <c:v>5.0077728657018463</c:v>
                </c:pt>
                <c:pt idx="104">
                  <c:v>4.3284585178850659</c:v>
                </c:pt>
                <c:pt idx="105">
                  <c:v>3.7389197334407256</c:v>
                </c:pt>
                <c:pt idx="106">
                  <c:v>3.2276649605822967</c:v>
                </c:pt>
                <c:pt idx="107">
                  <c:v>2.7846153378310685</c:v>
                </c:pt>
                <c:pt idx="108">
                  <c:v>2.4009401092851506</c:v>
                </c:pt>
                <c:pt idx="109">
                  <c:v>2.068909796855142</c:v>
                </c:pt>
                <c:pt idx="110">
                  <c:v>1.7817654374085221</c:v>
                </c:pt>
                <c:pt idx="111">
                  <c:v>1.5336023176222153</c:v>
                </c:pt>
                <c:pt idx="112">
                  <c:v>1.3192667613734452</c:v>
                </c:pt>
                <c:pt idx="113">
                  <c:v>1.1342646423754064</c:v>
                </c:pt>
                <c:pt idx="114">
                  <c:v>0.97468040751216489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92.987036104986146</c:v>
                </c:pt>
                <c:pt idx="2">
                  <c:v>77.820951273071614</c:v>
                </c:pt>
                <c:pt idx="3">
                  <c:v>248.91572532948237</c:v>
                </c:pt>
                <c:pt idx="4">
                  <c:v>233.82067329267693</c:v>
                </c:pt>
                <c:pt idx="5">
                  <c:v>227.89480016319419</c:v>
                </c:pt>
                <c:pt idx="6">
                  <c:v>537.21299988864826</c:v>
                </c:pt>
                <c:pt idx="7">
                  <c:v>282.74336889485585</c:v>
                </c:pt>
                <c:pt idx="8">
                  <c:v>356.75500907287937</c:v>
                </c:pt>
                <c:pt idx="9">
                  <c:v>402.37058840793861</c:v>
                </c:pt>
                <c:pt idx="10">
                  <c:v>478.16504636561194</c:v>
                </c:pt>
                <c:pt idx="11">
                  <c:v>345.72168948772833</c:v>
                </c:pt>
                <c:pt idx="12">
                  <c:v>635.07935175387684</c:v>
                </c:pt>
                <c:pt idx="13">
                  <c:v>661.03102301841409</c:v>
                </c:pt>
                <c:pt idx="14">
                  <c:v>708.25971508890962</c:v>
                </c:pt>
                <c:pt idx="15">
                  <c:v>-405.6818965517632</c:v>
                </c:pt>
                <c:pt idx="16">
                  <c:v>604.47331439284881</c:v>
                </c:pt>
                <c:pt idx="17">
                  <c:v>590.44708690310927</c:v>
                </c:pt>
                <c:pt idx="18">
                  <c:v>115.08517068803485</c:v>
                </c:pt>
                <c:pt idx="19">
                  <c:v>681.98934711074253</c:v>
                </c:pt>
                <c:pt idx="20">
                  <c:v>388.14209174727512</c:v>
                </c:pt>
                <c:pt idx="21">
                  <c:v>-351.45123442963086</c:v>
                </c:pt>
                <c:pt idx="22">
                  <c:v>-429.08372420472733</c:v>
                </c:pt>
                <c:pt idx="23">
                  <c:v>-99.618880152876955</c:v>
                </c:pt>
                <c:pt idx="24">
                  <c:v>689.2941331357797</c:v>
                </c:pt>
                <c:pt idx="25">
                  <c:v>1058.0644268957985</c:v>
                </c:pt>
                <c:pt idx="26">
                  <c:v>1369.0610910115502</c:v>
                </c:pt>
                <c:pt idx="27">
                  <c:v>150.56829156834283</c:v>
                </c:pt>
                <c:pt idx="28">
                  <c:v>-801.21262949702214</c:v>
                </c:pt>
                <c:pt idx="29">
                  <c:v>-480.1216438721458</c:v>
                </c:pt>
                <c:pt idx="30">
                  <c:v>-615.96721125097247</c:v>
                </c:pt>
                <c:pt idx="31">
                  <c:v>271.56981384528626</c:v>
                </c:pt>
                <c:pt idx="32">
                  <c:v>62.047957304035663</c:v>
                </c:pt>
                <c:pt idx="33">
                  <c:v>99.385745333172963</c:v>
                </c:pt>
                <c:pt idx="34">
                  <c:v>-600.01474513532594</c:v>
                </c:pt>
                <c:pt idx="35">
                  <c:v>-1677.1463133680809</c:v>
                </c:pt>
                <c:pt idx="36">
                  <c:v>-1555.2809298039647</c:v>
                </c:pt>
                <c:pt idx="37">
                  <c:v>-681.86281603777024</c:v>
                </c:pt>
                <c:pt idx="38">
                  <c:v>-629.41233395805466</c:v>
                </c:pt>
                <c:pt idx="39">
                  <c:v>-527.44191992258129</c:v>
                </c:pt>
                <c:pt idx="40">
                  <c:v>-107.38462828811316</c:v>
                </c:pt>
                <c:pt idx="41">
                  <c:v>-384.53529691084987</c:v>
                </c:pt>
                <c:pt idx="42">
                  <c:v>-881.00391188445792</c:v>
                </c:pt>
                <c:pt idx="43">
                  <c:v>-1214.6804215894372</c:v>
                </c:pt>
                <c:pt idx="44">
                  <c:v>-188.21001989656361</c:v>
                </c:pt>
                <c:pt idx="45">
                  <c:v>410.02222772702225</c:v>
                </c:pt>
                <c:pt idx="46">
                  <c:v>385.89861681396724</c:v>
                </c:pt>
                <c:pt idx="47">
                  <c:v>1354.5691145862802</c:v>
                </c:pt>
                <c:pt idx="48">
                  <c:v>973.44594074069755</c:v>
                </c:pt>
                <c:pt idx="49">
                  <c:v>249.19354902114719</c:v>
                </c:pt>
                <c:pt idx="50">
                  <c:v>275.7150549319922</c:v>
                </c:pt>
                <c:pt idx="51">
                  <c:v>170.13605404994451</c:v>
                </c:pt>
                <c:pt idx="52">
                  <c:v>1479.7866659697611</c:v>
                </c:pt>
                <c:pt idx="53">
                  <c:v>1368.1825266457163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76.619942221904296</c:v>
                </c:pt>
                <c:pt idx="1">
                  <c:v>90.308609885036191</c:v>
                </c:pt>
                <c:pt idx="2">
                  <c:v>106.43097756183896</c:v>
                </c:pt>
                <c:pt idx="3">
                  <c:v>125.41511941812018</c:v>
                </c:pt>
                <c:pt idx="4">
                  <c:v>147.76261730539102</c:v>
                </c:pt>
                <c:pt idx="5">
                  <c:v>174.06049017625179</c:v>
                </c:pt>
                <c:pt idx="6">
                  <c:v>204.99478915357062</c:v>
                </c:pt>
                <c:pt idx="7">
                  <c:v>241.36598230766441</c:v>
                </c:pt>
                <c:pt idx="8">
                  <c:v>284.10621373627959</c:v>
                </c:pt>
                <c:pt idx="9">
                  <c:v>334.29845487421932</c:v>
                </c:pt>
                <c:pt idx="10">
                  <c:v>393.19746168328641</c:v>
                </c:pt>
                <c:pt idx="11">
                  <c:v>462.2522963880869</c:v>
                </c:pt>
                <c:pt idx="12">
                  <c:v>543.12995080583596</c:v>
                </c:pt>
                <c:pt idx="13">
                  <c:v>637.73930163299121</c:v>
                </c:pt>
                <c:pt idx="14">
                  <c:v>748.25421644609617</c:v>
                </c:pt>
                <c:pt idx="15">
                  <c:v>877.1340937761571</c:v>
                </c:pt>
                <c:pt idx="16">
                  <c:v>1027.1394479252965</c:v>
                </c:pt>
                <c:pt idx="17">
                  <c:v>1201.3393383165492</c:v>
                </c:pt>
                <c:pt idx="18">
                  <c:v>1403.106516738206</c:v>
                </c:pt>
                <c:pt idx="19">
                  <c:v>1636.0951851758939</c:v>
                </c:pt>
                <c:pt idx="20">
                  <c:v>1904.1953409514103</c:v>
                </c:pt>
                <c:pt idx="21">
                  <c:v>2211.4570315018263</c:v>
                </c:pt>
                <c:pt idx="22">
                  <c:v>2561.97773919253</c:v>
                </c:pt>
                <c:pt idx="23">
                  <c:v>2959.7469530604603</c:v>
                </c:pt>
                <c:pt idx="24">
                  <c:v>3408.4442110426721</c:v>
                </c:pt>
                <c:pt idx="25">
                  <c:v>3911.1909513129017</c:v>
                </c:pt>
                <c:pt idx="26">
                  <c:v>4470.2626747241211</c:v>
                </c:pt>
                <c:pt idx="27">
                  <c:v>5086.7761032017233</c:v>
                </c:pt>
                <c:pt idx="28">
                  <c:v>5760.3755224731203</c:v>
                </c:pt>
                <c:pt idx="29">
                  <c:v>6488.951826300794</c:v>
                </c:pt>
                <c:pt idx="30">
                  <c:v>7268.4346434234021</c:v>
                </c:pt>
                <c:pt idx="31">
                  <c:v>8092.6995788415215</c:v>
                </c:pt>
                <c:pt idx="32">
                  <c:v>8953.6265689003467</c:v>
                </c:pt>
                <c:pt idx="33">
                  <c:v>9841.3304749277104</c:v>
                </c:pt>
                <c:pt idx="34">
                  <c:v>10744.562438752055</c:v>
                </c:pt>
                <c:pt idx="35">
                  <c:v>11651.253975567171</c:v>
                </c:pt>
                <c:pt idx="36">
                  <c:v>12549.151114008431</c:v>
                </c:pt>
                <c:pt idx="37">
                  <c:v>13426.469343196168</c:v>
                </c:pt>
                <c:pt idx="38">
                  <c:v>14272.49620230415</c:v>
                </c:pt>
                <c:pt idx="39">
                  <c:v>15078.078152518832</c:v>
                </c:pt>
                <c:pt idx="40">
                  <c:v>15835.949172326362</c:v>
                </c:pt>
                <c:pt idx="41">
                  <c:v>16540.884795546433</c:v>
                </c:pt>
                <c:pt idx="42">
                  <c:v>17189.69075888204</c:v>
                </c:pt>
                <c:pt idx="43">
                  <c:v>17781.054960546524</c:v>
                </c:pt>
                <c:pt idx="44">
                  <c:v>18315.302427617684</c:v>
                </c:pt>
                <c:pt idx="45">
                  <c:v>18794.095419986341</c:v>
                </c:pt>
                <c:pt idx="46">
                  <c:v>19220.116528479943</c:v>
                </c:pt>
                <c:pt idx="47">
                  <c:v>19596.764360137448</c:v>
                </c:pt>
                <c:pt idx="48">
                  <c:v>19927.881760223856</c:v>
                </c:pt>
                <c:pt idx="49">
                  <c:v>20217.527459897141</c:v>
                </c:pt>
                <c:pt idx="50">
                  <c:v>20469.794693440326</c:v>
                </c:pt>
                <c:pt idx="51">
                  <c:v>20688.675103106369</c:v>
                </c:pt>
                <c:pt idx="52">
                  <c:v>20877.963041415904</c:v>
                </c:pt>
                <c:pt idx="53">
                  <c:v>21041.193818767035</c:v>
                </c:pt>
                <c:pt idx="54">
                  <c:v>21181.609070632054</c:v>
                </c:pt>
                <c:pt idx="55">
                  <c:v>21302.142804070307</c:v>
                </c:pt>
                <c:pt idx="56">
                  <c:v>21405.422481959293</c:v>
                </c:pt>
                <c:pt idx="57">
                  <c:v>21493.780466760276</c:v>
                </c:pt>
                <c:pt idx="58">
                  <c:v>21569.272113367722</c:v>
                </c:pt>
                <c:pt idx="59">
                  <c:v>21633.697681395242</c:v>
                </c:pt>
                <c:pt idx="60">
                  <c:v>21688.625988845146</c:v>
                </c:pt>
                <c:pt idx="61">
                  <c:v>21735.418340750221</c:v>
                </c:pt>
                <c:pt idx="62">
                  <c:v>21775.251745575391</c:v>
                </c:pt>
                <c:pt idx="63">
                  <c:v>21809.140795473304</c:v>
                </c:pt>
                <c:pt idx="64">
                  <c:v>21837.957853606265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136.88667663131895</c:v>
                </c:pt>
                <c:pt idx="2">
                  <c:v>161.22367676802767</c:v>
                </c:pt>
                <c:pt idx="3">
                  <c:v>189.84141856281227</c:v>
                </c:pt>
                <c:pt idx="4">
                  <c:v>223.47497887270833</c:v>
                </c:pt>
                <c:pt idx="5">
                  <c:v>262.97872870860772</c:v>
                </c:pt>
                <c:pt idx="6">
                  <c:v>309.34298977318832</c:v>
                </c:pt>
                <c:pt idx="7">
                  <c:v>363.71193154093788</c:v>
                </c:pt>
                <c:pt idx="8">
                  <c:v>427.40231428615175</c:v>
                </c:pt>
                <c:pt idx="9">
                  <c:v>501.92241137939732</c:v>
                </c:pt>
                <c:pt idx="10">
                  <c:v>588.99006809067089</c:v>
                </c:pt>
                <c:pt idx="11">
                  <c:v>690.54834704800498</c:v>
                </c:pt>
                <c:pt idx="12">
                  <c:v>808.77654417749056</c:v>
                </c:pt>
                <c:pt idx="13">
                  <c:v>946.09350827155254</c:v>
                </c:pt>
                <c:pt idx="14">
                  <c:v>1105.1491481310495</c:v>
                </c:pt>
                <c:pt idx="15">
                  <c:v>1288.7987733006094</c:v>
                </c:pt>
                <c:pt idx="16">
                  <c:v>1500.0535414913941</c:v>
                </c:pt>
                <c:pt idx="17">
                  <c:v>1741.9989039125267</c:v>
                </c:pt>
                <c:pt idx="18">
                  <c:v>2017.6717842165681</c:v>
                </c:pt>
                <c:pt idx="19">
                  <c:v>2329.8866843768792</c:v>
                </c:pt>
                <c:pt idx="20">
                  <c:v>2681.0015577551644</c:v>
                </c:pt>
                <c:pt idx="21">
                  <c:v>3072.6169055041601</c:v>
                </c:pt>
                <c:pt idx="22">
                  <c:v>3505.207076907036</c:v>
                </c:pt>
                <c:pt idx="23">
                  <c:v>3977.6921386793038</c:v>
                </c:pt>
                <c:pt idx="24">
                  <c:v>4486.972579822118</c:v>
                </c:pt>
                <c:pt idx="25">
                  <c:v>5027.4674027022957</c:v>
                </c:pt>
                <c:pt idx="26">
                  <c:v>5590.7172341121941</c:v>
                </c:pt>
                <c:pt idx="27">
                  <c:v>6165.1342847760225</c:v>
                </c:pt>
                <c:pt idx="28">
                  <c:v>6735.9941927139698</c:v>
                </c:pt>
                <c:pt idx="29">
                  <c:v>7285.7630382767366</c:v>
                </c:pt>
                <c:pt idx="30">
                  <c:v>7794.8281712260814</c:v>
                </c:pt>
                <c:pt idx="31">
                  <c:v>8242.6493541811942</c:v>
                </c:pt>
                <c:pt idx="32">
                  <c:v>8609.2699005882514</c:v>
                </c:pt>
                <c:pt idx="33">
                  <c:v>8877.039060273637</c:v>
                </c:pt>
                <c:pt idx="34">
                  <c:v>9032.3196382434435</c:v>
                </c:pt>
                <c:pt idx="35">
                  <c:v>9066.9153681511671</c:v>
                </c:pt>
                <c:pt idx="36">
                  <c:v>8978.9713844125981</c:v>
                </c:pt>
                <c:pt idx="37">
                  <c:v>8773.1822918773651</c:v>
                </c:pt>
                <c:pt idx="38">
                  <c:v>8460.2685910798209</c:v>
                </c:pt>
                <c:pt idx="39">
                  <c:v>8055.8195021468237</c:v>
                </c:pt>
                <c:pt idx="40">
                  <c:v>7578.7101980752959</c:v>
                </c:pt>
                <c:pt idx="41">
                  <c:v>7049.3562322007165</c:v>
                </c:pt>
                <c:pt idx="42">
                  <c:v>6488.0596333560607</c:v>
                </c:pt>
                <c:pt idx="43">
                  <c:v>5913.6420166448443</c:v>
                </c:pt>
                <c:pt idx="44">
                  <c:v>5342.4746707115992</c:v>
                </c:pt>
                <c:pt idx="45">
                  <c:v>4787.92992368657</c:v>
                </c:pt>
                <c:pt idx="46">
                  <c:v>4260.2110849360179</c:v>
                </c:pt>
                <c:pt idx="47">
                  <c:v>3766.4783165750487</c:v>
                </c:pt>
                <c:pt idx="48">
                  <c:v>3311.1740008640845</c:v>
                </c:pt>
                <c:pt idx="49">
                  <c:v>2896.4569967328498</c:v>
                </c:pt>
                <c:pt idx="50">
                  <c:v>2522.6723354318528</c:v>
                </c:pt>
                <c:pt idx="51">
                  <c:v>2188.804096660424</c:v>
                </c:pt>
                <c:pt idx="52">
                  <c:v>1892.8793830953509</c:v>
                </c:pt>
                <c:pt idx="53">
                  <c:v>1632.3077735113111</c:v>
                </c:pt>
                <c:pt idx="54">
                  <c:v>1404.1525186501894</c:v>
                </c:pt>
                <c:pt idx="55">
                  <c:v>1205.3373343825297</c:v>
                </c:pt>
                <c:pt idx="56">
                  <c:v>1032.7967788898604</c:v>
                </c:pt>
                <c:pt idx="57">
                  <c:v>883.57984800983104</c:v>
                </c:pt>
                <c:pt idx="58">
                  <c:v>754.91646607446455</c:v>
                </c:pt>
                <c:pt idx="59">
                  <c:v>644.25568027520058</c:v>
                </c:pt>
                <c:pt idx="60">
                  <c:v>549.28307449903514</c:v>
                </c:pt>
                <c:pt idx="61">
                  <c:v>467.92351905074611</c:v>
                </c:pt>
                <c:pt idx="62">
                  <c:v>398.33404825170874</c:v>
                </c:pt>
                <c:pt idx="63">
                  <c:v>338.89049897912628</c:v>
                </c:pt>
                <c:pt idx="64">
                  <c:v>288.17058132961392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'Analisi-dead'!$B$3:$B$51</c:f>
              <c:numCache>
                <c:formatCode>0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'Analisi-dead'!$I$3:$I$51</c:f>
              <c:numCache>
                <c:formatCode>0</c:formatCode>
                <c:ptCount val="49"/>
                <c:pt idx="0">
                  <c:v>-69.619942221904296</c:v>
                </c:pt>
                <c:pt idx="1">
                  <c:v>-80.308609885036191</c:v>
                </c:pt>
                <c:pt idx="2">
                  <c:v>-94.430977561838958</c:v>
                </c:pt>
                <c:pt idx="3">
                  <c:v>-108.41511941812018</c:v>
                </c:pt>
                <c:pt idx="4">
                  <c:v>-126.76261730539102</c:v>
                </c:pt>
                <c:pt idx="5">
                  <c:v>-145.06049017625179</c:v>
                </c:pt>
                <c:pt idx="6">
                  <c:v>-170.99478915357062</c:v>
                </c:pt>
                <c:pt idx="7">
                  <c:v>-189.36598230766441</c:v>
                </c:pt>
                <c:pt idx="8">
                  <c:v>-205.10621373627959</c:v>
                </c:pt>
                <c:pt idx="9">
                  <c:v>-227.29845487421932</c:v>
                </c:pt>
                <c:pt idx="10">
                  <c:v>-245.19746168328641</c:v>
                </c:pt>
                <c:pt idx="11">
                  <c:v>-265.2522963880869</c:v>
                </c:pt>
                <c:pt idx="12">
                  <c:v>-310.12995080583596</c:v>
                </c:pt>
                <c:pt idx="13">
                  <c:v>-271.73930163299121</c:v>
                </c:pt>
                <c:pt idx="14">
                  <c:v>-285.25421644609617</c:v>
                </c:pt>
                <c:pt idx="15">
                  <c:v>-246.1340937761571</c:v>
                </c:pt>
                <c:pt idx="16">
                  <c:v>-200.13944792529651</c:v>
                </c:pt>
                <c:pt idx="17">
                  <c:v>-185.33933831654917</c:v>
                </c:pt>
                <c:pt idx="18">
                  <c:v>-137.10651673820598</c:v>
                </c:pt>
                <c:pt idx="19">
                  <c:v>-195.0951851758939</c:v>
                </c:pt>
                <c:pt idx="20">
                  <c:v>-95.195340951410344</c:v>
                </c:pt>
                <c:pt idx="21">
                  <c:v>-53.45703150182635</c:v>
                </c:pt>
                <c:pt idx="22">
                  <c:v>-58.977739192529953</c:v>
                </c:pt>
                <c:pt idx="23">
                  <c:v>18.253046939539672</c:v>
                </c:pt>
                <c:pt idx="24">
                  <c:v>-3.4442110426721229</c:v>
                </c:pt>
                <c:pt idx="25">
                  <c:v>120.80904868709831</c:v>
                </c:pt>
                <c:pt idx="26">
                  <c:v>354.7373252758789</c:v>
                </c:pt>
                <c:pt idx="27">
                  <c:v>389.22389679827666</c:v>
                </c:pt>
                <c:pt idx="28">
                  <c:v>316.62447752687967</c:v>
                </c:pt>
                <c:pt idx="29">
                  <c:v>331.04817369920602</c:v>
                </c:pt>
                <c:pt idx="30">
                  <c:v>234.56535657659788</c:v>
                </c:pt>
                <c:pt idx="31">
                  <c:v>72.300421158478457</c:v>
                </c:pt>
                <c:pt idx="32">
                  <c:v>180.37343109965332</c:v>
                </c:pt>
                <c:pt idx="33">
                  <c:v>181.66952507228962</c:v>
                </c:pt>
                <c:pt idx="34">
                  <c:v>34.437561247945268</c:v>
                </c:pt>
                <c:pt idx="35">
                  <c:v>-60.253975567171437</c:v>
                </c:pt>
                <c:pt idx="36">
                  <c:v>-121.15111400843125</c:v>
                </c:pt>
                <c:pt idx="37">
                  <c:v>-271.46934319616776</c:v>
                </c:pt>
                <c:pt idx="38">
                  <c:v>-357.49620230414985</c:v>
                </c:pt>
                <c:pt idx="39">
                  <c:v>-397.07815251883221</c:v>
                </c:pt>
                <c:pt idx="40">
                  <c:v>-473.9491723263618</c:v>
                </c:pt>
                <c:pt idx="41">
                  <c:v>-653.88479554643345</c:v>
                </c:pt>
                <c:pt idx="42">
                  <c:v>-666.69075888203952</c:v>
                </c:pt>
                <c:pt idx="43">
                  <c:v>-654.05496054652394</c:v>
                </c:pt>
                <c:pt idx="44">
                  <c:v>-646.30242761768386</c:v>
                </c:pt>
                <c:pt idx="45">
                  <c:v>-515.09541998634086</c:v>
                </c:pt>
                <c:pt idx="46">
                  <c:v>-371.11652847994264</c:v>
                </c:pt>
                <c:pt idx="47">
                  <c:v>-128.76436013744751</c:v>
                </c:pt>
                <c:pt idx="48">
                  <c:v>-28.881760223855963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'Analisi-dead'!$A$4:$A$57</c:f>
              <c:numCache>
                <c:formatCode>d/m;@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xVal>
          <c:yVal>
            <c:numRef>
              <c:f>'Analisi-dead'!$D$4:$D$57</c:f>
              <c:numCache>
                <c:formatCode>General</c:formatCode>
                <c:ptCount val="5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7-470B-A30E-F6AD9C0251EE}"/>
            </c:ext>
          </c:extLst>
        </c:ser>
        <c:ser>
          <c:idx val="1"/>
          <c:order val="1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'Analisi-dead'!$A$4:$A$67</c:f>
              <c:numCache>
                <c:formatCode>d/m;@</c:formatCode>
                <c:ptCount val="6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xVal>
          <c:yVal>
            <c:numRef>
              <c:f>'Analisi-dead'!$H$4:$H$67</c:f>
              <c:numCache>
                <c:formatCode>0</c:formatCode>
                <c:ptCount val="64"/>
                <c:pt idx="0">
                  <c:v>13.688667663131895</c:v>
                </c:pt>
                <c:pt idx="1">
                  <c:v>16.122367676802767</c:v>
                </c:pt>
                <c:pt idx="2">
                  <c:v>18.984141856281227</c:v>
                </c:pt>
                <c:pt idx="3">
                  <c:v>22.347497887270833</c:v>
                </c:pt>
                <c:pt idx="4">
                  <c:v>26.297872870860772</c:v>
                </c:pt>
                <c:pt idx="5">
                  <c:v>30.934298977318832</c:v>
                </c:pt>
                <c:pt idx="6">
                  <c:v>36.371193154093788</c:v>
                </c:pt>
                <c:pt idx="7">
                  <c:v>42.740231428615175</c:v>
                </c:pt>
                <c:pt idx="8">
                  <c:v>50.192241137939732</c:v>
                </c:pt>
                <c:pt idx="9">
                  <c:v>58.899006809067089</c:v>
                </c:pt>
                <c:pt idx="10">
                  <c:v>69.054834704800498</c:v>
                </c:pt>
                <c:pt idx="11">
                  <c:v>80.877654417749056</c:v>
                </c:pt>
                <c:pt idx="12">
                  <c:v>94.609350827155254</c:v>
                </c:pt>
                <c:pt idx="13">
                  <c:v>110.51491481310495</c:v>
                </c:pt>
                <c:pt idx="14">
                  <c:v>128.87987733006094</c:v>
                </c:pt>
                <c:pt idx="15">
                  <c:v>150.00535414913941</c:v>
                </c:pt>
                <c:pt idx="16">
                  <c:v>174.19989039125267</c:v>
                </c:pt>
                <c:pt idx="17">
                  <c:v>201.76717842165681</c:v>
                </c:pt>
                <c:pt idx="18">
                  <c:v>232.98866843768792</c:v>
                </c:pt>
                <c:pt idx="19">
                  <c:v>268.10015577551644</c:v>
                </c:pt>
                <c:pt idx="20">
                  <c:v>307.26169055041601</c:v>
                </c:pt>
                <c:pt idx="21">
                  <c:v>350.5207076907036</c:v>
                </c:pt>
                <c:pt idx="22">
                  <c:v>397.76921386793038</c:v>
                </c:pt>
                <c:pt idx="23">
                  <c:v>448.6972579822118</c:v>
                </c:pt>
                <c:pt idx="24">
                  <c:v>502.74674027022957</c:v>
                </c:pt>
                <c:pt idx="25">
                  <c:v>559.07172341121941</c:v>
                </c:pt>
                <c:pt idx="26">
                  <c:v>616.51342847760225</c:v>
                </c:pt>
                <c:pt idx="27">
                  <c:v>673.59941927139698</c:v>
                </c:pt>
                <c:pt idx="28">
                  <c:v>728.57630382767366</c:v>
                </c:pt>
                <c:pt idx="29">
                  <c:v>779.48281712260814</c:v>
                </c:pt>
                <c:pt idx="30">
                  <c:v>824.26493541811942</c:v>
                </c:pt>
                <c:pt idx="31">
                  <c:v>860.92699005882514</c:v>
                </c:pt>
                <c:pt idx="32">
                  <c:v>887.7039060273637</c:v>
                </c:pt>
                <c:pt idx="33">
                  <c:v>903.23196382434435</c:v>
                </c:pt>
                <c:pt idx="34">
                  <c:v>906.69153681511671</c:v>
                </c:pt>
                <c:pt idx="35">
                  <c:v>897.89713844125981</c:v>
                </c:pt>
                <c:pt idx="36">
                  <c:v>877.31822918773651</c:v>
                </c:pt>
                <c:pt idx="37">
                  <c:v>846.02685910798209</c:v>
                </c:pt>
                <c:pt idx="38">
                  <c:v>805.58195021468237</c:v>
                </c:pt>
                <c:pt idx="39">
                  <c:v>757.87101980752959</c:v>
                </c:pt>
                <c:pt idx="40">
                  <c:v>704.93562322007165</c:v>
                </c:pt>
                <c:pt idx="41">
                  <c:v>648.80596333560607</c:v>
                </c:pt>
                <c:pt idx="42">
                  <c:v>591.36420166448443</c:v>
                </c:pt>
                <c:pt idx="43">
                  <c:v>534.24746707115992</c:v>
                </c:pt>
                <c:pt idx="44">
                  <c:v>478.792992368657</c:v>
                </c:pt>
                <c:pt idx="45">
                  <c:v>426.02110849360179</c:v>
                </c:pt>
                <c:pt idx="46">
                  <c:v>376.64783165750487</c:v>
                </c:pt>
                <c:pt idx="47">
                  <c:v>331.11740008640845</c:v>
                </c:pt>
                <c:pt idx="48">
                  <c:v>289.64569967328498</c:v>
                </c:pt>
                <c:pt idx="49">
                  <c:v>252.26723354318528</c:v>
                </c:pt>
                <c:pt idx="50">
                  <c:v>218.8804096660424</c:v>
                </c:pt>
                <c:pt idx="51">
                  <c:v>189.28793830953509</c:v>
                </c:pt>
                <c:pt idx="52">
                  <c:v>163.23077735113111</c:v>
                </c:pt>
                <c:pt idx="53">
                  <c:v>140.41525186501894</c:v>
                </c:pt>
                <c:pt idx="54">
                  <c:v>120.53373343825297</c:v>
                </c:pt>
                <c:pt idx="55">
                  <c:v>103.27967788898604</c:v>
                </c:pt>
                <c:pt idx="56">
                  <c:v>88.357984800983104</c:v>
                </c:pt>
                <c:pt idx="57">
                  <c:v>75.491646607446455</c:v>
                </c:pt>
                <c:pt idx="58">
                  <c:v>64.425568027520058</c:v>
                </c:pt>
                <c:pt idx="59">
                  <c:v>54.928307449903514</c:v>
                </c:pt>
                <c:pt idx="60">
                  <c:v>46.792351905074611</c:v>
                </c:pt>
                <c:pt idx="61">
                  <c:v>39.833404825170874</c:v>
                </c:pt>
                <c:pt idx="62">
                  <c:v>33.889049897912628</c:v>
                </c:pt>
                <c:pt idx="63">
                  <c:v>28.817058132961392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7-470B-A30E-F6AD9C02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'Analisi-dead'!$J$4:$J$59</c:f>
              <c:numCache>
                <c:formatCode>0</c:formatCode>
                <c:ptCount val="56"/>
                <c:pt idx="0">
                  <c:v>-10.688667663131895</c:v>
                </c:pt>
                <c:pt idx="1">
                  <c:v>-14.122367676802767</c:v>
                </c:pt>
                <c:pt idx="2">
                  <c:v>-13.984141856281227</c:v>
                </c:pt>
                <c:pt idx="3">
                  <c:v>-18.347497887270833</c:v>
                </c:pt>
                <c:pt idx="4">
                  <c:v>-18.297872870860772</c:v>
                </c:pt>
                <c:pt idx="5">
                  <c:v>-25.934298977318832</c:v>
                </c:pt>
                <c:pt idx="6">
                  <c:v>-18.371193154093788</c:v>
                </c:pt>
                <c:pt idx="7">
                  <c:v>-15.740231428615175</c:v>
                </c:pt>
                <c:pt idx="8">
                  <c:v>-22.192241137939732</c:v>
                </c:pt>
                <c:pt idx="9">
                  <c:v>-17.899006809067089</c:v>
                </c:pt>
                <c:pt idx="10">
                  <c:v>-20.054834704800498</c:v>
                </c:pt>
                <c:pt idx="11">
                  <c:v>-44.877654417749056</c:v>
                </c:pt>
                <c:pt idx="12">
                  <c:v>38.390649172844746</c:v>
                </c:pt>
                <c:pt idx="13">
                  <c:v>-13.514914813104951</c:v>
                </c:pt>
                <c:pt idx="14">
                  <c:v>39.120122669939065</c:v>
                </c:pt>
                <c:pt idx="15">
                  <c:v>45.994645850860593</c:v>
                </c:pt>
                <c:pt idx="16">
                  <c:v>14.800109608747334</c:v>
                </c:pt>
                <c:pt idx="17">
                  <c:v>48.232821578343192</c:v>
                </c:pt>
                <c:pt idx="18">
                  <c:v>-57.98866843768792</c:v>
                </c:pt>
                <c:pt idx="19">
                  <c:v>99.899844224483559</c:v>
                </c:pt>
                <c:pt idx="20">
                  <c:v>41.738309449583994</c:v>
                </c:pt>
                <c:pt idx="21">
                  <c:v>-5.5207076907036026</c:v>
                </c:pt>
                <c:pt idx="22">
                  <c:v>77.230786132069625</c:v>
                </c:pt>
                <c:pt idx="23">
                  <c:v>-21.697257982211795</c:v>
                </c:pt>
                <c:pt idx="24">
                  <c:v>124.25325972977043</c:v>
                </c:pt>
                <c:pt idx="25">
                  <c:v>233.92827658878059</c:v>
                </c:pt>
                <c:pt idx="26">
                  <c:v>34.486571522397753</c:v>
                </c:pt>
                <c:pt idx="27">
                  <c:v>-72.599419271396982</c:v>
                </c:pt>
                <c:pt idx="28">
                  <c:v>14.423696172326345</c:v>
                </c:pt>
                <c:pt idx="29">
                  <c:v>-96.482817122608139</c:v>
                </c:pt>
                <c:pt idx="30">
                  <c:v>-162.26493541811942</c:v>
                </c:pt>
                <c:pt idx="31">
                  <c:v>108.07300994117486</c:v>
                </c:pt>
                <c:pt idx="32">
                  <c:v>1.2960939726362994</c:v>
                </c:pt>
                <c:pt idx="33">
                  <c:v>-147.23196382434435</c:v>
                </c:pt>
                <c:pt idx="34">
                  <c:v>-94.691536815116706</c:v>
                </c:pt>
                <c:pt idx="35">
                  <c:v>-60.897138441259813</c:v>
                </c:pt>
                <c:pt idx="36">
                  <c:v>-150.31822918773651</c:v>
                </c:pt>
                <c:pt idx="37">
                  <c:v>-86.026859107982091</c:v>
                </c:pt>
                <c:pt idx="38">
                  <c:v>-39.581950214682365</c:v>
                </c:pt>
                <c:pt idx="39">
                  <c:v>-76.871019807529592</c:v>
                </c:pt>
                <c:pt idx="40">
                  <c:v>-179.93562322007165</c:v>
                </c:pt>
                <c:pt idx="41">
                  <c:v>-12.805963335606066</c:v>
                </c:pt>
                <c:pt idx="42">
                  <c:v>12.635798335515574</c:v>
                </c:pt>
                <c:pt idx="43">
                  <c:v>7.7525329288400826</c:v>
                </c:pt>
                <c:pt idx="44">
                  <c:v>131.207007631343</c:v>
                </c:pt>
                <c:pt idx="45">
                  <c:v>143.97889150639821</c:v>
                </c:pt>
                <c:pt idx="46">
                  <c:v>242.35216834249513</c:v>
                </c:pt>
                <c:pt idx="47">
                  <c:v>99.882599913591548</c:v>
                </c:pt>
                <c:pt idx="48">
                  <c:v>276.35430032671502</c:v>
                </c:pt>
                <c:pt idx="49">
                  <c:v>349.73276645681472</c:v>
                </c:pt>
                <c:pt idx="50">
                  <c:v>359.1195903339576</c:v>
                </c:pt>
                <c:pt idx="51">
                  <c:v>335.71206169046491</c:v>
                </c:pt>
                <c:pt idx="52">
                  <c:v>411.76922264886889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2-4255-9975-2FD33201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(2)'!$F$3:$F$92</c:f>
              <c:numCache>
                <c:formatCode>0</c:formatCode>
                <c:ptCount val="90"/>
                <c:pt idx="0">
                  <c:v>0</c:v>
                </c:pt>
                <c:pt idx="1">
                  <c:v>9.7396819533678448E-4</c:v>
                </c:pt>
                <c:pt idx="2">
                  <c:v>1.4678195805903672E-2</c:v>
                </c:pt>
                <c:pt idx="3">
                  <c:v>9.9224902180911928E-2</c:v>
                </c:pt>
                <c:pt idx="4">
                  <c:v>0.43122465411952215</c:v>
                </c:pt>
                <c:pt idx="5">
                  <c:v>1.4108893460433864</c:v>
                </c:pt>
                <c:pt idx="6">
                  <c:v>3.7843167786656702</c:v>
                </c:pt>
                <c:pt idx="7">
                  <c:v>8.7615794505558942</c:v>
                </c:pt>
                <c:pt idx="8">
                  <c:v>18.109805219384242</c:v>
                </c:pt>
                <c:pt idx="9">
                  <c:v>34.205235855276428</c:v>
                </c:pt>
                <c:pt idx="10">
                  <c:v>60.035114829457441</c:v>
                </c:pt>
                <c:pt idx="11">
                  <c:v>99.147407309746484</c:v>
                </c:pt>
                <c:pt idx="12">
                  <c:v>155.55258739111628</c:v>
                </c:pt>
                <c:pt idx="13">
                  <c:v>233.58638593455208</c:v>
                </c:pt>
                <c:pt idx="14">
                  <c:v>337.74526227942636</c:v>
                </c:pt>
                <c:pt idx="15">
                  <c:v>472.50753472487008</c:v>
                </c:pt>
                <c:pt idx="16">
                  <c:v>642.15284999084031</c:v>
                </c:pt>
                <c:pt idx="17">
                  <c:v>850.59134637147963</c:v>
                </c:pt>
                <c:pt idx="18">
                  <c:v>1101.2118376394671</c:v>
                </c:pt>
                <c:pt idx="19">
                  <c:v>1396.7559515558355</c:v>
                </c:pt>
                <c:pt idx="20">
                  <c:v>1739.2226777831311</c:v>
                </c:pt>
                <c:pt idx="21">
                  <c:v>2129.80542809691</c:v>
                </c:pt>
                <c:pt idx="22">
                  <c:v>2568.8616338282723</c:v>
                </c:pt>
                <c:pt idx="23">
                  <c:v>3055.9131887825174</c:v>
                </c:pt>
                <c:pt idx="24">
                  <c:v>3589.6747283826421</c:v>
                </c:pt>
                <c:pt idx="25">
                  <c:v>4168.1058171282402</c:v>
                </c:pt>
                <c:pt idx="26">
                  <c:v>4788.4825688532237</c:v>
                </c:pt>
                <c:pt idx="27">
                  <c:v>5447.484002160475</c:v>
                </c:pt>
                <c:pt idx="28">
                  <c:v>6141.2884815800871</c:v>
                </c:pt>
                <c:pt idx="29">
                  <c:v>6865.6758548979378</c:v>
                </c:pt>
                <c:pt idx="30">
                  <c:v>7616.1313115866797</c:v>
                </c:pt>
                <c:pt idx="31">
                  <c:v>8387.9475038234941</c:v>
                </c:pt>
                <c:pt idx="32">
                  <c:v>9176.3220442960501</c:v>
                </c:pt>
                <c:pt idx="33">
                  <c:v>9976.448085586142</c:v>
                </c:pt>
                <c:pt idx="34">
                  <c:v>10783.596263929961</c:v>
                </c:pt>
                <c:pt idx="35">
                  <c:v>11593.186832674312</c:v>
                </c:pt>
                <c:pt idx="36">
                  <c:v>12400.851301742699</c:v>
                </c:pt>
                <c:pt idx="37">
                  <c:v>13202.483328855862</c:v>
                </c:pt>
                <c:pt idx="38">
                  <c:v>13994.278971105647</c:v>
                </c:pt>
                <c:pt idx="39">
                  <c:v>14772.76670079024</c:v>
                </c:pt>
                <c:pt idx="40">
                  <c:v>15534.827819321741</c:v>
                </c:pt>
                <c:pt idx="41">
                  <c:v>16277.708071913614</c:v>
                </c:pt>
                <c:pt idx="42">
                  <c:v>16999.021379566082</c:v>
                </c:pt>
                <c:pt idx="43">
                  <c:v>17696.746670410732</c:v>
                </c:pt>
                <c:pt idx="44">
                  <c:v>18369.218816963337</c:v>
                </c:pt>
                <c:pt idx="45">
                  <c:v>19015.114676476034</c:v>
                </c:pt>
                <c:pt idx="46">
                  <c:v>19633.435195289432</c:v>
                </c:pt>
                <c:pt idx="47">
                  <c:v>20223.484481269883</c:v>
                </c:pt>
                <c:pt idx="48">
                  <c:v>20784.846676845489</c:v>
                </c:pt>
                <c:pt idx="49">
                  <c:v>21317.361383881751</c:v>
                </c:pt>
                <c:pt idx="50">
                  <c:v>21821.098304978936</c:v>
                </c:pt>
                <c:pt idx="51">
                  <c:v>22296.33167731357</c:v>
                </c:pt>
                <c:pt idx="52">
                  <c:v>22743.514987777515</c:v>
                </c:pt>
                <c:pt idx="53">
                  <c:v>23163.256374142005</c:v>
                </c:pt>
                <c:pt idx="54">
                  <c:v>23556.295037970107</c:v>
                </c:pt>
                <c:pt idx="55">
                  <c:v>23923.478922195936</c:v>
                </c:pt>
                <c:pt idx="56">
                  <c:v>24265.743840430219</c:v>
                </c:pt>
                <c:pt idx="57">
                  <c:v>24584.094186528455</c:v>
                </c:pt>
                <c:pt idx="58">
                  <c:v>24879.585301867221</c:v>
                </c:pt>
                <c:pt idx="59">
                  <c:v>25153.307533982854</c:v>
                </c:pt>
                <c:pt idx="60">
                  <c:v>25406.37198342603</c:v>
                </c:pt>
                <c:pt idx="61">
                  <c:v>25639.897905438422</c:v>
                </c:pt>
                <c:pt idx="62">
                  <c:v>25855.001708840016</c:v>
                </c:pt>
                <c:pt idx="63">
                  <c:v>26052.787475751149</c:v>
                </c:pt>
                <c:pt idx="64">
                  <c:v>26234.338911860614</c:v>
                </c:pt>
                <c:pt idx="65">
                  <c:v>26400.712627287103</c:v>
                </c:pt>
                <c:pt idx="66">
                  <c:v>26552.932642077365</c:v>
                </c:pt>
                <c:pt idx="67">
                  <c:v>26691.986007480918</c:v>
                </c:pt>
                <c:pt idx="68">
                  <c:v>26818.819433814864</c:v>
                </c:pt>
                <c:pt idx="69">
                  <c:v>26934.336817503929</c:v>
                </c:pt>
                <c:pt idx="70">
                  <c:v>27039.397563317365</c:v>
                </c:pt>
                <c:pt idx="71">
                  <c:v>27134.815602540755</c:v>
                </c:pt>
                <c:pt idx="72">
                  <c:v>27221.359013479858</c:v>
                </c:pt>
                <c:pt idx="73">
                  <c:v>27299.750157004197</c:v>
                </c:pt>
                <c:pt idx="74">
                  <c:v>27370.666246552144</c:v>
                </c:pt>
                <c:pt idx="75">
                  <c:v>27434.740278929967</c:v>
                </c:pt>
                <c:pt idx="76">
                  <c:v>27492.562259173883</c:v>
                </c:pt>
                <c:pt idx="77">
                  <c:v>27544.680659569938</c:v>
                </c:pt>
                <c:pt idx="78">
                  <c:v>27591.604059533747</c:v>
                </c:pt>
                <c:pt idx="79">
                  <c:v>27633.802919359216</c:v>
                </c:pt>
                <c:pt idx="80">
                  <c:v>27671.711446792946</c:v>
                </c:pt>
                <c:pt idx="81">
                  <c:v>27705.729520938687</c:v>
                </c:pt>
                <c:pt idx="82">
                  <c:v>27736.224643119866</c:v>
                </c:pt>
                <c:pt idx="83">
                  <c:v>27763.533889016446</c:v>
                </c:pt>
                <c:pt idx="84">
                  <c:v>27787.965840644902</c:v>
                </c:pt>
                <c:pt idx="85">
                  <c:v>27809.802480575108</c:v>
                </c:pt>
                <c:pt idx="86">
                  <c:v>27829.301034189881</c:v>
                </c:pt>
                <c:pt idx="87">
                  <c:v>27846.69574881154</c:v>
                </c:pt>
                <c:pt idx="88">
                  <c:v>27862.199601168406</c:v>
                </c:pt>
                <c:pt idx="89">
                  <c:v>27876.005926977574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(2)'!$G$3:$G$67</c:f>
              <c:numCache>
                <c:formatCode>0</c:formatCode>
                <c:ptCount val="65"/>
                <c:pt idx="1">
                  <c:v>9.7396819533678448E-3</c:v>
                </c:pt>
                <c:pt idx="2">
                  <c:v>0.13704227610566888</c:v>
                </c:pt>
                <c:pt idx="3">
                  <c:v>0.84546706375008263</c:v>
                </c:pt>
                <c:pt idx="4">
                  <c:v>3.319997519386102</c:v>
                </c:pt>
                <c:pt idx="5">
                  <c:v>9.7966469192386434</c:v>
                </c:pt>
                <c:pt idx="6">
                  <c:v>23.734274326222838</c:v>
                </c:pt>
                <c:pt idx="7">
                  <c:v>49.772626718902238</c:v>
                </c:pt>
                <c:pt idx="8">
                  <c:v>93.482257688283482</c:v>
                </c:pt>
                <c:pt idx="9">
                  <c:v>160.95430635892185</c:v>
                </c:pt>
                <c:pt idx="10">
                  <c:v>258.29878974181014</c:v>
                </c:pt>
                <c:pt idx="11">
                  <c:v>391.12292480289045</c:v>
                </c:pt>
                <c:pt idx="12">
                  <c:v>564.05180081369792</c:v>
                </c:pt>
                <c:pt idx="13">
                  <c:v>780.33798543435807</c:v>
                </c:pt>
                <c:pt idx="14">
                  <c:v>1041.5887634487426</c:v>
                </c:pt>
                <c:pt idx="15">
                  <c:v>1347.6227244544373</c:v>
                </c:pt>
                <c:pt idx="16">
                  <c:v>1696.4531526597023</c:v>
                </c:pt>
                <c:pt idx="17">
                  <c:v>2084.384963806393</c:v>
                </c:pt>
                <c:pt idx="18">
                  <c:v>2506.2049126798752</c:v>
                </c:pt>
                <c:pt idx="19">
                  <c:v>2955.4411391636836</c:v>
                </c:pt>
                <c:pt idx="20">
                  <c:v>3424.6672622729557</c:v>
                </c:pt>
                <c:pt idx="21">
                  <c:v>3905.8275031377889</c:v>
                </c:pt>
                <c:pt idx="22">
                  <c:v>4390.562057313623</c:v>
                </c:pt>
                <c:pt idx="23">
                  <c:v>4870.5155495424515</c:v>
                </c:pt>
                <c:pt idx="24">
                  <c:v>5337.6153960012471</c:v>
                </c:pt>
                <c:pt idx="25">
                  <c:v>5784.3108874559812</c:v>
                </c:pt>
                <c:pt idx="26">
                  <c:v>6203.7675172498348</c:v>
                </c:pt>
                <c:pt idx="27">
                  <c:v>6590.0143330725132</c:v>
                </c:pt>
                <c:pt idx="28">
                  <c:v>6938.0447941961211</c:v>
                </c:pt>
                <c:pt idx="29">
                  <c:v>7243.8737331785069</c:v>
                </c:pt>
                <c:pt idx="30">
                  <c:v>7504.5545668874183</c:v>
                </c:pt>
                <c:pt idx="31">
                  <c:v>7718.1619223681446</c:v>
                </c:pt>
                <c:pt idx="32">
                  <c:v>7883.7454047255596</c:v>
                </c:pt>
                <c:pt idx="33">
                  <c:v>8001.2604129009196</c:v>
                </c:pt>
                <c:pt idx="34">
                  <c:v>8071.4817834381938</c:v>
                </c:pt>
                <c:pt idx="35">
                  <c:v>8095.9056874435009</c:v>
                </c:pt>
                <c:pt idx="36">
                  <c:v>8076.6446906838792</c:v>
                </c:pt>
                <c:pt idx="37">
                  <c:v>8016.3202711316262</c:v>
                </c:pt>
                <c:pt idx="38">
                  <c:v>7917.9564224978458</c:v>
                </c:pt>
                <c:pt idx="39">
                  <c:v>7784.8772968459343</c:v>
                </c:pt>
                <c:pt idx="40">
                  <c:v>7620.6111853150105</c:v>
                </c:pt>
                <c:pt idx="41">
                  <c:v>7428.802525918727</c:v>
                </c:pt>
                <c:pt idx="42">
                  <c:v>7213.1330765246821</c:v>
                </c:pt>
                <c:pt idx="43">
                  <c:v>6977.2529084464986</c:v>
                </c:pt>
                <c:pt idx="44">
                  <c:v>6724.7214655260541</c:v>
                </c:pt>
                <c:pt idx="45">
                  <c:v>6458.9585951269692</c:v>
                </c:pt>
                <c:pt idx="46">
                  <c:v>6183.2051881339794</c:v>
                </c:pt>
                <c:pt idx="47">
                  <c:v>5900.492859804508</c:v>
                </c:pt>
                <c:pt idx="48">
                  <c:v>5613.6219557560617</c:v>
                </c:pt>
                <c:pt idx="49">
                  <c:v>5325.1470703626183</c:v>
                </c:pt>
                <c:pt idx="50">
                  <c:v>5037.3692109718468</c:v>
                </c:pt>
                <c:pt idx="51">
                  <c:v>4752.3337233463462</c:v>
                </c:pt>
                <c:pt idx="52">
                  <c:v>4471.8331046394451</c:v>
                </c:pt>
                <c:pt idx="53">
                  <c:v>4197.4138636449061</c:v>
                </c:pt>
                <c:pt idx="54">
                  <c:v>3930.3866382810156</c:v>
                </c:pt>
                <c:pt idx="55">
                  <c:v>3671.8388422582939</c:v>
                </c:pt>
                <c:pt idx="56">
                  <c:v>3422.6491823428296</c:v>
                </c:pt>
                <c:pt idx="57">
                  <c:v>3183.503460982356</c:v>
                </c:pt>
                <c:pt idx="58">
                  <c:v>2954.9111533876567</c:v>
                </c:pt>
                <c:pt idx="59">
                  <c:v>2737.2223211563323</c:v>
                </c:pt>
                <c:pt idx="60">
                  <c:v>2530.6444944317627</c:v>
                </c:pt>
                <c:pt idx="61">
                  <c:v>2335.2592201239167</c:v>
                </c:pt>
                <c:pt idx="62">
                  <c:v>2151.0380340159463</c:v>
                </c:pt>
                <c:pt idx="63">
                  <c:v>1977.8576691113267</c:v>
                </c:pt>
                <c:pt idx="64">
                  <c:v>1815.514361094647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'Analisi-dead (2)'!$I$3:$I$52</c:f>
              <c:numCache>
                <c:formatCode>0</c:formatCode>
                <c:ptCount val="50"/>
                <c:pt idx="0">
                  <c:v>7</c:v>
                </c:pt>
                <c:pt idx="1">
                  <c:v>9.9990260318046627</c:v>
                </c:pt>
                <c:pt idx="2">
                  <c:v>11.985321804194097</c:v>
                </c:pt>
                <c:pt idx="3">
                  <c:v>16.900775097819089</c:v>
                </c:pt>
                <c:pt idx="4">
                  <c:v>20.568775345880479</c:v>
                </c:pt>
                <c:pt idx="5">
                  <c:v>27.589110653956613</c:v>
                </c:pt>
                <c:pt idx="6">
                  <c:v>30.215683221334331</c:v>
                </c:pt>
                <c:pt idx="7">
                  <c:v>43.238420549444108</c:v>
                </c:pt>
                <c:pt idx="8">
                  <c:v>60.890194780615758</c:v>
                </c:pt>
                <c:pt idx="9">
                  <c:v>72.794764144723572</c:v>
                </c:pt>
                <c:pt idx="10">
                  <c:v>87.964885170542559</c:v>
                </c:pt>
                <c:pt idx="11">
                  <c:v>97.852592690253516</c:v>
                </c:pt>
                <c:pt idx="12">
                  <c:v>77.447412608883724</c:v>
                </c:pt>
                <c:pt idx="13">
                  <c:v>132.41361406544792</c:v>
                </c:pt>
                <c:pt idx="14">
                  <c:v>125.25473772057364</c:v>
                </c:pt>
                <c:pt idx="15">
                  <c:v>158.49246527512992</c:v>
                </c:pt>
                <c:pt idx="16">
                  <c:v>184.84715000915969</c:v>
                </c:pt>
                <c:pt idx="17">
                  <c:v>165.40865362852037</c:v>
                </c:pt>
                <c:pt idx="18">
                  <c:v>164.78816236053285</c:v>
                </c:pt>
                <c:pt idx="19">
                  <c:v>44.244048444164491</c:v>
                </c:pt>
                <c:pt idx="20">
                  <c:v>69.777322216868924</c:v>
                </c:pt>
                <c:pt idx="21">
                  <c:v>28.194571903090036</c:v>
                </c:pt>
                <c:pt idx="22">
                  <c:v>-65.861633828272261</c:v>
                </c:pt>
                <c:pt idx="23">
                  <c:v>-77.913188782517409</c:v>
                </c:pt>
                <c:pt idx="24">
                  <c:v>-184.67472838264212</c:v>
                </c:pt>
                <c:pt idx="25">
                  <c:v>-136.10581712824023</c:v>
                </c:pt>
                <c:pt idx="26">
                  <c:v>36.517431146776289</c:v>
                </c:pt>
                <c:pt idx="27">
                  <c:v>28.515997839524971</c:v>
                </c:pt>
                <c:pt idx="28">
                  <c:v>-64.288481580087137</c:v>
                </c:pt>
                <c:pt idx="29">
                  <c:v>-45.675854897937825</c:v>
                </c:pt>
                <c:pt idx="30">
                  <c:v>-113.13131158667966</c:v>
                </c:pt>
                <c:pt idx="31">
                  <c:v>-222.94750382349412</c:v>
                </c:pt>
                <c:pt idx="32">
                  <c:v>-42.32204429605008</c:v>
                </c:pt>
                <c:pt idx="33">
                  <c:v>46.551914413857958</c:v>
                </c:pt>
                <c:pt idx="34">
                  <c:v>-4.5962639299614239</c:v>
                </c:pt>
                <c:pt idx="35">
                  <c:v>-2.1868326743115176</c:v>
                </c:pt>
                <c:pt idx="36">
                  <c:v>27.148698257300566</c:v>
                </c:pt>
                <c:pt idx="37">
                  <c:v>-47.483328855862055</c:v>
                </c:pt>
                <c:pt idx="38">
                  <c:v>-79.278971105646633</c:v>
                </c:pt>
                <c:pt idx="39">
                  <c:v>-91.766700790240066</c:v>
                </c:pt>
                <c:pt idx="40">
                  <c:v>-172.82781932174112</c:v>
                </c:pt>
                <c:pt idx="41">
                  <c:v>-390.70807191361382</c:v>
                </c:pt>
                <c:pt idx="42">
                  <c:v>-476.02137956608203</c:v>
                </c:pt>
                <c:pt idx="43">
                  <c:v>-569.74667041073189</c:v>
                </c:pt>
                <c:pt idx="44">
                  <c:v>-700.2188169633373</c:v>
                </c:pt>
                <c:pt idx="45">
                  <c:v>-736.11467647603422</c:v>
                </c:pt>
                <c:pt idx="46">
                  <c:v>-784.43519528943216</c:v>
                </c:pt>
                <c:pt idx="47">
                  <c:v>-755.48448126988296</c:v>
                </c:pt>
                <c:pt idx="48">
                  <c:v>-885.84667684548913</c:v>
                </c:pt>
                <c:pt idx="49">
                  <c:v>-852.36138388175095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Terapia_inten!$B$3:$B$55</c:f>
              <c:numCache>
                <c:formatCode>General</c:formatCode>
                <c:ptCount val="5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Terapia_inten!$A$2:$A$57</c:f>
              <c:numCache>
                <c:formatCode>d/m;@</c:formatCode>
                <c:ptCount val="56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</c:numCache>
            </c:numRef>
          </c:xVal>
          <c:yVal>
            <c:numRef>
              <c:f>Terapia_inten!$C$2:$C$57</c:f>
              <c:numCache>
                <c:formatCode>General</c:formatCode>
                <c:ptCount val="56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  <c:pt idx="48">
                  <c:v>-116</c:v>
                </c:pt>
                <c:pt idx="49">
                  <c:v>-38</c:v>
                </c:pt>
                <c:pt idx="50">
                  <c:v>-83</c:v>
                </c:pt>
                <c:pt idx="51">
                  <c:v>-74</c:v>
                </c:pt>
                <c:pt idx="52">
                  <c:v>-107</c:v>
                </c:pt>
                <c:pt idx="53">
                  <c:v>-143</c:v>
                </c:pt>
                <c:pt idx="54">
                  <c:v>-124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(2)'!$B$4:$B$61</c:f>
              <c:numCache>
                <c:formatCode>0</c:formatCode>
                <c:ptCount val="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</c:numCache>
            </c:numRef>
          </c:xVal>
          <c:yVal>
            <c:numRef>
              <c:f>'Analisi-dead (2)'!$D$4:$D$61</c:f>
              <c:numCache>
                <c:formatCode>General</c:formatCode>
                <c:ptCount val="58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(2)'!$B$4:$B$92</c:f>
              <c:numCache>
                <c:formatCode>0</c:formatCode>
                <c:ptCount val="8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</c:numCache>
            </c:numRef>
          </c:xVal>
          <c:yVal>
            <c:numRef>
              <c:f>'Analisi-dead (2)'!$H$4:$H$92</c:f>
              <c:numCache>
                <c:formatCode>0</c:formatCode>
                <c:ptCount val="89"/>
                <c:pt idx="0">
                  <c:v>9.7396819533678448E-4</c:v>
                </c:pt>
                <c:pt idx="1">
                  <c:v>1.3704227610566888E-2</c:v>
                </c:pt>
                <c:pt idx="2">
                  <c:v>8.454670637500826E-2</c:v>
                </c:pt>
                <c:pt idx="3">
                  <c:v>0.33199975193861025</c:v>
                </c:pt>
                <c:pt idx="4">
                  <c:v>0.97966469192386418</c:v>
                </c:pt>
                <c:pt idx="5">
                  <c:v>2.3734274326222837</c:v>
                </c:pt>
                <c:pt idx="6">
                  <c:v>4.977262671890224</c:v>
                </c:pt>
                <c:pt idx="7">
                  <c:v>9.3482257688283497</c:v>
                </c:pt>
                <c:pt idx="8">
                  <c:v>16.095430635892185</c:v>
                </c:pt>
                <c:pt idx="9">
                  <c:v>25.829878974181018</c:v>
                </c:pt>
                <c:pt idx="10">
                  <c:v>39.112292480289042</c:v>
                </c:pt>
                <c:pt idx="11">
                  <c:v>56.405180081369785</c:v>
                </c:pt>
                <c:pt idx="12">
                  <c:v>78.033798543435793</c:v>
                </c:pt>
                <c:pt idx="13">
                  <c:v>104.1588763448743</c:v>
                </c:pt>
                <c:pt idx="14">
                  <c:v>134.76227244544376</c:v>
                </c:pt>
                <c:pt idx="15">
                  <c:v>169.6453152659702</c:v>
                </c:pt>
                <c:pt idx="16">
                  <c:v>208.43849638063935</c:v>
                </c:pt>
                <c:pt idx="17">
                  <c:v>250.62049126798743</c:v>
                </c:pt>
                <c:pt idx="18">
                  <c:v>295.54411391636847</c:v>
                </c:pt>
                <c:pt idx="19">
                  <c:v>342.46672622729568</c:v>
                </c:pt>
                <c:pt idx="20">
                  <c:v>390.582750313779</c:v>
                </c:pt>
                <c:pt idx="21">
                  <c:v>439.05620573136218</c:v>
                </c:pt>
                <c:pt idx="22">
                  <c:v>487.05155495424503</c:v>
                </c:pt>
                <c:pt idx="23">
                  <c:v>533.76153960012471</c:v>
                </c:pt>
                <c:pt idx="24">
                  <c:v>578.43108874559846</c:v>
                </c:pt>
                <c:pt idx="25">
                  <c:v>620.37675172498302</c:v>
                </c:pt>
                <c:pt idx="26">
                  <c:v>659.00143330725109</c:v>
                </c:pt>
                <c:pt idx="27">
                  <c:v>693.80447941961199</c:v>
                </c:pt>
                <c:pt idx="28">
                  <c:v>724.38737331785114</c:v>
                </c:pt>
                <c:pt idx="29">
                  <c:v>750.45545668874195</c:v>
                </c:pt>
                <c:pt idx="30">
                  <c:v>771.816192236814</c:v>
                </c:pt>
                <c:pt idx="31">
                  <c:v>788.37454047255574</c:v>
                </c:pt>
                <c:pt idx="32">
                  <c:v>800.12604129009219</c:v>
                </c:pt>
                <c:pt idx="33">
                  <c:v>807.14817834382018</c:v>
                </c:pt>
                <c:pt idx="34">
                  <c:v>809.59056874435021</c:v>
                </c:pt>
                <c:pt idx="35">
                  <c:v>807.66446906838814</c:v>
                </c:pt>
                <c:pt idx="36">
                  <c:v>801.63202711316296</c:v>
                </c:pt>
                <c:pt idx="37">
                  <c:v>791.79564224978435</c:v>
                </c:pt>
                <c:pt idx="38">
                  <c:v>778.48772968459355</c:v>
                </c:pt>
                <c:pt idx="39">
                  <c:v>762.06111853150117</c:v>
                </c:pt>
                <c:pt idx="40">
                  <c:v>742.88025259187191</c:v>
                </c:pt>
                <c:pt idx="41">
                  <c:v>721.31330765246685</c:v>
                </c:pt>
                <c:pt idx="42">
                  <c:v>697.72529084464963</c:v>
                </c:pt>
                <c:pt idx="43">
                  <c:v>672.47214655260507</c:v>
                </c:pt>
                <c:pt idx="44">
                  <c:v>645.89585951269646</c:v>
                </c:pt>
                <c:pt idx="45">
                  <c:v>618.32051881339964</c:v>
                </c:pt>
                <c:pt idx="46">
                  <c:v>590.04928598045058</c:v>
                </c:pt>
                <c:pt idx="47">
                  <c:v>561.36219557560469</c:v>
                </c:pt>
                <c:pt idx="48">
                  <c:v>532.51470703626319</c:v>
                </c:pt>
                <c:pt idx="49">
                  <c:v>503.73692109718456</c:v>
                </c:pt>
                <c:pt idx="50">
                  <c:v>475.23337233463496</c:v>
                </c:pt>
                <c:pt idx="51">
                  <c:v>447.18331046394547</c:v>
                </c:pt>
                <c:pt idx="52">
                  <c:v>419.74138636449015</c:v>
                </c:pt>
                <c:pt idx="53">
                  <c:v>393.03866382810304</c:v>
                </c:pt>
                <c:pt idx="54">
                  <c:v>367.18388422582933</c:v>
                </c:pt>
                <c:pt idx="55">
                  <c:v>342.26491823428165</c:v>
                </c:pt>
                <c:pt idx="56">
                  <c:v>318.3503460982368</c:v>
                </c:pt>
                <c:pt idx="57">
                  <c:v>295.49111533876504</c:v>
                </c:pt>
                <c:pt idx="58">
                  <c:v>273.72223211563301</c:v>
                </c:pt>
                <c:pt idx="59">
                  <c:v>253.06444944317801</c:v>
                </c:pt>
                <c:pt idx="60">
                  <c:v>233.52592201239295</c:v>
                </c:pt>
                <c:pt idx="61">
                  <c:v>215.10380340159463</c:v>
                </c:pt>
                <c:pt idx="62">
                  <c:v>197.78576691113167</c:v>
                </c:pt>
                <c:pt idx="63">
                  <c:v>181.55143610946521</c:v>
                </c:pt>
                <c:pt idx="64">
                  <c:v>166.37371542648822</c:v>
                </c:pt>
                <c:pt idx="65">
                  <c:v>152.22001479026153</c:v>
                </c:pt>
                <c:pt idx="66">
                  <c:v>139.05336540355356</c:v>
                </c:pt>
                <c:pt idx="67">
                  <c:v>126.83342633394426</c:v>
                </c:pt>
                <c:pt idx="68">
                  <c:v>115.51738368906304</c:v>
                </c:pt>
                <c:pt idx="69">
                  <c:v>105.06074581343614</c:v>
                </c:pt>
                <c:pt idx="70">
                  <c:v>95.418039223388533</c:v>
                </c:pt>
                <c:pt idx="71">
                  <c:v>86.543410939104348</c:v>
                </c:pt>
                <c:pt idx="72">
                  <c:v>78.391143524337778</c:v>
                </c:pt>
                <c:pt idx="73">
                  <c:v>70.916089547945674</c:v>
                </c:pt>
                <c:pt idx="74">
                  <c:v>64.074032377822491</c:v>
                </c:pt>
                <c:pt idx="75">
                  <c:v>57.821980243917118</c:v>
                </c:pt>
                <c:pt idx="76">
                  <c:v>52.118400396055542</c:v>
                </c:pt>
                <c:pt idx="77">
                  <c:v>46.923399963807555</c:v>
                </c:pt>
                <c:pt idx="78">
                  <c:v>42.198859825470194</c:v>
                </c:pt>
                <c:pt idx="79">
                  <c:v>37.908527433730093</c:v>
                </c:pt>
                <c:pt idx="80">
                  <c:v>34.018074145739831</c:v>
                </c:pt>
                <c:pt idx="81">
                  <c:v>30.495122181179724</c:v>
                </c:pt>
                <c:pt idx="82">
                  <c:v>27.309245896578854</c:v>
                </c:pt>
                <c:pt idx="83">
                  <c:v>24.431951628454758</c:v>
                </c:pt>
                <c:pt idx="84">
                  <c:v>21.836639930208214</c:v>
                </c:pt>
                <c:pt idx="85">
                  <c:v>19.498553614771044</c:v>
                </c:pt>
                <c:pt idx="86">
                  <c:v>17.394714621660309</c:v>
                </c:pt>
                <c:pt idx="87">
                  <c:v>15.503852356864408</c:v>
                </c:pt>
                <c:pt idx="88">
                  <c:v>13.806325809167653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'Analisi-dead (2)'!$J$4:$J$59</c:f>
              <c:numCache>
                <c:formatCode>0</c:formatCode>
                <c:ptCount val="56"/>
                <c:pt idx="0">
                  <c:v>2.9990260318046631</c:v>
                </c:pt>
                <c:pt idx="1">
                  <c:v>1.986295772389433</c:v>
                </c:pt>
                <c:pt idx="2">
                  <c:v>4.9154532936249922</c:v>
                </c:pt>
                <c:pt idx="3">
                  <c:v>3.6680002480613898</c:v>
                </c:pt>
                <c:pt idx="4">
                  <c:v>7.0203353080761355</c:v>
                </c:pt>
                <c:pt idx="5">
                  <c:v>2.6265725673777163</c:v>
                </c:pt>
                <c:pt idx="6">
                  <c:v>13.022737328109777</c:v>
                </c:pt>
                <c:pt idx="7">
                  <c:v>17.65177423117165</c:v>
                </c:pt>
                <c:pt idx="8">
                  <c:v>11.904569364107815</c:v>
                </c:pt>
                <c:pt idx="9">
                  <c:v>15.170121025818982</c:v>
                </c:pt>
                <c:pt idx="10">
                  <c:v>9.8877075197109576</c:v>
                </c:pt>
                <c:pt idx="11">
                  <c:v>-20.405180081369785</c:v>
                </c:pt>
                <c:pt idx="12">
                  <c:v>54.966201456564207</c:v>
                </c:pt>
                <c:pt idx="13">
                  <c:v>-7.1588763448743009</c:v>
                </c:pt>
                <c:pt idx="14">
                  <c:v>33.237727554556244</c:v>
                </c:pt>
                <c:pt idx="15">
                  <c:v>26.354684734029803</c:v>
                </c:pt>
                <c:pt idx="16">
                  <c:v>-19.43849638063935</c:v>
                </c:pt>
                <c:pt idx="17">
                  <c:v>-0.62049126798743259</c:v>
                </c:pt>
                <c:pt idx="18">
                  <c:v>-120.54411391636847</c:v>
                </c:pt>
                <c:pt idx="19">
                  <c:v>25.53327377270432</c:v>
                </c:pt>
                <c:pt idx="20">
                  <c:v>-41.582750313779002</c:v>
                </c:pt>
                <c:pt idx="21">
                  <c:v>-94.056205731362184</c:v>
                </c:pt>
                <c:pt idx="22">
                  <c:v>-12.051554954245034</c:v>
                </c:pt>
                <c:pt idx="23">
                  <c:v>-106.76153960012471</c:v>
                </c:pt>
                <c:pt idx="24">
                  <c:v>48.568911254401542</c:v>
                </c:pt>
                <c:pt idx="25">
                  <c:v>172.62324827501698</c:v>
                </c:pt>
                <c:pt idx="26">
                  <c:v>-8.0014333072510908</c:v>
                </c:pt>
                <c:pt idx="27">
                  <c:v>-92.804479419611994</c:v>
                </c:pt>
                <c:pt idx="28">
                  <c:v>18.612626682148857</c:v>
                </c:pt>
                <c:pt idx="29">
                  <c:v>-67.455456688741947</c:v>
                </c:pt>
                <c:pt idx="30">
                  <c:v>-109.816192236814</c:v>
                </c:pt>
                <c:pt idx="31">
                  <c:v>180.62545952744426</c:v>
                </c:pt>
                <c:pt idx="32">
                  <c:v>88.873958709907811</c:v>
                </c:pt>
                <c:pt idx="33">
                  <c:v>-51.148178343820177</c:v>
                </c:pt>
                <c:pt idx="34">
                  <c:v>2.4094312556497925</c:v>
                </c:pt>
                <c:pt idx="35">
                  <c:v>29.335530931611856</c:v>
                </c:pt>
                <c:pt idx="36">
                  <c:v>-74.632027113162962</c:v>
                </c:pt>
                <c:pt idx="37">
                  <c:v>-31.79564224978435</c:v>
                </c:pt>
                <c:pt idx="38">
                  <c:v>-12.487729684593546</c:v>
                </c:pt>
                <c:pt idx="39">
                  <c:v>-81.061118531501165</c:v>
                </c:pt>
                <c:pt idx="40">
                  <c:v>-217.88025259187191</c:v>
                </c:pt>
                <c:pt idx="41">
                  <c:v>-85.313307652466847</c:v>
                </c:pt>
                <c:pt idx="42">
                  <c:v>-93.725290844649635</c:v>
                </c:pt>
                <c:pt idx="43">
                  <c:v>-130.47214655260507</c:v>
                </c:pt>
                <c:pt idx="44">
                  <c:v>-35.895859512696461</c:v>
                </c:pt>
                <c:pt idx="45">
                  <c:v>-48.320518813399644</c:v>
                </c:pt>
                <c:pt idx="46">
                  <c:v>28.950714019549423</c:v>
                </c:pt>
                <c:pt idx="47">
                  <c:v>-130.36219557560469</c:v>
                </c:pt>
                <c:pt idx="48">
                  <c:v>33.485292963736811</c:v>
                </c:pt>
                <c:pt idx="49">
                  <c:v>98.263078902815437</c:v>
                </c:pt>
                <c:pt idx="50">
                  <c:v>102.76662766536504</c:v>
                </c:pt>
                <c:pt idx="51">
                  <c:v>77.816689536054525</c:v>
                </c:pt>
                <c:pt idx="52">
                  <c:v>155.25861363550985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Bilog!$B$4:$B$58</c:f>
              <c:numCache>
                <c:formatCode>General</c:formatCode>
                <c:ptCount val="55"/>
                <c:pt idx="0">
                  <c:v>322</c:v>
                </c:pt>
                <c:pt idx="1">
                  <c:v>400</c:v>
                </c:pt>
                <c:pt idx="2">
                  <c:v>650</c:v>
                </c:pt>
                <c:pt idx="3">
                  <c:v>888</c:v>
                </c:pt>
                <c:pt idx="4">
                  <c:v>1128</c:v>
                </c:pt>
                <c:pt idx="5">
                  <c:v>1694</c:v>
                </c:pt>
                <c:pt idx="6">
                  <c:v>2036</c:v>
                </c:pt>
                <c:pt idx="7">
                  <c:v>2502</c:v>
                </c:pt>
                <c:pt idx="8">
                  <c:v>3089</c:v>
                </c:pt>
                <c:pt idx="9">
                  <c:v>3858</c:v>
                </c:pt>
                <c:pt idx="10">
                  <c:v>4636</c:v>
                </c:pt>
                <c:pt idx="11">
                  <c:v>5883</c:v>
                </c:pt>
                <c:pt idx="12">
                  <c:v>7375</c:v>
                </c:pt>
                <c:pt idx="13">
                  <c:v>9172</c:v>
                </c:pt>
                <c:pt idx="14">
                  <c:v>10149</c:v>
                </c:pt>
                <c:pt idx="15">
                  <c:v>12462</c:v>
                </c:pt>
                <c:pt idx="16">
                  <c:v>15113</c:v>
                </c:pt>
                <c:pt idx="17">
                  <c:v>17660</c:v>
                </c:pt>
                <c:pt idx="18">
                  <c:v>21157</c:v>
                </c:pt>
                <c:pt idx="19">
                  <c:v>24747</c:v>
                </c:pt>
                <c:pt idx="20">
                  <c:v>27980</c:v>
                </c:pt>
                <c:pt idx="21">
                  <c:v>31506</c:v>
                </c:pt>
                <c:pt idx="22">
                  <c:v>35713</c:v>
                </c:pt>
                <c:pt idx="23">
                  <c:v>41035</c:v>
                </c:pt>
                <c:pt idx="24">
                  <c:v>47021</c:v>
                </c:pt>
                <c:pt idx="25">
                  <c:v>53578</c:v>
                </c:pt>
                <c:pt idx="26">
                  <c:v>59138</c:v>
                </c:pt>
                <c:pt idx="27">
                  <c:v>63927</c:v>
                </c:pt>
                <c:pt idx="28">
                  <c:v>69176</c:v>
                </c:pt>
                <c:pt idx="29">
                  <c:v>74386</c:v>
                </c:pt>
                <c:pt idx="30">
                  <c:v>80539</c:v>
                </c:pt>
                <c:pt idx="31">
                  <c:v>86498</c:v>
                </c:pt>
                <c:pt idx="32">
                  <c:v>92472</c:v>
                </c:pt>
                <c:pt idx="33">
                  <c:v>97689</c:v>
                </c:pt>
                <c:pt idx="34">
                  <c:v>101739</c:v>
                </c:pt>
                <c:pt idx="35">
                  <c:v>105792</c:v>
                </c:pt>
                <c:pt idx="36">
                  <c:v>110574</c:v>
                </c:pt>
                <c:pt idx="37">
                  <c:v>115242</c:v>
                </c:pt>
                <c:pt idx="38">
                  <c:v>119827</c:v>
                </c:pt>
                <c:pt idx="39">
                  <c:v>124632</c:v>
                </c:pt>
                <c:pt idx="40">
                  <c:v>128948</c:v>
                </c:pt>
                <c:pt idx="41">
                  <c:v>132547</c:v>
                </c:pt>
                <c:pt idx="42">
                  <c:v>135586</c:v>
                </c:pt>
                <c:pt idx="43">
                  <c:v>139422</c:v>
                </c:pt>
                <c:pt idx="44">
                  <c:v>143626</c:v>
                </c:pt>
                <c:pt idx="45">
                  <c:v>147577</c:v>
                </c:pt>
                <c:pt idx="46">
                  <c:v>152271</c:v>
                </c:pt>
                <c:pt idx="47">
                  <c:v>156363</c:v>
                </c:pt>
                <c:pt idx="48">
                  <c:v>159516</c:v>
                </c:pt>
                <c:pt idx="49">
                  <c:v>162488</c:v>
                </c:pt>
                <c:pt idx="50">
                  <c:v>165155</c:v>
                </c:pt>
                <c:pt idx="51">
                  <c:v>168941</c:v>
                </c:pt>
                <c:pt idx="52">
                  <c:v>172434</c:v>
                </c:pt>
              </c:numCache>
            </c:numRef>
          </c:xVal>
          <c:yVal>
            <c:numRef>
              <c:f>Bilog!$C$4:$C$58</c:f>
              <c:numCache>
                <c:formatCode>General</c:formatCode>
                <c:ptCount val="55"/>
                <c:pt idx="0">
                  <c:v>322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7-4477-BC50-F671C598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R0!$B$2:$B$61</c:f>
              <c:numCache>
                <c:formatCode>General</c:formatCode>
                <c:ptCount val="6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R0!$G$2:$G$61</c:f>
              <c:numCache>
                <c:formatCode>0.00</c:formatCode>
                <c:ptCount val="60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9.7511486955082489</c:v>
                </c:pt>
                <c:pt idx="1">
                  <c:v>9.5084900881912233</c:v>
                </c:pt>
                <c:pt idx="2">
                  <c:v>9.2718700719718949</c:v>
                </c:pt>
                <c:pt idx="3">
                  <c:v>9.0411383757230723</c:v>
                </c:pt>
                <c:pt idx="4">
                  <c:v>8.8161484678341608</c:v>
                </c:pt>
                <c:pt idx="5">
                  <c:v>8.5967574631528123</c:v>
                </c:pt>
                <c:pt idx="6">
                  <c:v>8.3828260322423347</c:v>
                </c:pt>
                <c:pt idx="7">
                  <c:v>8.1742183128972439</c:v>
                </c:pt>
                <c:pt idx="8">
                  <c:v>7.970801823860759</c:v>
                </c:pt>
                <c:pt idx="9">
                  <c:v>7.7724473806894609</c:v>
                </c:pt>
                <c:pt idx="10">
                  <c:v>7.5790290137116543</c:v>
                </c:pt>
                <c:pt idx="11">
                  <c:v>7.3904238880273576</c:v>
                </c:pt>
                <c:pt idx="12">
                  <c:v>7.2065122254990968</c:v>
                </c:pt>
                <c:pt idx="13">
                  <c:v>7.0271772286839767</c:v>
                </c:pt>
                <c:pt idx="14">
                  <c:v>6.8523050066587032</c:v>
                </c:pt>
                <c:pt idx="15">
                  <c:v>6.6817845026904656</c:v>
                </c:pt>
                <c:pt idx="16">
                  <c:v>6.5155074237077368</c:v>
                </c:pt>
                <c:pt idx="17">
                  <c:v>6.3533681715262</c:v>
                </c:pt>
                <c:pt idx="18">
                  <c:v>6.1952637757861337</c:v>
                </c:pt>
                <c:pt idx="19">
                  <c:v>6.0410938285586466</c:v>
                </c:pt>
                <c:pt idx="20">
                  <c:v>5.8907604205792587</c:v>
                </c:pt>
                <c:pt idx="21">
                  <c:v>5.7441680790683058</c:v>
                </c:pt>
                <c:pt idx="22">
                  <c:v>5.6012237070987041</c:v>
                </c:pt>
                <c:pt idx="23">
                  <c:v>5.46183652447254</c:v>
                </c:pt>
                <c:pt idx="24">
                  <c:v>5.325918010068972</c:v>
                </c:pt>
                <c:pt idx="25">
                  <c:v>5.1933818456267939</c:v>
                </c:pt>
                <c:pt idx="26">
                  <c:v>5.0641438609259932</c:v>
                </c:pt>
                <c:pt idx="27">
                  <c:v>4.9381219803334613</c:v>
                </c:pt>
                <c:pt idx="28">
                  <c:v>4.815236170678924</c:v>
                </c:pt>
                <c:pt idx="29">
                  <c:v>4.6954083904279926</c:v>
                </c:pt>
                <c:pt idx="30">
                  <c:v>4.5785625401200409</c:v>
                </c:pt>
                <c:pt idx="31">
                  <c:v>4.4646244140394469</c:v>
                </c:pt>
                <c:pt idx="32">
                  <c:v>4.3535216530895031</c:v>
                </c:pt>
                <c:pt idx="33">
                  <c:v>4.245183698839063</c:v>
                </c:pt>
                <c:pt idx="34">
                  <c:v>4.1395417487127411</c:v>
                </c:pt>
                <c:pt idx="35">
                  <c:v>4.0365287122962181</c:v>
                </c:pt>
                <c:pt idx="36">
                  <c:v>3.9360791687288859</c:v>
                </c:pt>
                <c:pt idx="37">
                  <c:v>3.8381293251567867</c:v>
                </c:pt>
                <c:pt idx="38">
                  <c:v>3.7426169762194554</c:v>
                </c:pt>
                <c:pt idx="39">
                  <c:v>3.6494814645449374</c:v>
                </c:pt>
                <c:pt idx="40">
                  <c:v>3.5586636422278901</c:v>
                </c:pt>
                <c:pt idx="41">
                  <c:v>3.4701058332663122</c:v>
                </c:pt>
                <c:pt idx="42">
                  <c:v>3.3837517969330362</c:v>
                </c:pt>
                <c:pt idx="43">
                  <c:v>3.2995466920587275</c:v>
                </c:pt>
                <c:pt idx="44">
                  <c:v>3.2174370422037017</c:v>
                </c:pt>
                <c:pt idx="45">
                  <c:v>3.137370701696454</c:v>
                </c:pt>
                <c:pt idx="46">
                  <c:v>3.059296822517318</c:v>
                </c:pt>
                <c:pt idx="47">
                  <c:v>2.983165822006228</c:v>
                </c:pt>
                <c:pt idx="48">
                  <c:v>2.9089293513740824</c:v>
                </c:pt>
                <c:pt idx="49">
                  <c:v>2.8365402649977041</c:v>
                </c:pt>
                <c:pt idx="50">
                  <c:v>2.7659525904788977</c:v>
                </c:pt>
                <c:pt idx="51">
                  <c:v>2.6971214994485972</c:v>
                </c:pt>
                <c:pt idx="52">
                  <c:v>2.6300032790975441</c:v>
                </c:pt>
                <c:pt idx="53">
                  <c:v>2.5645553044154434</c:v>
                </c:pt>
                <c:pt idx="54">
                  <c:v>2.5007360111209409</c:v>
                </c:pt>
                <c:pt idx="55">
                  <c:v>2.4385048692652465</c:v>
                </c:pt>
                <c:pt idx="56">
                  <c:v>2.3778223574926325</c:v>
                </c:pt>
                <c:pt idx="57">
                  <c:v>2.3186499379414629</c:v>
                </c:pt>
                <c:pt idx="58">
                  <c:v>2.2609500317698177</c:v>
                </c:pt>
                <c:pt idx="59">
                  <c:v>2.2046859952901592</c:v>
                </c:pt>
                <c:pt idx="60">
                  <c:v>2.1498220966978945</c:v>
                </c:pt>
                <c:pt idx="61">
                  <c:v>2.0963234933790482</c:v>
                </c:pt>
                <c:pt idx="62">
                  <c:v>2.0441562097826398</c:v>
                </c:pt>
                <c:pt idx="63">
                  <c:v>1.9932871158437075</c:v>
                </c:pt>
                <c:pt idx="64">
                  <c:v>1.9436839059432769</c:v>
                </c:pt>
                <c:pt idx="65">
                  <c:v>1.8953150783919162</c:v>
                </c:pt>
                <c:pt idx="66">
                  <c:v>1.8481499154238448</c:v>
                </c:pt>
                <c:pt idx="67">
                  <c:v>1.8021584636888908</c:v>
                </c:pt>
                <c:pt idx="68">
                  <c:v>1.7573115152299077</c:v>
                </c:pt>
                <c:pt idx="69">
                  <c:v>1.7135805889335738</c:v>
                </c:pt>
                <c:pt idx="70">
                  <c:v>1.6709379124427872</c:v>
                </c:pt>
                <c:pt idx="71">
                  <c:v>1.6293564045191764</c:v>
                </c:pt>
                <c:pt idx="72">
                  <c:v>1.5888096578445179</c:v>
                </c:pt>
                <c:pt idx="73">
                  <c:v>1.5492719222501479</c:v>
                </c:pt>
                <c:pt idx="74">
                  <c:v>1.5107180883637084</c:v>
                </c:pt>
                <c:pt idx="75">
                  <c:v>1.4731236716628491</c:v>
                </c:pt>
                <c:pt idx="76">
                  <c:v>1.4364647969257516</c:v>
                </c:pt>
                <c:pt idx="77">
                  <c:v>1.400718183068606</c:v>
                </c:pt>
                <c:pt idx="78">
                  <c:v>1.3658611283604123</c:v>
                </c:pt>
                <c:pt idx="79">
                  <c:v>1.3318714960057059</c:v>
                </c:pt>
                <c:pt idx="80">
                  <c:v>1.2987277000860662</c:v>
                </c:pt>
                <c:pt idx="81">
                  <c:v>1.2664086918514674</c:v>
                </c:pt>
                <c:pt idx="82">
                  <c:v>1.2348939463527739</c:v>
                </c:pt>
                <c:pt idx="83">
                  <c:v>1.2041634494068887</c:v>
                </c:pt>
                <c:pt idx="84">
                  <c:v>1.1741976848862699</c:v>
                </c:pt>
                <c:pt idx="85">
                  <c:v>1.1449776223247552</c:v>
                </c:pt>
                <c:pt idx="86">
                  <c:v>1.1164847048318174</c:v>
                </c:pt>
                <c:pt idx="87">
                  <c:v>1.0887008373075688</c:v>
                </c:pt>
                <c:pt idx="88">
                  <c:v>1.0616083749510441</c:v>
                </c:pt>
                <c:pt idx="89">
                  <c:v>1.0351901120544507</c:v>
                </c:pt>
                <c:pt idx="90">
                  <c:v>1.0094292710762791</c:v>
                </c:pt>
                <c:pt idx="91">
                  <c:v>0.98430949198633033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Guariti!$B$3:$B$59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Guariti!$C$3:$C$59</c:f>
              <c:numCache>
                <c:formatCode>General</c:formatCode>
                <c:ptCount val="57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Guariti!$C$3:$C$56</c:f>
              <c:numCache>
                <c:formatCode>General</c:formatCode>
                <c:ptCount val="54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Guariti!$D$3:$D$56</c:f>
              <c:numCache>
                <c:formatCode>General</c:formatCode>
                <c:ptCount val="54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  <c:pt idx="42">
                  <c:v>203</c:v>
                </c:pt>
                <c:pt idx="43">
                  <c:v>533</c:v>
                </c:pt>
                <c:pt idx="44">
                  <c:v>544</c:v>
                </c:pt>
                <c:pt idx="45">
                  <c:v>-120</c:v>
                </c:pt>
                <c:pt idx="46">
                  <c:v>6</c:v>
                </c:pt>
                <c:pt idx="47">
                  <c:v>94</c:v>
                </c:pt>
                <c:pt idx="48">
                  <c:v>-402</c:v>
                </c:pt>
                <c:pt idx="49">
                  <c:v>-453</c:v>
                </c:pt>
                <c:pt idx="50">
                  <c:v>471</c:v>
                </c:pt>
                <c:pt idx="51">
                  <c:v>-733</c:v>
                </c:pt>
                <c:pt idx="52">
                  <c:v>1110</c:v>
                </c:pt>
                <c:pt idx="53">
                  <c:v>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Deceduti!$C$3:$C$59</c:f>
              <c:numCache>
                <c:formatCode>General</c:formatCode>
                <c:ptCount val="57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Deceduti!$D$3:$D$59</c:f>
              <c:numCache>
                <c:formatCode>General</c:formatCode>
                <c:ptCount val="57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  <c:pt idx="42">
                  <c:v>111</c:v>
                </c:pt>
                <c:pt idx="43">
                  <c:v>-32</c:v>
                </c:pt>
                <c:pt idx="44">
                  <c:v>-62</c:v>
                </c:pt>
                <c:pt idx="45">
                  <c:v>68</c:v>
                </c:pt>
                <c:pt idx="46">
                  <c:v>-40</c:v>
                </c:pt>
                <c:pt idx="47">
                  <c:v>49</c:v>
                </c:pt>
                <c:pt idx="48">
                  <c:v>-188</c:v>
                </c:pt>
                <c:pt idx="49">
                  <c:v>135</c:v>
                </c:pt>
                <c:pt idx="50">
                  <c:v>36</c:v>
                </c:pt>
                <c:pt idx="51">
                  <c:v>-24</c:v>
                </c:pt>
                <c:pt idx="52">
                  <c:v>-53</c:v>
                </c:pt>
                <c:pt idx="5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Deceduti!$B$3:$B$59</c:f>
              <c:numCache>
                <c:formatCode>General</c:formatCode>
                <c:ptCount val="57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Deceduti!$C$3:$C$59</c:f>
              <c:numCache>
                <c:formatCode>General</c:formatCode>
                <c:ptCount val="57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Ospedalizzati!$B$3:$B$60</c:f>
              <c:numCache>
                <c:formatCode>General</c:formatCode>
                <c:ptCount val="58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Ospedalizzati!$C$3:$C$60</c:f>
              <c:numCache>
                <c:formatCode>General</c:formatCode>
                <c:ptCount val="58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image" Target="../media/image1.png"/><Relationship Id="rId4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image" Target="../media/image2.png"/><Relationship Id="rId4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image" Target="../media/image2.png"/><Relationship Id="rId4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9974580" y="60956"/>
    <xdr:ext cx="80086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E60F09DA-973C-4D41-AB91-EC0743A33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24</xdr:col>
      <xdr:colOff>95250</xdr:colOff>
      <xdr:row>2</xdr:row>
      <xdr:rowOff>133350</xdr:rowOff>
    </xdr:from>
    <xdr:to>
      <xdr:col>30</xdr:col>
      <xdr:colOff>643890</xdr:colOff>
      <xdr:row>18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C94C48D-D66F-4CC0-80A7-41CD44BE2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335281</xdr:colOff>
      <xdr:row>19</xdr:row>
      <xdr:rowOff>0</xdr:rowOff>
    </xdr:from>
    <xdr:to>
      <xdr:col>12</xdr:col>
      <xdr:colOff>281940</xdr:colOff>
      <xdr:row>26</xdr:row>
      <xdr:rowOff>161609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99AACD1-F7B5-41DF-8860-B14E065D9C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4650"/>
        <a:stretch/>
      </xdr:blipFill>
      <xdr:spPr>
        <a:xfrm>
          <a:off x="8161021" y="332994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339090</xdr:colOff>
      <xdr:row>20</xdr:row>
      <xdr:rowOff>171450</xdr:rowOff>
    </xdr:from>
    <xdr:to>
      <xdr:col>20</xdr:col>
      <xdr:colOff>217170</xdr:colOff>
      <xdr:row>36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EB71D7B-1505-4CD6-9949-FF7A618A5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537210</xdr:colOff>
      <xdr:row>20</xdr:row>
      <xdr:rowOff>148590</xdr:rowOff>
    </xdr:from>
    <xdr:to>
      <xdr:col>27</xdr:col>
      <xdr:colOff>415290</xdr:colOff>
      <xdr:row>36</xdr:row>
      <xdr:rowOff>87630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E7ADEEA-C217-40DB-8199-2469B0050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10919460" y="99056"/>
    <xdr:ext cx="647700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636270</xdr:colOff>
      <xdr:row>17</xdr:row>
      <xdr:rowOff>140970</xdr:rowOff>
    </xdr:from>
    <xdr:to>
      <xdr:col>20</xdr:col>
      <xdr:colOff>514350</xdr:colOff>
      <xdr:row>33</xdr:row>
      <xdr:rowOff>80010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346710</xdr:colOff>
      <xdr:row>20</xdr:row>
      <xdr:rowOff>156210</xdr:rowOff>
    </xdr:from>
    <xdr:to>
      <xdr:col>28</xdr:col>
      <xdr:colOff>224790</xdr:colOff>
      <xdr:row>36</xdr:row>
      <xdr:rowOff>95250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0</xdr:colOff>
      <xdr:row>16</xdr:row>
      <xdr:rowOff>0</xdr:rowOff>
    </xdr:from>
    <xdr:to>
      <xdr:col>12</xdr:col>
      <xdr:colOff>496961</xdr:colOff>
      <xdr:row>19</xdr:row>
      <xdr:rowOff>36125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96300" y="2804160"/>
          <a:ext cx="1952381" cy="56190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12131158" y="5503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350520</xdr:colOff>
      <xdr:row>2</xdr:row>
      <xdr:rowOff>102870</xdr:rowOff>
    </xdr:from>
    <xdr:to>
      <xdr:col>30</xdr:col>
      <xdr:colOff>483870</xdr:colOff>
      <xdr:row>21</xdr:row>
      <xdr:rowOff>60960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586741</xdr:colOff>
      <xdr:row>19</xdr:row>
      <xdr:rowOff>53340</xdr:rowOff>
    </xdr:from>
    <xdr:to>
      <xdr:col>14</xdr:col>
      <xdr:colOff>1</xdr:colOff>
      <xdr:row>27</xdr:row>
      <xdr:rowOff>39689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486901" y="3383280"/>
          <a:ext cx="2339340" cy="1388429"/>
        </a:xfrm>
        <a:prstGeom prst="rect">
          <a:avLst/>
        </a:prstGeom>
      </xdr:spPr>
    </xdr:pic>
    <xdr:clientData/>
  </xdr:twoCellAnchor>
  <xdr:twoCellAnchor>
    <xdr:from>
      <xdr:col>15</xdr:col>
      <xdr:colOff>262890</xdr:colOff>
      <xdr:row>27</xdr:row>
      <xdr:rowOff>49530</xdr:rowOff>
    </xdr:from>
    <xdr:to>
      <xdr:col>22</xdr:col>
      <xdr:colOff>140970</xdr:colOff>
      <xdr:row>42</xdr:row>
      <xdr:rowOff>163830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EAD2BEB-53A4-48E1-9429-E0A8F6D9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57150</xdr:colOff>
      <xdr:row>27</xdr:row>
      <xdr:rowOff>3810</xdr:rowOff>
    </xdr:from>
    <xdr:to>
      <xdr:col>29</xdr:col>
      <xdr:colOff>605790</xdr:colOff>
      <xdr:row>42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4EBF009-049B-4953-89B3-D6C29B3BC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148590</xdr:colOff>
      <xdr:row>0</xdr:row>
      <xdr:rowOff>163830</xdr:rowOff>
    </xdr:from>
    <xdr:to>
      <xdr:col>28</xdr:col>
      <xdr:colOff>26670</xdr:colOff>
      <xdr:row>16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72390</xdr:colOff>
      <xdr:row>17</xdr:row>
      <xdr:rowOff>133350</xdr:rowOff>
    </xdr:from>
    <xdr:to>
      <xdr:col>20</xdr:col>
      <xdr:colOff>601980</xdr:colOff>
      <xdr:row>33</xdr:row>
      <xdr:rowOff>72390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186690</xdr:colOff>
      <xdr:row>17</xdr:row>
      <xdr:rowOff>125730</xdr:rowOff>
    </xdr:from>
    <xdr:to>
      <xdr:col>28</xdr:col>
      <xdr:colOff>64770</xdr:colOff>
      <xdr:row>33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586740</xdr:colOff>
      <xdr:row>22</xdr:row>
      <xdr:rowOff>76200</xdr:rowOff>
    </xdr:from>
    <xdr:to>
      <xdr:col>13</xdr:col>
      <xdr:colOff>123581</xdr:colOff>
      <xdr:row>25</xdr:row>
      <xdr:rowOff>112325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86900" y="3931920"/>
          <a:ext cx="1952381" cy="5619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407670</xdr:colOff>
      <xdr:row>1</xdr:row>
      <xdr:rowOff>148590</xdr:rowOff>
    </xdr:from>
    <xdr:to>
      <xdr:col>12</xdr:col>
      <xdr:colOff>285750</xdr:colOff>
      <xdr:row>17</xdr:row>
      <xdr:rowOff>87630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1</xdr:row>
      <xdr:rowOff>60960</xdr:rowOff>
    </xdr:from>
    <xdr:to>
      <xdr:col>22</xdr:col>
      <xdr:colOff>259080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9901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217170</xdr:colOff>
      <xdr:row>0</xdr:row>
      <xdr:rowOff>60960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opLeftCell="A34" workbookViewId="0">
      <selection activeCell="C57" sqref="C57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>
        <v>853369</v>
      </c>
    </row>
    <row r="49" spans="1:13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>
        <v>906864</v>
      </c>
    </row>
    <row r="50" spans="1:13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>
        <v>963473</v>
      </c>
    </row>
    <row r="51" spans="1:13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>
        <v>1010193</v>
      </c>
    </row>
    <row r="52" spans="1:13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>
        <v>1046910</v>
      </c>
    </row>
    <row r="53" spans="1:13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>
        <v>1073689</v>
      </c>
    </row>
    <row r="54" spans="1:13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>
        <v>1117404</v>
      </c>
    </row>
    <row r="55" spans="1:13">
      <c r="A55" s="2">
        <v>43937</v>
      </c>
      <c r="B55" s="3" t="s">
        <v>12</v>
      </c>
      <c r="C55" s="24">
        <v>26893</v>
      </c>
      <c r="D55" s="24">
        <v>2936</v>
      </c>
      <c r="E55" s="24">
        <v>29829</v>
      </c>
      <c r="F55" s="24">
        <v>76778</v>
      </c>
      <c r="G55" s="24">
        <v>106607</v>
      </c>
      <c r="H55" s="24">
        <v>1189</v>
      </c>
      <c r="I55" s="24">
        <v>3786</v>
      </c>
      <c r="J55" s="24">
        <v>40164</v>
      </c>
      <c r="K55" s="24">
        <v>22170</v>
      </c>
      <c r="L55" s="24">
        <v>168941</v>
      </c>
      <c r="M55" s="24">
        <v>1178403</v>
      </c>
    </row>
    <row r="56" spans="1:13">
      <c r="A56" s="2">
        <v>43938</v>
      </c>
      <c r="B56" s="3" t="s">
        <v>12</v>
      </c>
      <c r="C56" s="24">
        <v>25786</v>
      </c>
      <c r="D56" s="24">
        <v>2812</v>
      </c>
      <c r="E56" s="24">
        <v>28598</v>
      </c>
      <c r="F56" s="24">
        <v>78364</v>
      </c>
      <c r="G56" s="24">
        <v>106962</v>
      </c>
      <c r="H56" s="24">
        <v>355</v>
      </c>
      <c r="I56" s="24">
        <v>3493</v>
      </c>
      <c r="J56" s="24">
        <v>42727</v>
      </c>
      <c r="K56" s="24">
        <v>22745</v>
      </c>
      <c r="L56" s="24">
        <v>172434</v>
      </c>
      <c r="M56" s="24">
        <v>1244108</v>
      </c>
    </row>
    <row r="57" spans="1:13">
      <c r="A57" s="2">
        <v>43939</v>
      </c>
      <c r="B57" s="3" t="s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3">
      <c r="A58" s="2">
        <v>43940</v>
      </c>
      <c r="B58" s="3" t="s">
        <v>12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3">
      <c r="A59" s="2">
        <v>43941</v>
      </c>
      <c r="B59" s="3" t="s">
        <v>12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3">
      <c r="A60" s="2">
        <v>43942</v>
      </c>
      <c r="B60" s="3" t="s">
        <v>12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3">
      <c r="A61" s="2">
        <v>43943</v>
      </c>
      <c r="B61" s="3" t="s">
        <v>12</v>
      </c>
      <c r="C61" s="3"/>
      <c r="D61" s="3"/>
      <c r="E61" s="3"/>
      <c r="F61" s="3"/>
      <c r="G61" s="3"/>
      <c r="H61" s="3"/>
      <c r="I61" s="3"/>
      <c r="J61" s="3"/>
      <c r="K61" s="3"/>
      <c r="L61" s="3"/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6"/>
  <sheetViews>
    <sheetView topLeftCell="K16" workbookViewId="0">
      <selection activeCell="U19" sqref="U19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6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50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33</v>
      </c>
      <c r="N11" s="14">
        <f>MATCH(MAX(J2:J66),J3:J67,0)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0" workbookViewId="0">
      <selection activeCell="I67" sqref="I6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35</v>
      </c>
      <c r="E1" s="8" t="s">
        <v>21</v>
      </c>
      <c r="F1" s="8" t="s">
        <v>22</v>
      </c>
      <c r="G1" s="8" t="s">
        <v>27</v>
      </c>
      <c r="H1" s="8" t="s">
        <v>30</v>
      </c>
      <c r="I1" s="8"/>
    </row>
    <row r="2" spans="1:11">
      <c r="J2" s="4" t="s">
        <v>23</v>
      </c>
      <c r="K2" s="9">
        <v>108000</v>
      </c>
    </row>
    <row r="3" spans="1:11">
      <c r="A3" s="2">
        <v>43885.75</v>
      </c>
      <c r="B3" s="10">
        <v>1</v>
      </c>
      <c r="C3" s="3">
        <f>Dati!G3</f>
        <v>221</v>
      </c>
      <c r="E3" s="11">
        <f t="shared" ref="E3:E34" si="0">$K$2/(1+$K$5*EXP(-$K$4*B3))</f>
        <v>932.96770619226947</v>
      </c>
      <c r="F3" s="11"/>
      <c r="H3" s="11">
        <f>C3-E3</f>
        <v>-711.96770619226947</v>
      </c>
      <c r="J3" s="4" t="s">
        <v>24</v>
      </c>
      <c r="K3" s="9">
        <v>800</v>
      </c>
    </row>
    <row r="4" spans="1:11">
      <c r="A4" s="2">
        <v>43886</v>
      </c>
      <c r="B4" s="10">
        <v>2</v>
      </c>
      <c r="C4" s="3">
        <f>Dati!G4</f>
        <v>311</v>
      </c>
      <c r="D4">
        <f>C4-C3</f>
        <v>90</v>
      </c>
      <c r="E4" s="11">
        <f t="shared" si="0"/>
        <v>1087.811661105065</v>
      </c>
      <c r="F4" s="11">
        <f t="shared" ref="F4:F35" si="1">(E4-E3)*10</f>
        <v>1548.4395491279554</v>
      </c>
      <c r="G4" s="11">
        <f>E4-E3</f>
        <v>154.84395491279554</v>
      </c>
      <c r="H4" s="11">
        <f t="shared" ref="H4:H56" si="2">C4-E4</f>
        <v>-776.81166110506501</v>
      </c>
      <c r="J4" s="4" t="s">
        <v>25</v>
      </c>
      <c r="K4" s="9">
        <v>0.155</v>
      </c>
    </row>
    <row r="5" spans="1:11">
      <c r="A5" s="2">
        <v>43887</v>
      </c>
      <c r="B5" s="10">
        <v>3</v>
      </c>
      <c r="C5" s="3">
        <f>Dati!G5</f>
        <v>385</v>
      </c>
      <c r="D5">
        <f t="shared" ref="D5:D68" si="3">C5-C4</f>
        <v>74</v>
      </c>
      <c r="E5" s="11">
        <f t="shared" si="0"/>
        <v>1268.0505812111362</v>
      </c>
      <c r="F5" s="11">
        <f t="shared" si="1"/>
        <v>1802.3892010607119</v>
      </c>
      <c r="G5" s="11">
        <f t="shared" ref="G5:G68" si="4">E5-E4</f>
        <v>180.23892010607119</v>
      </c>
      <c r="H5" s="11">
        <f t="shared" si="2"/>
        <v>-883.0505812111362</v>
      </c>
      <c r="J5" s="4" t="s">
        <v>26</v>
      </c>
      <c r="K5" s="15">
        <f>(K2-K3)/K3</f>
        <v>134</v>
      </c>
    </row>
    <row r="6" spans="1:11">
      <c r="A6" s="2">
        <v>43888</v>
      </c>
      <c r="B6" s="10">
        <v>4</v>
      </c>
      <c r="C6" s="3">
        <f>Dati!G6</f>
        <v>588</v>
      </c>
      <c r="D6">
        <f t="shared" si="3"/>
        <v>203</v>
      </c>
      <c r="E6" s="11">
        <f t="shared" si="0"/>
        <v>1477.7404136264561</v>
      </c>
      <c r="F6" s="11">
        <f t="shared" si="1"/>
        <v>2096.8983241531987</v>
      </c>
      <c r="G6" s="11">
        <f t="shared" si="4"/>
        <v>209.68983241531987</v>
      </c>
      <c r="H6" s="11">
        <f t="shared" si="2"/>
        <v>-889.74041362645607</v>
      </c>
    </row>
    <row r="7" spans="1:11">
      <c r="A7" s="2">
        <v>43889</v>
      </c>
      <c r="B7" s="10">
        <v>5</v>
      </c>
      <c r="C7" s="3">
        <f>Dati!G7</f>
        <v>821</v>
      </c>
      <c r="D7">
        <f t="shared" si="3"/>
        <v>233</v>
      </c>
      <c r="E7" s="11">
        <f t="shared" si="0"/>
        <v>1721.5460847585919</v>
      </c>
      <c r="F7" s="11">
        <f t="shared" si="1"/>
        <v>2438.0567113213579</v>
      </c>
      <c r="G7" s="11">
        <f t="shared" si="4"/>
        <v>243.80567113213579</v>
      </c>
      <c r="H7" s="11">
        <f t="shared" si="2"/>
        <v>-900.54608475859186</v>
      </c>
    </row>
    <row r="8" spans="1:11">
      <c r="A8" s="2">
        <v>43890</v>
      </c>
      <c r="B8" s="10">
        <v>6</v>
      </c>
      <c r="C8" s="3">
        <f>Dati!G8</f>
        <v>1049</v>
      </c>
      <c r="D8">
        <f t="shared" si="3"/>
        <v>228</v>
      </c>
      <c r="E8" s="11">
        <f t="shared" si="0"/>
        <v>2004.8190954173838</v>
      </c>
      <c r="F8" s="11">
        <f t="shared" si="1"/>
        <v>2832.7301065879192</v>
      </c>
      <c r="G8" s="11">
        <f t="shared" si="4"/>
        <v>283.27301065879192</v>
      </c>
      <c r="H8" s="11">
        <f t="shared" si="2"/>
        <v>-955.81909541738378</v>
      </c>
      <c r="J8" s="12" t="s">
        <v>31</v>
      </c>
      <c r="K8" s="11">
        <f>AVERAGE(H3:H36)</f>
        <v>2088.138148207584</v>
      </c>
    </row>
    <row r="9" spans="1:11">
      <c r="A9" s="2">
        <v>43891</v>
      </c>
      <c r="B9" s="10">
        <v>7</v>
      </c>
      <c r="C9" s="3">
        <f>Dati!G9</f>
        <v>1577</v>
      </c>
      <c r="D9">
        <f t="shared" si="3"/>
        <v>528</v>
      </c>
      <c r="E9" s="11">
        <f t="shared" si="0"/>
        <v>2333.6799628186936</v>
      </c>
      <c r="F9" s="11">
        <f t="shared" si="1"/>
        <v>3288.6086740130986</v>
      </c>
      <c r="G9" s="11">
        <f t="shared" si="4"/>
        <v>328.86086740130986</v>
      </c>
      <c r="H9" s="11">
        <f t="shared" si="2"/>
        <v>-756.67996281869364</v>
      </c>
      <c r="J9" s="12" t="s">
        <v>32</v>
      </c>
      <c r="K9" s="6">
        <f>STDEVP(H3:H36)</f>
        <v>3109.3641325654553</v>
      </c>
    </row>
    <row r="10" spans="1:11">
      <c r="A10" s="2">
        <v>43892</v>
      </c>
      <c r="B10" s="10">
        <v>8</v>
      </c>
      <c r="C10" s="3">
        <f>Dati!G10</f>
        <v>1835</v>
      </c>
      <c r="D10">
        <f t="shared" si="3"/>
        <v>258</v>
      </c>
      <c r="E10" s="11">
        <f t="shared" si="0"/>
        <v>2715.1037690435392</v>
      </c>
      <c r="F10" s="11">
        <f t="shared" si="1"/>
        <v>3814.2380622484552</v>
      </c>
      <c r="G10" s="11">
        <f t="shared" si="4"/>
        <v>381.42380622484552</v>
      </c>
      <c r="H10" s="11">
        <f t="shared" si="2"/>
        <v>-880.10376904353916</v>
      </c>
    </row>
    <row r="11" spans="1:11">
      <c r="A11" s="2">
        <v>43893</v>
      </c>
      <c r="B11" s="10">
        <v>9</v>
      </c>
      <c r="C11" s="3">
        <f>Dati!G11</f>
        <v>2263</v>
      </c>
      <c r="D11">
        <f t="shared" si="3"/>
        <v>428</v>
      </c>
      <c r="E11" s="11">
        <f t="shared" si="0"/>
        <v>3157.0060790280186</v>
      </c>
      <c r="F11" s="11">
        <f t="shared" si="1"/>
        <v>4419.0230998447942</v>
      </c>
      <c r="G11" s="11">
        <f t="shared" si="4"/>
        <v>441.90230998447942</v>
      </c>
      <c r="H11" s="11">
        <f t="shared" si="2"/>
        <v>-894.00607902801858</v>
      </c>
    </row>
    <row r="12" spans="1:11">
      <c r="A12" s="2">
        <v>43894</v>
      </c>
      <c r="B12" s="10">
        <v>10</v>
      </c>
      <c r="C12" s="3">
        <f>Dati!G12</f>
        <v>2706</v>
      </c>
      <c r="D12">
        <f t="shared" si="3"/>
        <v>443</v>
      </c>
      <c r="E12" s="11">
        <f t="shared" si="0"/>
        <v>3668.3251864463541</v>
      </c>
      <c r="F12" s="11">
        <f t="shared" si="1"/>
        <v>5113.1910741833553</v>
      </c>
      <c r="G12" s="11">
        <f t="shared" si="4"/>
        <v>511.31910741833553</v>
      </c>
      <c r="H12" s="11">
        <f t="shared" si="2"/>
        <v>-962.32518644635411</v>
      </c>
      <c r="J12" t="s">
        <v>33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3296</v>
      </c>
      <c r="D13">
        <f t="shared" si="3"/>
        <v>590</v>
      </c>
      <c r="E13" s="11">
        <f t="shared" si="0"/>
        <v>4259.0949847352731</v>
      </c>
      <c r="F13" s="11">
        <f t="shared" si="1"/>
        <v>5907.6979828891899</v>
      </c>
      <c r="G13" s="11">
        <f t="shared" si="4"/>
        <v>590.76979828891899</v>
      </c>
      <c r="H13" s="11">
        <f t="shared" si="2"/>
        <v>-963.0949847352731</v>
      </c>
    </row>
    <row r="14" spans="1:11">
      <c r="A14" s="2">
        <v>43896</v>
      </c>
      <c r="B14" s="10">
        <v>12</v>
      </c>
      <c r="C14" s="3">
        <f>Dati!G14</f>
        <v>3916</v>
      </c>
      <c r="D14">
        <f t="shared" si="3"/>
        <v>620</v>
      </c>
      <c r="E14" s="11">
        <f t="shared" si="0"/>
        <v>4940.5007106711655</v>
      </c>
      <c r="F14" s="11">
        <f t="shared" si="1"/>
        <v>6814.0572593589241</v>
      </c>
      <c r="G14" s="11">
        <f t="shared" si="4"/>
        <v>681.40572593589241</v>
      </c>
      <c r="H14" s="11">
        <f t="shared" si="2"/>
        <v>-1024.5007106711655</v>
      </c>
    </row>
    <row r="15" spans="1:11">
      <c r="A15" s="2">
        <v>43897</v>
      </c>
      <c r="B15" s="10">
        <v>13</v>
      </c>
      <c r="C15" s="3">
        <f>Dati!G15</f>
        <v>5061</v>
      </c>
      <c r="D15">
        <f t="shared" si="3"/>
        <v>1145</v>
      </c>
      <c r="E15" s="11">
        <f t="shared" si="0"/>
        <v>5724.9073708827545</v>
      </c>
      <c r="F15" s="11">
        <f t="shared" si="1"/>
        <v>7844.0666021158904</v>
      </c>
      <c r="G15" s="11">
        <f t="shared" si="4"/>
        <v>784.40666021158904</v>
      </c>
      <c r="H15" s="11">
        <f t="shared" si="2"/>
        <v>-663.90737088275455</v>
      </c>
    </row>
    <row r="16" spans="1:11">
      <c r="A16" s="2">
        <v>43898</v>
      </c>
      <c r="B16" s="10">
        <v>14</v>
      </c>
      <c r="C16" s="3">
        <f>Dati!G16</f>
        <v>6387</v>
      </c>
      <c r="D16">
        <f t="shared" si="3"/>
        <v>1326</v>
      </c>
      <c r="E16" s="11">
        <f t="shared" si="0"/>
        <v>6625.8478991668699</v>
      </c>
      <c r="F16" s="11">
        <f t="shared" si="1"/>
        <v>9009.4052828411532</v>
      </c>
      <c r="G16" s="11">
        <f t="shared" si="4"/>
        <v>900.94052828411532</v>
      </c>
      <c r="H16" s="11">
        <f t="shared" si="2"/>
        <v>-238.84789916686987</v>
      </c>
    </row>
    <row r="17" spans="1:8">
      <c r="A17" s="2">
        <v>43899</v>
      </c>
      <c r="B17" s="10">
        <v>15</v>
      </c>
      <c r="C17" s="3">
        <f>Dati!G17</f>
        <v>7985</v>
      </c>
      <c r="D17">
        <f t="shared" si="3"/>
        <v>1598</v>
      </c>
      <c r="E17" s="11">
        <f t="shared" si="0"/>
        <v>7657.9551620299681</v>
      </c>
      <c r="F17" s="11">
        <f t="shared" si="1"/>
        <v>10321.072628630982</v>
      </c>
      <c r="G17" s="11">
        <f t="shared" si="4"/>
        <v>1032.1072628630982</v>
      </c>
      <c r="H17" s="11">
        <f t="shared" si="2"/>
        <v>327.04483797003195</v>
      </c>
    </row>
    <row r="18" spans="1:8">
      <c r="A18" s="2">
        <v>43900</v>
      </c>
      <c r="B18" s="10">
        <v>16</v>
      </c>
      <c r="C18" s="3">
        <f>Dati!G18</f>
        <v>8514</v>
      </c>
      <c r="D18">
        <f t="shared" si="3"/>
        <v>529</v>
      </c>
      <c r="E18" s="11">
        <f t="shared" si="0"/>
        <v>8836.8191290658287</v>
      </c>
      <c r="F18" s="11">
        <f t="shared" si="1"/>
        <v>11788.639670358607</v>
      </c>
      <c r="G18" s="11">
        <f t="shared" si="4"/>
        <v>1178.8639670358607</v>
      </c>
      <c r="H18" s="11">
        <f t="shared" si="2"/>
        <v>-322.81912906582875</v>
      </c>
    </row>
    <row r="19" spans="1:8">
      <c r="A19" s="2">
        <v>43901</v>
      </c>
      <c r="B19" s="10">
        <v>17</v>
      </c>
      <c r="C19" s="3">
        <f>Dati!G19</f>
        <v>10590</v>
      </c>
      <c r="D19">
        <f t="shared" si="3"/>
        <v>2076</v>
      </c>
      <c r="E19" s="11">
        <f t="shared" si="0"/>
        <v>10178.748339142026</v>
      </c>
      <c r="F19" s="11">
        <f t="shared" si="1"/>
        <v>13419.292100761977</v>
      </c>
      <c r="G19" s="11">
        <f t="shared" si="4"/>
        <v>1341.9292100761977</v>
      </c>
      <c r="H19" s="11">
        <f t="shared" si="2"/>
        <v>411.25166085797355</v>
      </c>
    </row>
    <row r="20" spans="1:8">
      <c r="A20" s="2">
        <v>43902</v>
      </c>
      <c r="B20" s="10">
        <v>18</v>
      </c>
      <c r="C20" s="3">
        <f>Dati!G20</f>
        <v>12839</v>
      </c>
      <c r="D20">
        <f t="shared" si="3"/>
        <v>2249</v>
      </c>
      <c r="E20" s="11">
        <f t="shared" si="0"/>
        <v>11700.413937251076</v>
      </c>
      <c r="F20" s="11">
        <f t="shared" si="1"/>
        <v>15216.655981090498</v>
      </c>
      <c r="G20" s="11">
        <f t="shared" si="4"/>
        <v>1521.6655981090498</v>
      </c>
      <c r="H20" s="11">
        <f t="shared" si="2"/>
        <v>1138.5860627489237</v>
      </c>
    </row>
    <row r="21" spans="1:8">
      <c r="A21" s="2">
        <v>43903</v>
      </c>
      <c r="B21" s="10">
        <v>19</v>
      </c>
      <c r="C21" s="3">
        <f>Dati!G21</f>
        <v>14955</v>
      </c>
      <c r="D21">
        <f t="shared" si="3"/>
        <v>2116</v>
      </c>
      <c r="E21" s="11">
        <f t="shared" si="0"/>
        <v>13418.35598719794</v>
      </c>
      <c r="F21" s="11">
        <f t="shared" si="1"/>
        <v>17179.420499468633</v>
      </c>
      <c r="G21" s="11">
        <f t="shared" si="4"/>
        <v>1717.9420499468633</v>
      </c>
      <c r="H21" s="11">
        <f t="shared" si="2"/>
        <v>1536.6440128020604</v>
      </c>
    </row>
    <row r="22" spans="1:8">
      <c r="A22" s="2">
        <v>43904</v>
      </c>
      <c r="B22" s="10">
        <v>20</v>
      </c>
      <c r="C22" s="3">
        <f>Dati!G22</f>
        <v>17750</v>
      </c>
      <c r="D22">
        <f t="shared" si="3"/>
        <v>2795</v>
      </c>
      <c r="E22" s="11">
        <f t="shared" si="0"/>
        <v>15348.336637758044</v>
      </c>
      <c r="F22" s="11">
        <f t="shared" si="1"/>
        <v>19299.806505601046</v>
      </c>
      <c r="G22" s="11">
        <f t="shared" si="4"/>
        <v>1929.9806505601046</v>
      </c>
      <c r="H22" s="11">
        <f t="shared" si="2"/>
        <v>2401.6633622419558</v>
      </c>
    </row>
    <row r="23" spans="1:8">
      <c r="A23" s="2">
        <v>43905</v>
      </c>
      <c r="B23" s="10">
        <v>21</v>
      </c>
      <c r="C23" s="3">
        <f>Dati!G23</f>
        <v>20603</v>
      </c>
      <c r="D23">
        <f t="shared" si="3"/>
        <v>2853</v>
      </c>
      <c r="E23" s="11">
        <f t="shared" si="0"/>
        <v>17504.534248841366</v>
      </c>
      <c r="F23" s="11">
        <f t="shared" si="1"/>
        <v>21561.97611083322</v>
      </c>
      <c r="G23" s="11">
        <f t="shared" si="4"/>
        <v>2156.197611083322</v>
      </c>
      <c r="H23" s="11">
        <f t="shared" si="2"/>
        <v>3098.4657511586338</v>
      </c>
    </row>
    <row r="24" spans="1:8">
      <c r="A24" s="2">
        <v>43906</v>
      </c>
      <c r="B24" s="10">
        <v>22</v>
      </c>
      <c r="C24" s="3">
        <f>Dati!G24</f>
        <v>23073</v>
      </c>
      <c r="D24">
        <f t="shared" si="3"/>
        <v>2470</v>
      </c>
      <c r="E24" s="11">
        <f t="shared" si="0"/>
        <v>19898.587767315614</v>
      </c>
      <c r="F24" s="11">
        <f t="shared" si="1"/>
        <v>23940.535184742475</v>
      </c>
      <c r="G24" s="11">
        <f t="shared" si="4"/>
        <v>2394.0535184742475</v>
      </c>
      <c r="H24" s="11">
        <f t="shared" si="2"/>
        <v>3174.4122326843863</v>
      </c>
    </row>
    <row r="25" spans="1:8">
      <c r="A25" s="2">
        <v>43907</v>
      </c>
      <c r="B25" s="10">
        <v>23</v>
      </c>
      <c r="C25" s="3">
        <f>Dati!G25</f>
        <v>26062</v>
      </c>
      <c r="D25">
        <f t="shared" si="3"/>
        <v>2989</v>
      </c>
      <c r="E25" s="11">
        <f t="shared" si="0"/>
        <v>22538.521832536804</v>
      </c>
      <c r="F25" s="11">
        <f t="shared" si="1"/>
        <v>26399.340652211904</v>
      </c>
      <c r="G25" s="11">
        <f t="shared" si="4"/>
        <v>2639.9340652211904</v>
      </c>
      <c r="H25" s="11">
        <f t="shared" si="2"/>
        <v>3523.4781674631959</v>
      </c>
    </row>
    <row r="26" spans="1:8">
      <c r="A26" s="2">
        <v>43908</v>
      </c>
      <c r="B26" s="10">
        <v>24</v>
      </c>
      <c r="C26" s="3">
        <f>Dati!G26</f>
        <v>28710</v>
      </c>
      <c r="D26">
        <f t="shared" si="3"/>
        <v>2648</v>
      </c>
      <c r="E26" s="11">
        <f t="shared" si="0"/>
        <v>25427.609449117503</v>
      </c>
      <c r="F26" s="11">
        <f t="shared" si="1"/>
        <v>28890.876165806985</v>
      </c>
      <c r="G26" s="11">
        <f t="shared" si="4"/>
        <v>2889.0876165806985</v>
      </c>
      <c r="H26" s="11">
        <f t="shared" si="2"/>
        <v>3282.3905508824973</v>
      </c>
    </row>
    <row r="27" spans="1:8">
      <c r="A27" s="2">
        <v>43909</v>
      </c>
      <c r="B27" s="10">
        <v>25</v>
      </c>
      <c r="C27" s="3">
        <f>Dati!G27</f>
        <v>33190</v>
      </c>
      <c r="D27">
        <f t="shared" si="3"/>
        <v>4480</v>
      </c>
      <c r="E27" s="11">
        <f t="shared" si="0"/>
        <v>28563.258005565058</v>
      </c>
      <c r="F27" s="11">
        <f t="shared" si="1"/>
        <v>31356.485564475552</v>
      </c>
      <c r="G27" s="11">
        <f t="shared" si="4"/>
        <v>3135.6485564475552</v>
      </c>
      <c r="H27" s="11">
        <f t="shared" si="2"/>
        <v>4626.7419944349422</v>
      </c>
    </row>
    <row r="28" spans="1:8">
      <c r="A28" s="2">
        <v>43910</v>
      </c>
      <c r="B28" s="10">
        <v>26</v>
      </c>
      <c r="C28" s="3">
        <f>Dati!G28</f>
        <v>37860</v>
      </c>
      <c r="D28">
        <f t="shared" si="3"/>
        <v>4670</v>
      </c>
      <c r="E28" s="11">
        <f t="shared" si="0"/>
        <v>31936.03128914654</v>
      </c>
      <c r="F28" s="11">
        <f t="shared" si="1"/>
        <v>33727.732835814822</v>
      </c>
      <c r="G28" s="11">
        <f t="shared" si="4"/>
        <v>3372.7732835814822</v>
      </c>
      <c r="H28" s="11">
        <f t="shared" si="2"/>
        <v>5923.9687108534599</v>
      </c>
    </row>
    <row r="29" spans="1:8">
      <c r="A29" s="2">
        <v>43911</v>
      </c>
      <c r="B29" s="10">
        <v>27</v>
      </c>
      <c r="C29" s="3">
        <f>Dati!G29</f>
        <v>42681</v>
      </c>
      <c r="D29">
        <f t="shared" si="3"/>
        <v>4821</v>
      </c>
      <c r="E29" s="11">
        <f t="shared" si="0"/>
        <v>35528.938430329239</v>
      </c>
      <c r="F29" s="11">
        <f t="shared" si="1"/>
        <v>35929.07141182699</v>
      </c>
      <c r="G29" s="11">
        <f t="shared" si="4"/>
        <v>3592.907141182699</v>
      </c>
      <c r="H29" s="11">
        <f t="shared" si="2"/>
        <v>7152.0615696707609</v>
      </c>
    </row>
    <row r="30" spans="1:8">
      <c r="A30" s="2">
        <v>43912</v>
      </c>
      <c r="B30" s="10">
        <v>28</v>
      </c>
      <c r="C30" s="3">
        <f>Dati!G30</f>
        <v>46638</v>
      </c>
      <c r="D30">
        <f t="shared" si="3"/>
        <v>3957</v>
      </c>
      <c r="E30" s="11">
        <f t="shared" si="0"/>
        <v>39317.123034857876</v>
      </c>
      <c r="F30" s="11">
        <f t="shared" si="1"/>
        <v>37881.846045286366</v>
      </c>
      <c r="G30" s="11">
        <f t="shared" si="4"/>
        <v>3788.1846045286366</v>
      </c>
      <c r="H30" s="11">
        <f t="shared" si="2"/>
        <v>7320.8769651421244</v>
      </c>
    </row>
    <row r="31" spans="1:8">
      <c r="A31" s="2">
        <v>43913</v>
      </c>
      <c r="B31" s="10">
        <v>29</v>
      </c>
      <c r="C31" s="3">
        <f>Dati!G31</f>
        <v>50418</v>
      </c>
      <c r="D31">
        <f t="shared" si="3"/>
        <v>3780</v>
      </c>
      <c r="E31" s="11">
        <f t="shared" si="0"/>
        <v>43268.065817716808</v>
      </c>
      <c r="F31" s="11">
        <f t="shared" si="1"/>
        <v>39509.427828589323</v>
      </c>
      <c r="G31" s="11">
        <f t="shared" si="4"/>
        <v>3950.9427828589323</v>
      </c>
      <c r="H31" s="11">
        <f t="shared" si="2"/>
        <v>7149.9341822831921</v>
      </c>
    </row>
    <row r="32" spans="1:8">
      <c r="A32" s="2">
        <v>43914</v>
      </c>
      <c r="B32" s="10">
        <v>30</v>
      </c>
      <c r="C32" s="3">
        <f>Dati!G32</f>
        <v>54030</v>
      </c>
      <c r="D32">
        <f t="shared" si="3"/>
        <v>3612</v>
      </c>
      <c r="E32" s="11">
        <f t="shared" si="0"/>
        <v>47342.369072414098</v>
      </c>
      <c r="F32" s="11">
        <f t="shared" si="1"/>
        <v>40743.0325469729</v>
      </c>
      <c r="G32" s="11">
        <f t="shared" si="4"/>
        <v>4074.30325469729</v>
      </c>
      <c r="H32" s="11">
        <f t="shared" si="2"/>
        <v>6687.6309275859021</v>
      </c>
    </row>
    <row r="33" spans="1:8">
      <c r="A33" s="2">
        <v>43915</v>
      </c>
      <c r="B33" s="10">
        <v>31</v>
      </c>
      <c r="C33" s="3">
        <f>Dati!G33</f>
        <v>57521</v>
      </c>
      <c r="D33">
        <f t="shared" si="3"/>
        <v>3491</v>
      </c>
      <c r="E33" s="11">
        <f t="shared" si="0"/>
        <v>51495.124317566631</v>
      </c>
      <c r="F33" s="11">
        <f t="shared" si="1"/>
        <v>41527.552451525335</v>
      </c>
      <c r="G33" s="11">
        <f t="shared" si="4"/>
        <v>4152.7552451525335</v>
      </c>
      <c r="H33" s="11">
        <f t="shared" si="2"/>
        <v>6025.8756824333686</v>
      </c>
    </row>
    <row r="34" spans="1:8">
      <c r="A34" s="2">
        <v>43916</v>
      </c>
      <c r="B34" s="10">
        <v>32</v>
      </c>
      <c r="C34" s="3">
        <f>Dati!G34</f>
        <v>62013</v>
      </c>
      <c r="D34">
        <f t="shared" si="3"/>
        <v>4492</v>
      </c>
      <c r="E34" s="11">
        <f t="shared" si="0"/>
        <v>55677.785204590204</v>
      </c>
      <c r="F34" s="11">
        <f t="shared" si="1"/>
        <v>41826.608870235723</v>
      </c>
      <c r="G34" s="11">
        <f t="shared" si="4"/>
        <v>4182.6608870235723</v>
      </c>
      <c r="H34" s="11">
        <f t="shared" si="2"/>
        <v>6335.2147954097964</v>
      </c>
    </row>
    <row r="35" spans="1:8">
      <c r="A35" s="2">
        <v>43917</v>
      </c>
      <c r="B35" s="10">
        <v>33</v>
      </c>
      <c r="C35" s="3">
        <f>Dati!G35</f>
        <v>66414</v>
      </c>
      <c r="D35">
        <f t="shared" si="3"/>
        <v>4401</v>
      </c>
      <c r="E35" s="11">
        <f t="shared" ref="E35:E66" si="5">$K$2/(1+$K$5*EXP(-$K$4*B35))</f>
        <v>59840.391387191215</v>
      </c>
      <c r="F35" s="11">
        <f t="shared" si="1"/>
        <v>41626.061826010118</v>
      </c>
      <c r="G35" s="11">
        <f t="shared" si="4"/>
        <v>4162.6061826010118</v>
      </c>
      <c r="H35" s="11">
        <f t="shared" si="2"/>
        <v>6573.6086128087845</v>
      </c>
    </row>
    <row r="36" spans="1:8">
      <c r="A36" s="2">
        <v>43918</v>
      </c>
      <c r="B36" s="10">
        <v>34</v>
      </c>
      <c r="C36" s="3">
        <f>Dati!G36</f>
        <v>70065</v>
      </c>
      <c r="D36">
        <f t="shared" si="3"/>
        <v>3651</v>
      </c>
      <c r="E36" s="11">
        <f t="shared" si="5"/>
        <v>63933.932406204738</v>
      </c>
      <c r="F36" s="11">
        <f t="shared" ref="F36:F67" si="6">(E36-E35)*10</f>
        <v>40935.410190135226</v>
      </c>
      <c r="G36" s="11">
        <f t="shared" si="4"/>
        <v>4093.5410190135226</v>
      </c>
      <c r="H36" s="11">
        <f t="shared" si="2"/>
        <v>6131.0675937952619</v>
      </c>
    </row>
    <row r="37" spans="1:8">
      <c r="A37" s="2">
        <v>43919</v>
      </c>
      <c r="B37" s="10">
        <v>35</v>
      </c>
      <c r="C37" s="3">
        <f>Dati!G37</f>
        <v>73880</v>
      </c>
      <c r="D37">
        <f t="shared" ref="D37" si="7">C37-C36</f>
        <v>3815</v>
      </c>
      <c r="E37" s="11">
        <f t="shared" si="5"/>
        <v>67912.617296628305</v>
      </c>
      <c r="F37" s="11">
        <f t="shared" si="6"/>
        <v>39786.848904235667</v>
      </c>
      <c r="G37" s="11">
        <f t="shared" si="4"/>
        <v>3978.6848904235667</v>
      </c>
      <c r="H37" s="11">
        <f t="shared" si="2"/>
        <v>5967.3827033716952</v>
      </c>
    </row>
    <row r="38" spans="1:8">
      <c r="A38" s="2">
        <v>43920</v>
      </c>
      <c r="B38" s="10">
        <v>36</v>
      </c>
      <c r="C38" s="3">
        <f>Dati!G38</f>
        <v>75528</v>
      </c>
      <c r="D38">
        <f t="shared" ref="D38" si="8">C38-C37</f>
        <v>1648</v>
      </c>
      <c r="E38" s="11">
        <f t="shared" si="5"/>
        <v>71735.831389236191</v>
      </c>
      <c r="F38" s="11">
        <f t="shared" si="6"/>
        <v>38232.140926078864</v>
      </c>
      <c r="G38" s="11">
        <f t="shared" si="4"/>
        <v>3823.2140926078864</v>
      </c>
      <c r="H38" s="11">
        <f t="shared" si="2"/>
        <v>3792.1686107638088</v>
      </c>
    </row>
    <row r="39" spans="1:8">
      <c r="A39" s="2">
        <v>43921</v>
      </c>
      <c r="B39" s="10">
        <v>37</v>
      </c>
      <c r="C39" s="3">
        <f>Dati!G39</f>
        <v>77635</v>
      </c>
      <c r="D39">
        <f t="shared" ref="D39" si="9">C39-C38</f>
        <v>2107</v>
      </c>
      <c r="E39" s="11">
        <f t="shared" si="5"/>
        <v>75369.612719044555</v>
      </c>
      <c r="F39" s="11">
        <f t="shared" si="6"/>
        <v>36337.813298083638</v>
      </c>
      <c r="G39" s="11">
        <f t="shared" si="4"/>
        <v>3633.7813298083638</v>
      </c>
      <c r="H39" s="11">
        <f t="shared" si="2"/>
        <v>2265.387280955445</v>
      </c>
    </row>
    <row r="40" spans="1:8">
      <c r="A40" s="2">
        <v>43922</v>
      </c>
      <c r="B40" s="10">
        <v>38</v>
      </c>
      <c r="C40" s="3">
        <f>Dati!G40</f>
        <v>80572</v>
      </c>
      <c r="D40">
        <f t="shared" ref="D40" si="10">C40-C39</f>
        <v>2937</v>
      </c>
      <c r="E40" s="11">
        <f t="shared" si="5"/>
        <v>78787.554237865945</v>
      </c>
      <c r="F40" s="11">
        <f t="shared" si="6"/>
        <v>34179.415188213898</v>
      </c>
      <c r="G40" s="11">
        <f t="shared" si="4"/>
        <v>3417.9415188213898</v>
      </c>
      <c r="H40" s="11">
        <f t="shared" si="2"/>
        <v>1784.4457621340553</v>
      </c>
    </row>
    <row r="41" spans="1:8">
      <c r="A41" s="2">
        <v>43923</v>
      </c>
      <c r="B41" s="10">
        <v>39</v>
      </c>
      <c r="C41" s="3">
        <f>Dati!G41</f>
        <v>83049</v>
      </c>
      <c r="D41">
        <f t="shared" ref="D41" si="11">C41-C40</f>
        <v>2477</v>
      </c>
      <c r="E41" s="11">
        <f t="shared" si="5"/>
        <v>81971.118039178953</v>
      </c>
      <c r="F41" s="11">
        <f t="shared" si="6"/>
        <v>31835.638013130083</v>
      </c>
      <c r="G41" s="11">
        <f t="shared" si="4"/>
        <v>3183.5638013130083</v>
      </c>
      <c r="H41" s="11">
        <f t="shared" si="2"/>
        <v>1077.881960821047</v>
      </c>
    </row>
    <row r="42" spans="1:8">
      <c r="A42" s="2">
        <v>43924</v>
      </c>
      <c r="B42" s="10">
        <v>40</v>
      </c>
      <c r="C42" s="3">
        <f>Dati!G42</f>
        <v>85388</v>
      </c>
      <c r="D42">
        <f t="shared" ref="D42" si="12">C42-C41</f>
        <v>2339</v>
      </c>
      <c r="E42" s="11">
        <f t="shared" si="5"/>
        <v>84909.418202290224</v>
      </c>
      <c r="F42" s="11">
        <f t="shared" si="6"/>
        <v>29383.001631112711</v>
      </c>
      <c r="G42" s="11">
        <f t="shared" si="4"/>
        <v>2938.3001631112711</v>
      </c>
      <c r="H42" s="11">
        <f t="shared" si="2"/>
        <v>478.58179770977586</v>
      </c>
    </row>
    <row r="43" spans="1:8">
      <c r="A43" s="2">
        <v>43925</v>
      </c>
      <c r="B43" s="10">
        <v>41</v>
      </c>
      <c r="C43" s="3">
        <f>Dati!G43</f>
        <v>88274</v>
      </c>
      <c r="D43">
        <f t="shared" ref="D43" si="13">C43-C42</f>
        <v>2886</v>
      </c>
      <c r="E43" s="11">
        <f t="shared" si="5"/>
        <v>87598.578652277836</v>
      </c>
      <c r="F43" s="11">
        <f t="shared" si="6"/>
        <v>26891.604499876121</v>
      </c>
      <c r="G43" s="11">
        <f t="shared" si="4"/>
        <v>2689.1604499876121</v>
      </c>
      <c r="H43" s="11">
        <f t="shared" si="2"/>
        <v>675.42134772216377</v>
      </c>
    </row>
    <row r="44" spans="1:8">
      <c r="A44" s="2">
        <v>43926</v>
      </c>
      <c r="B44" s="10">
        <v>42</v>
      </c>
      <c r="C44" s="3">
        <f>Dati!G44</f>
        <v>91246</v>
      </c>
      <c r="D44">
        <f t="shared" ref="D44" si="14">C44-C43</f>
        <v>2972</v>
      </c>
      <c r="E44" s="11">
        <f t="shared" si="5"/>
        <v>90040.797268396796</v>
      </c>
      <c r="F44" s="11">
        <f t="shared" si="6"/>
        <v>24422.186161189602</v>
      </c>
      <c r="G44" s="11">
        <f t="shared" si="4"/>
        <v>2442.2186161189602</v>
      </c>
      <c r="H44" s="11">
        <f t="shared" si="2"/>
        <v>1205.2027316032036</v>
      </c>
    </row>
    <row r="45" spans="1:8">
      <c r="A45" s="2">
        <v>43927</v>
      </c>
      <c r="B45" s="10">
        <v>43</v>
      </c>
      <c r="C45" s="3">
        <f>Dati!G45</f>
        <v>93187</v>
      </c>
      <c r="D45">
        <f t="shared" ref="D45" si="15">C45-C44</f>
        <v>1941</v>
      </c>
      <c r="E45" s="11">
        <f t="shared" si="5"/>
        <v>92243.249130982324</v>
      </c>
      <c r="F45" s="11">
        <f t="shared" si="6"/>
        <v>22024.518625855271</v>
      </c>
      <c r="G45" s="11">
        <f t="shared" si="4"/>
        <v>2202.4518625855271</v>
      </c>
      <c r="H45" s="11">
        <f t="shared" si="2"/>
        <v>943.75086901767645</v>
      </c>
    </row>
    <row r="46" spans="1:8">
      <c r="A46" s="2">
        <v>43928</v>
      </c>
      <c r="B46" s="10">
        <v>44</v>
      </c>
      <c r="C46" s="3">
        <f>Dati!G46</f>
        <v>94067</v>
      </c>
      <c r="D46">
        <f t="shared" ref="D46" si="16">C46-C45</f>
        <v>880</v>
      </c>
      <c r="E46" s="11">
        <f t="shared" si="5"/>
        <v>94216.946088705095</v>
      </c>
      <c r="F46" s="11">
        <f t="shared" si="6"/>
        <v>19736.969577227719</v>
      </c>
      <c r="G46" s="11">
        <f t="shared" si="4"/>
        <v>1973.6969577227719</v>
      </c>
      <c r="H46" s="11">
        <f t="shared" si="2"/>
        <v>-149.94608870509546</v>
      </c>
    </row>
    <row r="47" spans="1:8">
      <c r="A47" s="2">
        <v>43929</v>
      </c>
      <c r="B47" s="10">
        <v>45</v>
      </c>
      <c r="C47" s="3">
        <f>Dati!G47</f>
        <v>95262</v>
      </c>
      <c r="D47">
        <f t="shared" ref="D47" si="17">C47-C46</f>
        <v>1195</v>
      </c>
      <c r="E47" s="11">
        <f t="shared" si="5"/>
        <v>95975.644091555689</v>
      </c>
      <c r="F47" s="11">
        <f t="shared" si="6"/>
        <v>17586.980028505932</v>
      </c>
      <c r="G47" s="11">
        <f t="shared" si="4"/>
        <v>1758.6980028505932</v>
      </c>
      <c r="H47" s="11">
        <f t="shared" si="2"/>
        <v>-713.64409155568865</v>
      </c>
    </row>
    <row r="48" spans="1:8">
      <c r="A48" s="2">
        <v>43930</v>
      </c>
      <c r="B48" s="10">
        <v>46</v>
      </c>
      <c r="C48" s="3">
        <f>Dati!G48</f>
        <v>96877</v>
      </c>
      <c r="D48">
        <f t="shared" ref="D48" si="18">C48-C47</f>
        <v>1615</v>
      </c>
      <c r="E48" s="11">
        <f t="shared" si="5"/>
        <v>97534.860767618971</v>
      </c>
      <c r="F48" s="11">
        <f t="shared" si="6"/>
        <v>15592.166760632826</v>
      </c>
      <c r="G48" s="11">
        <f t="shared" si="4"/>
        <v>1559.2166760632826</v>
      </c>
      <c r="H48" s="11">
        <f t="shared" si="2"/>
        <v>-657.86076761897129</v>
      </c>
    </row>
    <row r="49" spans="1:8">
      <c r="A49" s="2">
        <v>43931</v>
      </c>
      <c r="B49" s="10">
        <v>47</v>
      </c>
      <c r="C49" s="3">
        <f>Dati!G49</f>
        <v>98273</v>
      </c>
      <c r="D49">
        <f t="shared" ref="D49" si="19">C49-C48</f>
        <v>1396</v>
      </c>
      <c r="E49" s="11">
        <f t="shared" si="5"/>
        <v>98911.038584461305</v>
      </c>
      <c r="F49" s="11">
        <f t="shared" si="6"/>
        <v>13761.778168423334</v>
      </c>
      <c r="G49" s="11">
        <f t="shared" si="4"/>
        <v>1376.1778168423334</v>
      </c>
      <c r="H49" s="11">
        <f t="shared" si="2"/>
        <v>-638.03858446130471</v>
      </c>
    </row>
    <row r="50" spans="1:8">
      <c r="A50" s="2">
        <v>43932</v>
      </c>
      <c r="B50" s="10">
        <v>48</v>
      </c>
      <c r="C50" s="3">
        <f>Dati!G50</f>
        <v>100269</v>
      </c>
      <c r="D50">
        <f t="shared" ref="D50" si="20">C50-C49</f>
        <v>1996</v>
      </c>
      <c r="E50" s="11">
        <f t="shared" si="5"/>
        <v>100120.86660812645</v>
      </c>
      <c r="F50" s="11">
        <f t="shared" si="6"/>
        <v>12098.280236651481</v>
      </c>
      <c r="G50" s="11">
        <f t="shared" si="4"/>
        <v>1209.8280236651481</v>
      </c>
      <c r="H50" s="11">
        <f t="shared" si="2"/>
        <v>148.13339187354723</v>
      </c>
    </row>
    <row r="51" spans="1:8">
      <c r="A51" s="2">
        <v>43933</v>
      </c>
      <c r="B51" s="10">
        <v>49</v>
      </c>
      <c r="C51" s="3">
        <f>Dati!G51</f>
        <v>102253</v>
      </c>
      <c r="D51">
        <f t="shared" ref="D51" si="21">C51-C50</f>
        <v>1984</v>
      </c>
      <c r="E51" s="11">
        <f t="shared" si="5"/>
        <v>101180.75749911356</v>
      </c>
      <c r="F51" s="11">
        <f t="shared" si="6"/>
        <v>10598.908909871097</v>
      </c>
      <c r="G51" s="11">
        <f t="shared" si="4"/>
        <v>1059.8908909871097</v>
      </c>
      <c r="H51" s="11">
        <f t="shared" si="2"/>
        <v>1072.2425008864375</v>
      </c>
    </row>
    <row r="52" spans="1:8">
      <c r="A52" s="2">
        <v>43934</v>
      </c>
      <c r="B52" s="10">
        <v>50</v>
      </c>
      <c r="C52" s="3">
        <f>Dati!G52</f>
        <v>103616</v>
      </c>
      <c r="D52">
        <f t="shared" ref="D52" si="22">C52-C51</f>
        <v>1363</v>
      </c>
      <c r="E52" s="11">
        <f t="shared" si="5"/>
        <v>102106.46580247879</v>
      </c>
      <c r="F52" s="11">
        <f t="shared" si="6"/>
        <v>9257.0830336523068</v>
      </c>
      <c r="G52" s="11">
        <f t="shared" si="4"/>
        <v>925.70830336523068</v>
      </c>
      <c r="H52" s="11">
        <f t="shared" si="2"/>
        <v>1509.5341975212068</v>
      </c>
    </row>
    <row r="53" spans="1:8">
      <c r="A53" s="2">
        <v>43935</v>
      </c>
      <c r="B53" s="10">
        <v>51</v>
      </c>
      <c r="C53" s="3">
        <f>Dati!G53</f>
        <v>104291</v>
      </c>
      <c r="D53">
        <f t="shared" ref="D53" si="23">C53-C52</f>
        <v>675</v>
      </c>
      <c r="E53" s="11">
        <f t="shared" si="5"/>
        <v>102912.82788948511</v>
      </c>
      <c r="F53" s="11">
        <f t="shared" si="6"/>
        <v>8063.6208700631687</v>
      </c>
      <c r="G53" s="11">
        <f t="shared" si="4"/>
        <v>806.36208700631687</v>
      </c>
      <c r="H53" s="11">
        <f t="shared" si="2"/>
        <v>1378.1721105148899</v>
      </c>
    </row>
    <row r="54" spans="1:8">
      <c r="A54" s="2">
        <v>43936</v>
      </c>
      <c r="B54" s="10">
        <v>52</v>
      </c>
      <c r="C54" s="3">
        <f>Dati!G54</f>
        <v>105418</v>
      </c>
      <c r="D54">
        <f t="shared" ref="D54" si="24">C54-C53</f>
        <v>1127</v>
      </c>
      <c r="E54" s="11">
        <f t="shared" si="5"/>
        <v>103613.60189293581</v>
      </c>
      <c r="F54" s="11">
        <f t="shared" si="6"/>
        <v>7007.7400345070055</v>
      </c>
      <c r="G54" s="11">
        <f t="shared" si="4"/>
        <v>700.77400345070055</v>
      </c>
      <c r="H54" s="11">
        <f t="shared" si="2"/>
        <v>1804.3981070641894</v>
      </c>
    </row>
    <row r="55" spans="1:8">
      <c r="A55" s="2">
        <v>43937</v>
      </c>
      <c r="B55" s="10">
        <v>53</v>
      </c>
      <c r="C55" s="3">
        <f>Dati!G55</f>
        <v>106607</v>
      </c>
      <c r="D55">
        <f t="shared" ref="D55" si="25">C55-C54</f>
        <v>1189</v>
      </c>
      <c r="E55" s="11">
        <f t="shared" si="5"/>
        <v>104221.38646525139</v>
      </c>
      <c r="F55" s="11">
        <f t="shared" si="6"/>
        <v>6077.8457231557695</v>
      </c>
      <c r="G55" s="11">
        <f t="shared" si="4"/>
        <v>607.78457231557695</v>
      </c>
      <c r="H55" s="11">
        <f t="shared" si="2"/>
        <v>2385.6135347486124</v>
      </c>
    </row>
    <row r="56" spans="1:8">
      <c r="A56" s="2">
        <v>43938</v>
      </c>
      <c r="B56" s="10">
        <v>54</v>
      </c>
      <c r="C56" s="3">
        <f>Dati!G56</f>
        <v>106962</v>
      </c>
      <c r="D56">
        <f t="shared" ref="D56" si="26">C56-C55</f>
        <v>355</v>
      </c>
      <c r="E56" s="11">
        <f t="shared" si="5"/>
        <v>104747.5991752847</v>
      </c>
      <c r="F56" s="11">
        <f t="shared" si="6"/>
        <v>5262.127100333164</v>
      </c>
      <c r="G56" s="11">
        <f t="shared" si="4"/>
        <v>526.2127100333164</v>
      </c>
      <c r="H56" s="11">
        <f t="shared" si="2"/>
        <v>2214.400824715296</v>
      </c>
    </row>
    <row r="57" spans="1:8">
      <c r="A57" s="2">
        <v>43939</v>
      </c>
      <c r="B57" s="10">
        <v>55</v>
      </c>
      <c r="E57" s="11">
        <f t="shared" si="5"/>
        <v>105202.49808422543</v>
      </c>
      <c r="F57" s="11">
        <f t="shared" si="6"/>
        <v>4548.9890894072596</v>
      </c>
      <c r="G57" s="11">
        <f t="shared" si="4"/>
        <v>454.89890894072596</v>
      </c>
    </row>
    <row r="58" spans="1:8">
      <c r="A58" s="2">
        <v>43940</v>
      </c>
      <c r="B58" s="10">
        <v>56</v>
      </c>
      <c r="D58">
        <f t="shared" si="3"/>
        <v>0</v>
      </c>
      <c r="E58" s="11">
        <f t="shared" si="5"/>
        <v>105595.23297462759</v>
      </c>
      <c r="F58" s="11">
        <f t="shared" si="6"/>
        <v>3927.3489040216373</v>
      </c>
      <c r="G58" s="11">
        <f t="shared" si="4"/>
        <v>392.73489040216373</v>
      </c>
    </row>
    <row r="59" spans="1:8">
      <c r="A59" s="2">
        <v>43941</v>
      </c>
      <c r="B59" s="10">
        <v>57</v>
      </c>
      <c r="D59">
        <f t="shared" si="3"/>
        <v>0</v>
      </c>
      <c r="E59" s="11">
        <f t="shared" si="5"/>
        <v>105933.91551861686</v>
      </c>
      <c r="F59" s="11">
        <f t="shared" si="6"/>
        <v>3386.8254398927093</v>
      </c>
      <c r="G59" s="11">
        <f t="shared" si="4"/>
        <v>338.68254398927093</v>
      </c>
    </row>
    <row r="60" spans="1:8">
      <c r="A60" s="2">
        <v>43942</v>
      </c>
      <c r="B60" s="10">
        <v>58</v>
      </c>
      <c r="D60">
        <f t="shared" si="3"/>
        <v>0</v>
      </c>
      <c r="E60" s="11">
        <f t="shared" si="5"/>
        <v>106225.70018015448</v>
      </c>
      <c r="F60" s="11">
        <f t="shared" si="6"/>
        <v>2917.8466153761838</v>
      </c>
      <c r="G60" s="11">
        <f t="shared" si="4"/>
        <v>291.78466153761838</v>
      </c>
    </row>
    <row r="61" spans="1:8">
      <c r="A61" s="2">
        <v>43943</v>
      </c>
      <c r="B61" s="10">
        <v>59</v>
      </c>
      <c r="D61">
        <f t="shared" si="3"/>
        <v>0</v>
      </c>
      <c r="E61" s="11">
        <f t="shared" si="5"/>
        <v>106476.86977430581</v>
      </c>
      <c r="F61" s="11">
        <f t="shared" si="6"/>
        <v>2511.6959415133169</v>
      </c>
      <c r="G61" s="11">
        <f t="shared" si="4"/>
        <v>251.16959415133169</v>
      </c>
    </row>
    <row r="62" spans="1:8">
      <c r="A62" s="2">
        <v>43944</v>
      </c>
      <c r="B62" s="10">
        <v>60</v>
      </c>
      <c r="D62">
        <f t="shared" si="3"/>
        <v>0</v>
      </c>
      <c r="E62" s="11">
        <f t="shared" si="5"/>
        <v>106692.92134271881</v>
      </c>
      <c r="F62" s="11">
        <f t="shared" si="6"/>
        <v>2160.5156841299322</v>
      </c>
      <c r="G62" s="11">
        <f t="shared" si="4"/>
        <v>216.05156841299322</v>
      </c>
    </row>
    <row r="63" spans="1:8">
      <c r="A63" s="2">
        <v>43945</v>
      </c>
      <c r="B63" s="10">
        <v>61</v>
      </c>
      <c r="D63">
        <f t="shared" si="3"/>
        <v>0</v>
      </c>
      <c r="E63" s="11">
        <f t="shared" si="5"/>
        <v>106878.64937625419</v>
      </c>
      <c r="F63" s="11">
        <f t="shared" si="6"/>
        <v>1857.280335353862</v>
      </c>
      <c r="G63" s="11">
        <f t="shared" si="4"/>
        <v>185.7280335353862</v>
      </c>
    </row>
    <row r="64" spans="1:8">
      <c r="A64" s="2">
        <v>43946</v>
      </c>
      <c r="B64" s="10">
        <v>62</v>
      </c>
      <c r="D64">
        <f t="shared" si="3"/>
        <v>0</v>
      </c>
      <c r="E64" s="11">
        <f t="shared" si="5"/>
        <v>107038.22446904876</v>
      </c>
      <c r="F64" s="11">
        <f t="shared" si="6"/>
        <v>1595.7509279456281</v>
      </c>
      <c r="G64" s="11">
        <f t="shared" si="4"/>
        <v>159.57509279456281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107175.26627562162</v>
      </c>
      <c r="F65" s="11">
        <f t="shared" si="6"/>
        <v>1370.4180657285906</v>
      </c>
      <c r="G65" s="11">
        <f t="shared" si="4"/>
        <v>137.04180657285906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107292.91021514512</v>
      </c>
      <c r="F66" s="11">
        <f t="shared" si="6"/>
        <v>1176.4393952350656</v>
      </c>
      <c r="G66" s="11">
        <f t="shared" si="4"/>
        <v>117.64393952350656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8" si="27">$K$2/(1+$K$5*EXP(-$K$4*B67))</f>
        <v>107393.86777079734</v>
      </c>
      <c r="F67" s="11">
        <f t="shared" si="6"/>
        <v>1009.5755565221771</v>
      </c>
      <c r="G67" s="11">
        <f t="shared" si="4"/>
        <v>100.95755565221771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27"/>
        <v>107480.48050654428</v>
      </c>
      <c r="F68" s="11">
        <f t="shared" ref="F68:F99" si="28">(E68-E67)*10</f>
        <v>866.12735746937688</v>
      </c>
      <c r="G68" s="11">
        <f t="shared" si="4"/>
        <v>86.612735746937688</v>
      </c>
    </row>
    <row r="69" spans="1:7">
      <c r="A69" s="2">
        <v>43951</v>
      </c>
      <c r="B69" s="10">
        <v>67</v>
      </c>
      <c r="D69">
        <f t="shared" ref="D69:D132" si="29">C69-C68</f>
        <v>0</v>
      </c>
      <c r="E69" s="11">
        <f t="shared" si="27"/>
        <v>107554.76810113584</v>
      </c>
      <c r="F69" s="11">
        <f t="shared" si="28"/>
        <v>742.87594591558445</v>
      </c>
      <c r="G69" s="11">
        <f t="shared" ref="G69:G132" si="30">E69-E68</f>
        <v>74.287594591558445</v>
      </c>
    </row>
    <row r="70" spans="1:7">
      <c r="A70" s="2">
        <v>43952</v>
      </c>
      <c r="B70" s="10">
        <v>68</v>
      </c>
      <c r="D70">
        <f t="shared" si="29"/>
        <v>0</v>
      </c>
      <c r="E70" s="11">
        <f t="shared" si="27"/>
        <v>107618.47080537223</v>
      </c>
      <c r="F70" s="11">
        <f t="shared" si="28"/>
        <v>637.02704236391583</v>
      </c>
      <c r="G70" s="11">
        <f t="shared" si="30"/>
        <v>63.702704236391583</v>
      </c>
    </row>
    <row r="71" spans="1:7">
      <c r="A71" s="2">
        <v>43953</v>
      </c>
      <c r="B71" s="10">
        <v>69</v>
      </c>
      <c r="D71">
        <f t="shared" si="29"/>
        <v>0</v>
      </c>
      <c r="E71" s="11">
        <f t="shared" si="27"/>
        <v>107673.08678396608</v>
      </c>
      <c r="F71" s="11">
        <f t="shared" si="28"/>
        <v>546.15978593850741</v>
      </c>
      <c r="G71" s="11">
        <f t="shared" si="30"/>
        <v>54.615978593850741</v>
      </c>
    </row>
    <row r="72" spans="1:7">
      <c r="A72" s="2">
        <v>43954</v>
      </c>
      <c r="B72" s="10">
        <v>70</v>
      </c>
      <c r="D72">
        <f t="shared" si="29"/>
        <v>0</v>
      </c>
      <c r="E72" s="11">
        <f t="shared" si="27"/>
        <v>107719.90482298618</v>
      </c>
      <c r="F72" s="11">
        <f t="shared" si="28"/>
        <v>468.18039020101423</v>
      </c>
      <c r="G72" s="11">
        <f t="shared" si="30"/>
        <v>46.818039020101423</v>
      </c>
    </row>
    <row r="73" spans="1:7">
      <c r="A73" s="2">
        <v>43955</v>
      </c>
      <c r="B73" s="10">
        <v>71</v>
      </c>
      <c r="D73">
        <f t="shared" si="29"/>
        <v>0</v>
      </c>
      <c r="E73" s="11">
        <f t="shared" si="27"/>
        <v>107760.032879473</v>
      </c>
      <c r="F73" s="11">
        <f t="shared" si="28"/>
        <v>401.28056486821151</v>
      </c>
      <c r="G73" s="11">
        <f t="shared" si="30"/>
        <v>40.128056486821151</v>
      </c>
    </row>
    <row r="74" spans="1:7">
      <c r="A74" s="2">
        <v>43956</v>
      </c>
      <c r="B74" s="10">
        <v>72</v>
      </c>
      <c r="D74">
        <f t="shared" si="29"/>
        <v>0</v>
      </c>
      <c r="E74" s="11">
        <f t="shared" si="27"/>
        <v>107794.42292987641</v>
      </c>
      <c r="F74" s="11">
        <f t="shared" si="28"/>
        <v>343.90050403409987</v>
      </c>
      <c r="G74" s="11">
        <f t="shared" si="30"/>
        <v>34.390050403409987</v>
      </c>
    </row>
    <row r="75" spans="1:7">
      <c r="A75" s="2">
        <v>43957</v>
      </c>
      <c r="B75" s="10">
        <v>73</v>
      </c>
      <c r="D75">
        <f t="shared" si="29"/>
        <v>0</v>
      </c>
      <c r="E75" s="11">
        <f t="shared" si="27"/>
        <v>107823.89254463933</v>
      </c>
      <c r="F75" s="11">
        <f t="shared" si="28"/>
        <v>294.69614762914716</v>
      </c>
      <c r="G75" s="11">
        <f t="shared" si="30"/>
        <v>29.469614762914716</v>
      </c>
    </row>
    <row r="76" spans="1:7">
      <c r="A76" s="2">
        <v>43958</v>
      </c>
      <c r="B76" s="10">
        <v>74</v>
      </c>
      <c r="D76">
        <f t="shared" si="29"/>
        <v>0</v>
      </c>
      <c r="E76" s="11">
        <f t="shared" si="27"/>
        <v>107849.14358190415</v>
      </c>
      <c r="F76" s="11">
        <f t="shared" si="28"/>
        <v>252.51037264824845</v>
      </c>
      <c r="G76" s="11">
        <f t="shared" si="30"/>
        <v>25.251037264824845</v>
      </c>
    </row>
    <row r="77" spans="1:7">
      <c r="A77" s="2">
        <v>43959</v>
      </c>
      <c r="B77" s="10">
        <v>75</v>
      </c>
      <c r="D77">
        <f t="shared" si="29"/>
        <v>0</v>
      </c>
      <c r="E77" s="11">
        <f t="shared" si="27"/>
        <v>107870.7783569755</v>
      </c>
      <c r="F77" s="11">
        <f t="shared" si="28"/>
        <v>216.34775071346667</v>
      </c>
      <c r="G77" s="11">
        <f t="shared" si="30"/>
        <v>21.634775071346667</v>
      </c>
    </row>
    <row r="78" spans="1:7">
      <c r="A78" s="2">
        <v>43960</v>
      </c>
      <c r="B78" s="10">
        <v>76</v>
      </c>
      <c r="D78">
        <f t="shared" si="29"/>
        <v>0</v>
      </c>
      <c r="E78" s="11">
        <f t="shared" si="27"/>
        <v>107889.3136078689</v>
      </c>
      <c r="F78" s="11">
        <f t="shared" si="28"/>
        <v>185.35250893401098</v>
      </c>
      <c r="G78" s="11">
        <f t="shared" si="30"/>
        <v>18.535250893401098</v>
      </c>
    </row>
    <row r="79" spans="1:7">
      <c r="A79" s="2">
        <v>43961</v>
      </c>
      <c r="B79" s="10">
        <v>77</v>
      </c>
      <c r="D79">
        <f t="shared" si="29"/>
        <v>0</v>
      </c>
      <c r="E79" s="11">
        <f t="shared" si="27"/>
        <v>107905.19254231846</v>
      </c>
      <c r="F79" s="11">
        <f t="shared" si="28"/>
        <v>158.78934449559893</v>
      </c>
      <c r="G79" s="11">
        <f t="shared" si="30"/>
        <v>15.878934449559893</v>
      </c>
    </row>
    <row r="80" spans="1:7">
      <c r="A80" s="2">
        <v>43962</v>
      </c>
      <c r="B80" s="10">
        <v>78</v>
      </c>
      <c r="D80">
        <f t="shared" si="29"/>
        <v>0</v>
      </c>
      <c r="E80" s="11">
        <f t="shared" si="27"/>
        <v>107918.79521880715</v>
      </c>
      <c r="F80" s="11">
        <f t="shared" si="28"/>
        <v>136.02676488691941</v>
      </c>
      <c r="G80" s="11">
        <f t="shared" si="30"/>
        <v>13.602676488691941</v>
      </c>
    </row>
    <row r="81" spans="1:7">
      <c r="A81" s="2">
        <v>43963</v>
      </c>
      <c r="B81" s="10">
        <v>79</v>
      </c>
      <c r="D81">
        <f t="shared" si="29"/>
        <v>0</v>
      </c>
      <c r="E81" s="11">
        <f t="shared" si="27"/>
        <v>107930.447483952</v>
      </c>
      <c r="F81" s="11">
        <f t="shared" si="28"/>
        <v>116.52265144846751</v>
      </c>
      <c r="G81" s="11">
        <f t="shared" si="30"/>
        <v>11.652265144846751</v>
      </c>
    </row>
    <row r="82" spans="1:7">
      <c r="A82" s="2">
        <v>43964</v>
      </c>
      <c r="B82" s="10">
        <v>80</v>
      </c>
      <c r="D82">
        <f t="shared" si="29"/>
        <v>0</v>
      </c>
      <c r="E82" s="11">
        <f t="shared" si="27"/>
        <v>107940.42866110359</v>
      </c>
      <c r="F82" s="11">
        <f t="shared" si="28"/>
        <v>99.811771515960572</v>
      </c>
      <c r="G82" s="11">
        <f t="shared" si="30"/>
        <v>9.9811771515960572</v>
      </c>
    </row>
    <row r="83" spans="1:7">
      <c r="A83" s="2">
        <v>43965</v>
      </c>
      <c r="B83" s="10">
        <v>81</v>
      </c>
      <c r="D83">
        <f t="shared" si="29"/>
        <v>0</v>
      </c>
      <c r="E83" s="11">
        <f t="shared" si="27"/>
        <v>107948.9781603247</v>
      </c>
      <c r="F83" s="11">
        <f t="shared" si="28"/>
        <v>85.49499221102451</v>
      </c>
      <c r="G83" s="11">
        <f t="shared" si="30"/>
        <v>8.549499221102451</v>
      </c>
    </row>
    <row r="84" spans="1:7">
      <c r="A84" s="2">
        <v>43966</v>
      </c>
      <c r="B84" s="10">
        <v>82</v>
      </c>
      <c r="D84">
        <f t="shared" si="29"/>
        <v>0</v>
      </c>
      <c r="E84" s="11">
        <f t="shared" si="27"/>
        <v>107956.30115789625</v>
      </c>
      <c r="F84" s="11">
        <f t="shared" si="28"/>
        <v>73.22997571551241</v>
      </c>
      <c r="G84" s="11">
        <f t="shared" si="30"/>
        <v>7.322997571551241</v>
      </c>
    </row>
    <row r="85" spans="1:7">
      <c r="A85" s="2">
        <v>43967</v>
      </c>
      <c r="B85" s="10">
        <v>83</v>
      </c>
      <c r="D85">
        <f t="shared" si="29"/>
        <v>0</v>
      </c>
      <c r="E85" s="11">
        <f t="shared" si="27"/>
        <v>107962.57347401</v>
      </c>
      <c r="F85" s="11">
        <f t="shared" si="28"/>
        <v>62.723161137546413</v>
      </c>
      <c r="G85" s="11">
        <f t="shared" si="30"/>
        <v>6.2723161137546413</v>
      </c>
    </row>
    <row r="86" spans="1:7">
      <c r="A86" s="2">
        <v>43968</v>
      </c>
      <c r="B86" s="10">
        <v>84</v>
      </c>
      <c r="D86">
        <f t="shared" si="29"/>
        <v>0</v>
      </c>
      <c r="E86" s="11">
        <f t="shared" si="27"/>
        <v>107967.94576014175</v>
      </c>
      <c r="F86" s="11">
        <f t="shared" si="28"/>
        <v>53.722861317510251</v>
      </c>
      <c r="G86" s="11">
        <f t="shared" si="30"/>
        <v>5.3722861317510251</v>
      </c>
    </row>
    <row r="87" spans="1:7">
      <c r="A87" s="2">
        <v>43969</v>
      </c>
      <c r="B87" s="10">
        <v>85</v>
      </c>
      <c r="D87">
        <f t="shared" si="29"/>
        <v>0</v>
      </c>
      <c r="E87" s="11">
        <f t="shared" si="27"/>
        <v>107972.54709255611</v>
      </c>
      <c r="F87" s="11">
        <f t="shared" si="28"/>
        <v>46.013324143568752</v>
      </c>
      <c r="G87" s="11">
        <f t="shared" si="30"/>
        <v>4.6013324143568752</v>
      </c>
    </row>
    <row r="88" spans="1:7">
      <c r="A88" s="2">
        <v>43970</v>
      </c>
      <c r="B88" s="10">
        <v>86</v>
      </c>
      <c r="D88">
        <f t="shared" si="29"/>
        <v>0</v>
      </c>
      <c r="E88" s="11">
        <f t="shared" si="27"/>
        <v>107976.48805525202</v>
      </c>
      <c r="F88" s="11">
        <f t="shared" si="28"/>
        <v>39.409626959095476</v>
      </c>
      <c r="G88" s="11">
        <f t="shared" si="30"/>
        <v>3.9409626959095476</v>
      </c>
    </row>
    <row r="89" spans="1:7">
      <c r="A89" s="2">
        <v>43971</v>
      </c>
      <c r="B89" s="10">
        <v>87</v>
      </c>
      <c r="D89">
        <f t="shared" si="29"/>
        <v>0</v>
      </c>
      <c r="E89" s="11">
        <f t="shared" si="27"/>
        <v>107979.86338421772</v>
      </c>
      <c r="F89" s="11">
        <f t="shared" si="28"/>
        <v>33.753289657033747</v>
      </c>
      <c r="G89" s="11">
        <f t="shared" si="30"/>
        <v>3.3753289657033747</v>
      </c>
    </row>
    <row r="90" spans="1:7">
      <c r="A90" s="2">
        <v>43972</v>
      </c>
      <c r="B90" s="10">
        <v>88</v>
      </c>
      <c r="D90">
        <f t="shared" si="29"/>
        <v>0</v>
      </c>
      <c r="E90" s="11">
        <f t="shared" si="27"/>
        <v>107982.75423492743</v>
      </c>
      <c r="F90" s="11">
        <f t="shared" si="28"/>
        <v>28.908507097075926</v>
      </c>
      <c r="G90" s="11">
        <f t="shared" si="30"/>
        <v>2.8908507097075926</v>
      </c>
    </row>
    <row r="91" spans="1:7">
      <c r="A91" s="2">
        <v>43973</v>
      </c>
      <c r="B91" s="10">
        <v>89</v>
      </c>
      <c r="D91">
        <f t="shared" si="29"/>
        <v>0</v>
      </c>
      <c r="E91" s="11">
        <f t="shared" si="27"/>
        <v>107985.23012640004</v>
      </c>
      <c r="F91" s="11">
        <f t="shared" si="28"/>
        <v>24.758914726116927</v>
      </c>
      <c r="G91" s="11">
        <f t="shared" si="30"/>
        <v>2.4758914726116927</v>
      </c>
    </row>
    <row r="92" spans="1:7">
      <c r="A92" s="2">
        <v>43974</v>
      </c>
      <c r="B92" s="10">
        <v>90</v>
      </c>
      <c r="D92">
        <f t="shared" si="29"/>
        <v>0</v>
      </c>
      <c r="E92" s="11">
        <f t="shared" si="27"/>
        <v>107987.35060769113</v>
      </c>
      <c r="F92" s="11">
        <f t="shared" si="28"/>
        <v>21.204812910873443</v>
      </c>
      <c r="G92" s="11">
        <f t="shared" si="30"/>
        <v>2.1204812910873443</v>
      </c>
    </row>
    <row r="93" spans="1:7">
      <c r="A93" s="2">
        <v>43975</v>
      </c>
      <c r="B93" s="10">
        <v>91</v>
      </c>
      <c r="D93">
        <f t="shared" si="29"/>
        <v>0</v>
      </c>
      <c r="E93" s="11">
        <f t="shared" si="27"/>
        <v>107989.16668625442</v>
      </c>
      <c r="F93" s="11">
        <f t="shared" si="28"/>
        <v>18.160785632935585</v>
      </c>
      <c r="G93" s="11">
        <f t="shared" si="30"/>
        <v>1.8160785632935585</v>
      </c>
    </row>
    <row r="94" spans="1:7">
      <c r="A94" s="2">
        <v>43976</v>
      </c>
      <c r="B94" s="10">
        <v>92</v>
      </c>
      <c r="D94">
        <f t="shared" si="29"/>
        <v>0</v>
      </c>
      <c r="E94" s="11">
        <f t="shared" si="27"/>
        <v>107990.72205205767</v>
      </c>
      <c r="F94" s="11">
        <f t="shared" si="28"/>
        <v>15.55365803244058</v>
      </c>
      <c r="G94" s="11">
        <f t="shared" si="30"/>
        <v>1.555365803244058</v>
      </c>
    </row>
    <row r="95" spans="1:7">
      <c r="A95" s="2">
        <v>43977</v>
      </c>
      <c r="B95" s="10">
        <v>93</v>
      </c>
      <c r="D95">
        <f t="shared" si="29"/>
        <v>0</v>
      </c>
      <c r="E95" s="11">
        <f t="shared" si="27"/>
        <v>107992.0541265545</v>
      </c>
      <c r="F95" s="11">
        <f t="shared" si="28"/>
        <v>13.320744968368672</v>
      </c>
      <c r="G95" s="11">
        <f t="shared" si="30"/>
        <v>1.3320744968368672</v>
      </c>
    </row>
    <row r="96" spans="1:7">
      <c r="A96" s="2">
        <v>43978</v>
      </c>
      <c r="B96" s="10">
        <v>94</v>
      </c>
      <c r="D96">
        <f t="shared" si="29"/>
        <v>0</v>
      </c>
      <c r="E96" s="11">
        <f t="shared" si="27"/>
        <v>107993.19496149481</v>
      </c>
      <c r="F96" s="11">
        <f t="shared" si="28"/>
        <v>11.408349403063767</v>
      </c>
      <c r="G96" s="11">
        <f t="shared" si="30"/>
        <v>1.1408349403063767</v>
      </c>
    </row>
    <row r="97" spans="2:7">
      <c r="B97" s="10">
        <v>95</v>
      </c>
      <c r="D97">
        <f t="shared" si="29"/>
        <v>0</v>
      </c>
      <c r="E97" s="11">
        <f t="shared" si="27"/>
        <v>107994.17200901365</v>
      </c>
      <c r="F97" s="11">
        <f t="shared" si="28"/>
        <v>9.7704751884157304</v>
      </c>
      <c r="G97" s="11">
        <f t="shared" si="30"/>
        <v>0.97704751884157304</v>
      </c>
    </row>
    <row r="98" spans="2:7">
      <c r="B98" s="10">
        <v>96</v>
      </c>
      <c r="D98">
        <f t="shared" si="29"/>
        <v>0</v>
      </c>
      <c r="E98" s="11">
        <f t="shared" si="27"/>
        <v>107995.00878139184</v>
      </c>
      <c r="F98" s="11">
        <f t="shared" si="28"/>
        <v>8.3677237818483263</v>
      </c>
      <c r="G98" s="11">
        <f t="shared" si="30"/>
        <v>0.83677237818483263</v>
      </c>
    </row>
    <row r="99" spans="2:7">
      <c r="B99" s="10">
        <v>97</v>
      </c>
      <c r="D99">
        <f t="shared" si="29"/>
        <v>0</v>
      </c>
      <c r="E99" s="11">
        <f t="shared" ref="E99:E130" si="31">$K$2/(1+$K$5*EXP(-$K$4*B99))</f>
        <v>107995.72541626467</v>
      </c>
      <c r="F99" s="11">
        <f t="shared" si="28"/>
        <v>7.166348728351295</v>
      </c>
      <c r="G99" s="11">
        <f t="shared" si="30"/>
        <v>0.7166348728351295</v>
      </c>
    </row>
    <row r="100" spans="2:7">
      <c r="B100" s="10">
        <v>98</v>
      </c>
      <c r="D100">
        <f t="shared" si="29"/>
        <v>0</v>
      </c>
      <c r="E100" s="11">
        <f t="shared" si="31"/>
        <v>107996.33916080705</v>
      </c>
      <c r="F100" s="11">
        <f t="shared" ref="F100:F131" si="32">(E100-E99)*10</f>
        <v>6.1374454238102771</v>
      </c>
      <c r="G100" s="11">
        <f t="shared" si="30"/>
        <v>0.61374454238102771</v>
      </c>
    </row>
    <row r="101" spans="2:7">
      <c r="B101" s="10">
        <v>99</v>
      </c>
      <c r="D101">
        <f t="shared" si="29"/>
        <v>0</v>
      </c>
      <c r="E101" s="11">
        <f t="shared" si="31"/>
        <v>107996.86478649361</v>
      </c>
      <c r="F101" s="11">
        <f t="shared" si="32"/>
        <v>5.2562568655412178</v>
      </c>
      <c r="G101" s="11">
        <f t="shared" si="30"/>
        <v>0.52562568655412178</v>
      </c>
    </row>
    <row r="102" spans="2:7">
      <c r="B102" s="10">
        <v>100</v>
      </c>
      <c r="D102">
        <f t="shared" si="29"/>
        <v>0</v>
      </c>
      <c r="E102" s="11">
        <f t="shared" si="31"/>
        <v>107997.31494437653</v>
      </c>
      <c r="F102" s="11">
        <f t="shared" si="32"/>
        <v>4.5015788292221259</v>
      </c>
      <c r="G102" s="11">
        <f t="shared" si="30"/>
        <v>0.45015788292221259</v>
      </c>
    </row>
    <row r="103" spans="2:7">
      <c r="B103" s="10">
        <v>101</v>
      </c>
      <c r="D103">
        <f t="shared" si="29"/>
        <v>0</v>
      </c>
      <c r="E103" s="11">
        <f t="shared" si="31"/>
        <v>107997.70046940292</v>
      </c>
      <c r="F103" s="11">
        <f t="shared" si="32"/>
        <v>3.8552502638776787</v>
      </c>
      <c r="G103" s="11">
        <f t="shared" si="30"/>
        <v>0.38552502638776787</v>
      </c>
    </row>
    <row r="104" spans="2:7">
      <c r="B104" s="10">
        <v>102</v>
      </c>
      <c r="D104">
        <f t="shared" si="29"/>
        <v>0</v>
      </c>
      <c r="E104" s="11">
        <f t="shared" si="31"/>
        <v>107998.03064107485</v>
      </c>
      <c r="F104" s="11">
        <f t="shared" si="32"/>
        <v>3.301716719288379</v>
      </c>
      <c r="G104" s="11">
        <f t="shared" si="30"/>
        <v>0.3301716719288379</v>
      </c>
    </row>
    <row r="105" spans="2:7">
      <c r="B105" s="10">
        <v>103</v>
      </c>
      <c r="D105">
        <f t="shared" si="29"/>
        <v>0</v>
      </c>
      <c r="E105" s="11">
        <f t="shared" si="31"/>
        <v>107998.31340671067</v>
      </c>
      <c r="F105" s="11">
        <f t="shared" si="32"/>
        <v>2.8276563582767267</v>
      </c>
      <c r="G105" s="11">
        <f t="shared" si="30"/>
        <v>0.28276563582767267</v>
      </c>
    </row>
    <row r="106" spans="2:7">
      <c r="B106" s="10">
        <v>104</v>
      </c>
      <c r="D106">
        <f t="shared" si="29"/>
        <v>0</v>
      </c>
      <c r="E106" s="11">
        <f t="shared" si="31"/>
        <v>107998.55557266992</v>
      </c>
      <c r="F106" s="11">
        <f t="shared" si="32"/>
        <v>2.4216595925099682</v>
      </c>
      <c r="G106" s="11">
        <f t="shared" si="30"/>
        <v>0.24216595925099682</v>
      </c>
    </row>
    <row r="107" spans="2:7">
      <c r="B107" s="10">
        <v>105</v>
      </c>
      <c r="D107">
        <f t="shared" si="29"/>
        <v>0</v>
      </c>
      <c r="E107" s="11">
        <f t="shared" si="31"/>
        <v>107998.76296813622</v>
      </c>
      <c r="F107" s="11">
        <f t="shared" si="32"/>
        <v>2.0739546629192773</v>
      </c>
      <c r="G107" s="11">
        <f t="shared" si="30"/>
        <v>0.20739546629192773</v>
      </c>
    </row>
    <row r="108" spans="2:7">
      <c r="B108" s="10">
        <v>106</v>
      </c>
      <c r="D108">
        <f t="shared" si="29"/>
        <v>0</v>
      </c>
      <c r="E108" s="11">
        <f t="shared" si="31"/>
        <v>107998.94058539449</v>
      </c>
      <c r="F108" s="11">
        <f t="shared" si="32"/>
        <v>1.7761725827585906</v>
      </c>
      <c r="G108" s="11">
        <f t="shared" si="30"/>
        <v>0.17761725827585906</v>
      </c>
    </row>
    <row r="109" spans="2:7">
      <c r="B109" s="10">
        <v>107</v>
      </c>
      <c r="D109">
        <f t="shared" si="29"/>
        <v>0</v>
      </c>
      <c r="E109" s="11">
        <f t="shared" si="31"/>
        <v>107999.09269997469</v>
      </c>
      <c r="F109" s="11">
        <f t="shared" si="32"/>
        <v>1.5211458019621205</v>
      </c>
      <c r="G109" s="11">
        <f t="shared" si="30"/>
        <v>0.15211458019621205</v>
      </c>
    </row>
    <row r="110" spans="2:7">
      <c r="B110" s="10">
        <v>108</v>
      </c>
      <c r="D110">
        <f t="shared" si="29"/>
        <v>0</v>
      </c>
      <c r="E110" s="11">
        <f t="shared" si="31"/>
        <v>107999.22297355051</v>
      </c>
      <c r="F110" s="11">
        <f t="shared" si="32"/>
        <v>1.3027357582177501</v>
      </c>
      <c r="G110" s="11">
        <f t="shared" si="30"/>
        <v>0.13027357582177501</v>
      </c>
    </row>
    <row r="111" spans="2:7">
      <c r="B111" s="10">
        <v>109</v>
      </c>
      <c r="D111">
        <f t="shared" si="29"/>
        <v>0</v>
      </c>
      <c r="E111" s="11">
        <f t="shared" si="31"/>
        <v>107999.3345420679</v>
      </c>
      <c r="F111" s="11">
        <f t="shared" si="32"/>
        <v>1.1156851738633122</v>
      </c>
      <c r="G111" s="11">
        <f t="shared" si="30"/>
        <v>0.11156851738633122</v>
      </c>
    </row>
    <row r="112" spans="2:7">
      <c r="B112" s="10">
        <v>110</v>
      </c>
      <c r="D112">
        <f t="shared" si="29"/>
        <v>0</v>
      </c>
      <c r="E112" s="11">
        <f t="shared" si="31"/>
        <v>107999.43009122275</v>
      </c>
      <c r="F112" s="11">
        <f t="shared" si="32"/>
        <v>0.95549154852051288</v>
      </c>
      <c r="G112" s="11">
        <f t="shared" si="30"/>
        <v>9.5549154852051288E-2</v>
      </c>
    </row>
    <row r="113" spans="2:7">
      <c r="B113" s="10">
        <v>111</v>
      </c>
      <c r="D113">
        <f t="shared" si="29"/>
        <v>0</v>
      </c>
      <c r="E113" s="11">
        <f t="shared" si="31"/>
        <v>107999.51192110358</v>
      </c>
      <c r="F113" s="11">
        <f t="shared" si="32"/>
        <v>0.81829880829900503</v>
      </c>
      <c r="G113" s="11">
        <f t="shared" si="30"/>
        <v>8.1829880829900503E-2</v>
      </c>
    </row>
    <row r="114" spans="2:7">
      <c r="B114" s="10">
        <v>112</v>
      </c>
      <c r="D114">
        <f t="shared" si="29"/>
        <v>0</v>
      </c>
      <c r="E114" s="11">
        <f t="shared" si="31"/>
        <v>107999.58200155407</v>
      </c>
      <c r="F114" s="11">
        <f t="shared" si="32"/>
        <v>0.70080450488603674</v>
      </c>
      <c r="G114" s="11">
        <f t="shared" si="30"/>
        <v>7.0080450488603674E-2</v>
      </c>
    </row>
    <row r="115" spans="2:7">
      <c r="B115" s="10">
        <v>113</v>
      </c>
      <c r="D115">
        <f t="shared" si="29"/>
        <v>0</v>
      </c>
      <c r="E115" s="11">
        <f t="shared" si="31"/>
        <v>107999.6420195878</v>
      </c>
      <c r="F115" s="11">
        <f t="shared" si="32"/>
        <v>0.60018033735104837</v>
      </c>
      <c r="G115" s="11">
        <f t="shared" si="30"/>
        <v>6.0018033735104837E-2</v>
      </c>
    </row>
    <row r="116" spans="2:7">
      <c r="B116" s="10">
        <v>114</v>
      </c>
      <c r="D116">
        <f t="shared" si="29"/>
        <v>0</v>
      </c>
      <c r="E116" s="11">
        <f t="shared" si="31"/>
        <v>107999.69341999583</v>
      </c>
      <c r="F116" s="11">
        <f t="shared" si="32"/>
        <v>0.51400408032350242</v>
      </c>
      <c r="G116" s="11">
        <f t="shared" si="30"/>
        <v>5.1400408032350242E-2</v>
      </c>
    </row>
    <row r="117" spans="2:7">
      <c r="B117" s="10">
        <v>115</v>
      </c>
      <c r="D117">
        <f t="shared" si="29"/>
        <v>0</v>
      </c>
      <c r="E117" s="11">
        <f t="shared" si="31"/>
        <v>107999.73744012431</v>
      </c>
      <c r="F117" s="11">
        <f t="shared" si="32"/>
        <v>0.44020128480042331</v>
      </c>
      <c r="G117" s="11">
        <f t="shared" si="30"/>
        <v>4.4020128480042331E-2</v>
      </c>
    </row>
    <row r="118" spans="2:7">
      <c r="B118" s="10">
        <v>116</v>
      </c>
      <c r="D118">
        <f t="shared" si="29"/>
        <v>0</v>
      </c>
      <c r="E118" s="11">
        <f t="shared" si="31"/>
        <v>107999.77513965896</v>
      </c>
      <c r="F118" s="11">
        <f t="shared" si="32"/>
        <v>0.37699534645071253</v>
      </c>
      <c r="G118" s="11">
        <f t="shared" si="30"/>
        <v>3.7699534645071253E-2</v>
      </c>
    </row>
    <row r="119" spans="2:7">
      <c r="B119" s="10">
        <v>117</v>
      </c>
      <c r="D119">
        <f t="shared" si="29"/>
        <v>0</v>
      </c>
      <c r="E119" s="11">
        <f t="shared" si="31"/>
        <v>107999.80742613356</v>
      </c>
      <c r="F119" s="11">
        <f t="shared" si="32"/>
        <v>0.32286474597640336</v>
      </c>
      <c r="G119" s="11">
        <f t="shared" si="30"/>
        <v>3.2286474597640336E-2</v>
      </c>
    </row>
    <row r="120" spans="2:7">
      <c r="B120" s="10">
        <v>118</v>
      </c>
      <c r="D120">
        <f t="shared" si="29"/>
        <v>0</v>
      </c>
      <c r="E120" s="11">
        <f t="shared" si="31"/>
        <v>107999.83507677575</v>
      </c>
      <c r="F120" s="11">
        <f t="shared" si="32"/>
        <v>0.27650642194203101</v>
      </c>
      <c r="G120" s="11">
        <f t="shared" si="30"/>
        <v>2.7650642194203101E-2</v>
      </c>
    </row>
    <row r="121" spans="2:7">
      <c r="B121" s="10">
        <v>119</v>
      </c>
      <c r="D121">
        <f t="shared" si="29"/>
        <v>0</v>
      </c>
      <c r="E121" s="11">
        <f t="shared" si="31"/>
        <v>107999.85875721667</v>
      </c>
      <c r="F121" s="11">
        <f t="shared" si="32"/>
        <v>0.23680440921452828</v>
      </c>
      <c r="G121" s="11">
        <f t="shared" si="30"/>
        <v>2.3680440921452828E-2</v>
      </c>
    </row>
    <row r="122" spans="2:7">
      <c r="B122" s="10">
        <v>120</v>
      </c>
      <c r="D122">
        <f t="shared" si="29"/>
        <v>0</v>
      </c>
      <c r="E122" s="11">
        <f t="shared" si="31"/>
        <v>107999.87903751394</v>
      </c>
      <c r="F122" s="11">
        <f t="shared" si="32"/>
        <v>0.20280297263525426</v>
      </c>
      <c r="G122" s="11">
        <f t="shared" si="30"/>
        <v>2.0280297263525426E-2</v>
      </c>
    </row>
    <row r="123" spans="2:7">
      <c r="B123" s="10">
        <v>121</v>
      </c>
      <c r="D123">
        <f t="shared" si="29"/>
        <v>0</v>
      </c>
      <c r="E123" s="11">
        <f t="shared" si="31"/>
        <v>107999.89640587437</v>
      </c>
      <c r="F123" s="11">
        <f t="shared" si="32"/>
        <v>0.17368360437103547</v>
      </c>
      <c r="G123" s="11">
        <f t="shared" si="30"/>
        <v>1.7368360437103547E-2</v>
      </c>
    </row>
    <row r="124" spans="2:7">
      <c r="B124" s="10">
        <v>122</v>
      </c>
      <c r="D124">
        <f t="shared" si="29"/>
        <v>0</v>
      </c>
      <c r="E124" s="11">
        <f t="shared" si="31"/>
        <v>107999.91128040629</v>
      </c>
      <c r="F124" s="11">
        <f t="shared" si="32"/>
        <v>0.14874531916575506</v>
      </c>
      <c r="G124" s="11">
        <f t="shared" si="30"/>
        <v>1.4874531916575506E-2</v>
      </c>
    </row>
    <row r="125" spans="2:7">
      <c r="B125" s="10">
        <v>123</v>
      </c>
      <c r="D125">
        <f t="shared" si="29"/>
        <v>0</v>
      </c>
      <c r="E125" s="11">
        <f t="shared" si="31"/>
        <v>107999.92401918443</v>
      </c>
      <c r="F125" s="11">
        <f t="shared" si="32"/>
        <v>0.12738778139464557</v>
      </c>
      <c r="G125" s="11">
        <f t="shared" si="30"/>
        <v>1.2738778139464557E-2</v>
      </c>
    </row>
    <row r="126" spans="2:7">
      <c r="B126" s="10">
        <v>124</v>
      </c>
      <c r="D126">
        <f t="shared" si="29"/>
        <v>0</v>
      </c>
      <c r="E126" s="11">
        <f t="shared" si="31"/>
        <v>107999.9349288698</v>
      </c>
      <c r="F126" s="11">
        <f t="shared" si="32"/>
        <v>0.10909685370279476</v>
      </c>
      <c r="G126" s="11">
        <f t="shared" si="30"/>
        <v>1.0909685370279476E-2</v>
      </c>
    </row>
    <row r="127" spans="2:7">
      <c r="B127" s="10">
        <v>125</v>
      </c>
      <c r="D127">
        <f t="shared" si="29"/>
        <v>0</v>
      </c>
      <c r="E127" s="11">
        <f t="shared" si="31"/>
        <v>107999.94427209166</v>
      </c>
      <c r="F127" s="11">
        <f t="shared" si="32"/>
        <v>9.3432218563975766E-2</v>
      </c>
      <c r="G127" s="11">
        <f t="shared" si="30"/>
        <v>9.3432218563975766E-3</v>
      </c>
    </row>
    <row r="128" spans="2:7">
      <c r="B128" s="10">
        <v>126</v>
      </c>
      <c r="D128">
        <f t="shared" si="29"/>
        <v>0</v>
      </c>
      <c r="E128" s="11">
        <f t="shared" si="31"/>
        <v>107999.95227376994</v>
      </c>
      <c r="F128" s="11">
        <f t="shared" si="32"/>
        <v>8.0016782885650173E-2</v>
      </c>
      <c r="G128" s="11">
        <f t="shared" si="30"/>
        <v>8.0016782885650173E-3</v>
      </c>
    </row>
    <row r="129" spans="2:7">
      <c r="B129" s="10">
        <v>127</v>
      </c>
      <c r="D129">
        <f t="shared" si="29"/>
        <v>0</v>
      </c>
      <c r="E129" s="11">
        <f t="shared" si="31"/>
        <v>107999.95912652962</v>
      </c>
      <c r="F129" s="11">
        <f t="shared" si="32"/>
        <v>6.8527596740750596E-2</v>
      </c>
      <c r="G129" s="11">
        <f t="shared" si="30"/>
        <v>6.8527596740750596E-3</v>
      </c>
    </row>
    <row r="130" spans="2:7">
      <c r="B130" s="10">
        <v>128</v>
      </c>
      <c r="D130">
        <f t="shared" si="29"/>
        <v>0</v>
      </c>
      <c r="E130" s="11">
        <f t="shared" si="31"/>
        <v>107999.96499533771</v>
      </c>
      <c r="F130" s="11">
        <f t="shared" si="32"/>
        <v>5.8688080898718908E-2</v>
      </c>
      <c r="G130" s="11">
        <f t="shared" si="30"/>
        <v>5.8688080898718908E-3</v>
      </c>
    </row>
    <row r="131" spans="2:7">
      <c r="B131" s="10">
        <v>129</v>
      </c>
      <c r="D131">
        <f t="shared" si="29"/>
        <v>0</v>
      </c>
      <c r="E131" s="11">
        <f t="shared" ref="E131:E149" si="33">$K$2/(1+$K$5*EXP(-$K$4*B131))</f>
        <v>107999.97002147454</v>
      </c>
      <c r="F131" s="11">
        <f t="shared" si="32"/>
        <v>5.0261368305655196E-2</v>
      </c>
      <c r="G131" s="11">
        <f t="shared" si="30"/>
        <v>5.0261368305655196E-3</v>
      </c>
    </row>
    <row r="132" spans="2:7">
      <c r="B132" s="10">
        <v>130</v>
      </c>
      <c r="D132">
        <f t="shared" si="29"/>
        <v>0</v>
      </c>
      <c r="E132" s="11">
        <f t="shared" si="33"/>
        <v>107999.97432593477</v>
      </c>
      <c r="F132" s="11">
        <f t="shared" ref="F132:F149" si="34">(E132-E131)*10</f>
        <v>4.304460235289298E-2</v>
      </c>
      <c r="G132" s="11">
        <f t="shared" si="30"/>
        <v>4.304460235289298E-3</v>
      </c>
    </row>
    <row r="133" spans="2:7">
      <c r="B133" s="10">
        <v>131</v>
      </c>
      <c r="D133">
        <f t="shared" ref="D133:D149" si="35">C133-C132</f>
        <v>0</v>
      </c>
      <c r="E133" s="11">
        <f t="shared" si="33"/>
        <v>107999.97801234011</v>
      </c>
      <c r="F133" s="11">
        <f t="shared" si="34"/>
        <v>3.6864053399767727E-2</v>
      </c>
      <c r="G133" s="11">
        <f t="shared" ref="G133:G149" si="36">E133-E132</f>
        <v>3.6864053399767727E-3</v>
      </c>
    </row>
    <row r="134" spans="2:7">
      <c r="B134" s="10">
        <v>132</v>
      </c>
      <c r="D134">
        <f t="shared" si="35"/>
        <v>0</v>
      </c>
      <c r="E134" s="11">
        <f t="shared" si="33"/>
        <v>107999.98116943381</v>
      </c>
      <c r="F134" s="11">
        <f t="shared" si="34"/>
        <v>3.1570936989737675E-2</v>
      </c>
      <c r="G134" s="11">
        <f t="shared" si="36"/>
        <v>3.1570936989737675E-3</v>
      </c>
    </row>
    <row r="135" spans="2:7">
      <c r="B135" s="10">
        <v>133</v>
      </c>
      <c r="D135">
        <f t="shared" si="35"/>
        <v>0</v>
      </c>
      <c r="E135" s="11">
        <f t="shared" si="33"/>
        <v>107999.9838732169</v>
      </c>
      <c r="F135" s="11">
        <f t="shared" si="34"/>
        <v>2.7037830877816305E-2</v>
      </c>
      <c r="G135" s="11">
        <f t="shared" si="36"/>
        <v>2.7037830877816305E-3</v>
      </c>
    </row>
    <row r="136" spans="2:7">
      <c r="B136" s="10">
        <v>134</v>
      </c>
      <c r="D136">
        <f t="shared" si="35"/>
        <v>0</v>
      </c>
      <c r="E136" s="11">
        <f t="shared" si="33"/>
        <v>107999.98618877791</v>
      </c>
      <c r="F136" s="11">
        <f t="shared" si="34"/>
        <v>2.3155610106186941E-2</v>
      </c>
      <c r="G136" s="11">
        <f t="shared" si="36"/>
        <v>2.3155610106186941E-3</v>
      </c>
    </row>
    <row r="137" spans="2:7">
      <c r="B137" s="10">
        <v>135</v>
      </c>
      <c r="D137">
        <f t="shared" si="35"/>
        <v>0</v>
      </c>
      <c r="E137" s="11">
        <f t="shared" si="33"/>
        <v>107999.98817185954</v>
      </c>
      <c r="F137" s="11">
        <f t="shared" si="34"/>
        <v>1.9830816308967769E-2</v>
      </c>
      <c r="G137" s="11">
        <f t="shared" si="36"/>
        <v>1.9830816308967769E-3</v>
      </c>
    </row>
    <row r="138" spans="2:7">
      <c r="B138" s="10">
        <v>136</v>
      </c>
      <c r="D138">
        <f t="shared" si="35"/>
        <v>0</v>
      </c>
      <c r="E138" s="11">
        <f t="shared" si="33"/>
        <v>107999.98987020085</v>
      </c>
      <c r="F138" s="11">
        <f t="shared" si="34"/>
        <v>1.6983413079287857E-2</v>
      </c>
      <c r="G138" s="11">
        <f t="shared" si="36"/>
        <v>1.6983413079287857E-3</v>
      </c>
    </row>
    <row r="139" spans="2:7">
      <c r="B139" s="10">
        <v>137</v>
      </c>
      <c r="D139">
        <f t="shared" si="35"/>
        <v>0</v>
      </c>
      <c r="E139" s="11">
        <f t="shared" si="33"/>
        <v>107999.99132468614</v>
      </c>
      <c r="F139" s="11">
        <f t="shared" si="34"/>
        <v>1.4544852892868221E-2</v>
      </c>
      <c r="G139" s="11">
        <f t="shared" si="36"/>
        <v>1.4544852892868221E-3</v>
      </c>
    </row>
    <row r="140" spans="2:7">
      <c r="B140" s="10">
        <v>138</v>
      </c>
      <c r="D140">
        <f t="shared" si="35"/>
        <v>0</v>
      </c>
      <c r="E140" s="11">
        <f t="shared" si="33"/>
        <v>107999.99257032946</v>
      </c>
      <c r="F140" s="11">
        <f t="shared" si="34"/>
        <v>1.2456433178158477E-2</v>
      </c>
      <c r="G140" s="11">
        <f t="shared" si="36"/>
        <v>1.2456433178158477E-3</v>
      </c>
    </row>
    <row r="141" spans="2:7">
      <c r="B141" s="10">
        <v>139</v>
      </c>
      <c r="D141">
        <f t="shared" si="35"/>
        <v>0</v>
      </c>
      <c r="E141" s="11">
        <f t="shared" si="33"/>
        <v>107999.99363711732</v>
      </c>
      <c r="F141" s="11">
        <f t="shared" si="34"/>
        <v>1.0667878668755293E-2</v>
      </c>
      <c r="G141" s="11">
        <f t="shared" si="36"/>
        <v>1.0667878668755293E-3</v>
      </c>
    </row>
    <row r="142" spans="2:7">
      <c r="B142" s="10">
        <v>140</v>
      </c>
      <c r="D142">
        <f t="shared" si="35"/>
        <v>0</v>
      </c>
      <c r="E142" s="11">
        <f t="shared" si="33"/>
        <v>107999.99455073067</v>
      </c>
      <c r="F142" s="11">
        <f t="shared" si="34"/>
        <v>9.1361334489192814E-3</v>
      </c>
      <c r="G142" s="11">
        <f t="shared" si="36"/>
        <v>9.1361334489192814E-4</v>
      </c>
    </row>
    <row r="143" spans="2:7">
      <c r="B143" s="10">
        <v>141</v>
      </c>
      <c r="D143">
        <f t="shared" si="35"/>
        <v>0</v>
      </c>
      <c r="E143" s="11">
        <f t="shared" si="33"/>
        <v>107999.99533316298</v>
      </c>
      <c r="F143" s="11">
        <f t="shared" si="34"/>
        <v>7.824323110980913E-3</v>
      </c>
      <c r="G143" s="11">
        <f t="shared" si="36"/>
        <v>7.824323110980913E-4</v>
      </c>
    </row>
    <row r="144" spans="2:7">
      <c r="B144" s="10">
        <v>142</v>
      </c>
      <c r="D144">
        <f t="shared" si="35"/>
        <v>0</v>
      </c>
      <c r="E144" s="11">
        <f t="shared" si="33"/>
        <v>107999.99600324994</v>
      </c>
      <c r="F144" s="11">
        <f t="shared" si="34"/>
        <v>6.700869562337175E-3</v>
      </c>
      <c r="G144" s="11">
        <f t="shared" si="36"/>
        <v>6.700869562337175E-4</v>
      </c>
    </row>
    <row r="145" spans="2:7">
      <c r="B145" s="10">
        <v>143</v>
      </c>
      <c r="D145">
        <f t="shared" si="35"/>
        <v>0</v>
      </c>
      <c r="E145" s="11">
        <f t="shared" si="33"/>
        <v>107999.99657712255</v>
      </c>
      <c r="F145" s="11">
        <f t="shared" si="34"/>
        <v>5.7387261767871678E-3</v>
      </c>
      <c r="G145" s="11">
        <f t="shared" si="36"/>
        <v>5.7387261767871678E-4</v>
      </c>
    </row>
    <row r="146" spans="2:7">
      <c r="B146" s="10">
        <v>144</v>
      </c>
      <c r="D146">
        <f t="shared" si="35"/>
        <v>0</v>
      </c>
      <c r="E146" s="11">
        <f t="shared" si="33"/>
        <v>107999.99706859581</v>
      </c>
      <c r="F146" s="11">
        <f t="shared" si="34"/>
        <v>4.9147325626108795E-3</v>
      </c>
      <c r="G146" s="11">
        <f t="shared" si="36"/>
        <v>4.9147325626108795E-4</v>
      </c>
    </row>
    <row r="147" spans="2:7">
      <c r="B147" s="10">
        <v>145</v>
      </c>
      <c r="D147">
        <f t="shared" si="35"/>
        <v>0</v>
      </c>
      <c r="E147" s="11">
        <f t="shared" si="33"/>
        <v>107999.99748950094</v>
      </c>
      <c r="F147" s="11">
        <f t="shared" si="34"/>
        <v>4.209051257930696E-3</v>
      </c>
      <c r="G147" s="11">
        <f t="shared" si="36"/>
        <v>4.209051257930696E-4</v>
      </c>
    </row>
    <row r="148" spans="2:7">
      <c r="B148" s="10">
        <v>146</v>
      </c>
      <c r="D148">
        <f t="shared" si="35"/>
        <v>0</v>
      </c>
      <c r="E148" s="11">
        <f t="shared" si="33"/>
        <v>107999.99784997049</v>
      </c>
      <c r="F148" s="11">
        <f t="shared" si="34"/>
        <v>3.60469552106224E-3</v>
      </c>
      <c r="G148" s="11">
        <f t="shared" si="36"/>
        <v>3.60469552106224E-4</v>
      </c>
    </row>
    <row r="149" spans="2:7">
      <c r="B149" s="10">
        <v>147</v>
      </c>
      <c r="D149">
        <f t="shared" si="35"/>
        <v>0</v>
      </c>
      <c r="E149" s="11">
        <f t="shared" si="33"/>
        <v>107999.99815868208</v>
      </c>
      <c r="F149" s="11">
        <f t="shared" si="34"/>
        <v>3.0871159106027335E-3</v>
      </c>
      <c r="G149" s="11">
        <f t="shared" si="36"/>
        <v>3.0871159106027335E-4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82A1-EF62-4AFF-B298-071B76F9ED5E}">
  <dimension ref="A1:L149"/>
  <sheetViews>
    <sheetView topLeftCell="A37" workbookViewId="0">
      <selection activeCell="H55" sqref="H55:I56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40</v>
      </c>
      <c r="E1" s="8" t="s">
        <v>21</v>
      </c>
      <c r="F1" s="8" t="s">
        <v>22</v>
      </c>
      <c r="G1" s="8" t="s">
        <v>27</v>
      </c>
      <c r="H1" s="8" t="s">
        <v>30</v>
      </c>
      <c r="I1" s="8" t="s">
        <v>39</v>
      </c>
      <c r="J1" s="8"/>
    </row>
    <row r="2" spans="1:12">
      <c r="C2" s="1"/>
      <c r="K2" s="4" t="s">
        <v>23</v>
      </c>
      <c r="L2" s="9">
        <v>170000</v>
      </c>
    </row>
    <row r="3" spans="1:12">
      <c r="A3" s="2">
        <v>43885.75</v>
      </c>
      <c r="B3" s="10">
        <v>1</v>
      </c>
      <c r="C3" s="10">
        <f>'Nuovi positivi'!B3</f>
        <v>229</v>
      </c>
      <c r="E3" s="11">
        <f t="shared" ref="E3:E66" si="0">$L$2/(1+$L$5*EXP(-$L$4*B3))</f>
        <v>1160.7292677749717</v>
      </c>
      <c r="F3" s="11"/>
      <c r="H3" s="11">
        <f>C3-E3</f>
        <v>-931.72926777497173</v>
      </c>
      <c r="I3" s="11"/>
      <c r="K3" s="4" t="s">
        <v>24</v>
      </c>
      <c r="L3" s="9">
        <v>1000</v>
      </c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 t="shared" si="0"/>
        <v>1347.0865129811014</v>
      </c>
      <c r="F4" s="11">
        <f t="shared" ref="F4:F67" si="1">(E4-E3)*10</f>
        <v>1863.5724520612962</v>
      </c>
      <c r="G4" s="11">
        <f>E4-E3</f>
        <v>186.35724520612962</v>
      </c>
      <c r="H4" s="11">
        <f t="shared" ref="H4:H51" si="2">C4-E4</f>
        <v>-1025.0865129811014</v>
      </c>
      <c r="I4" s="11">
        <f>H4-H3</f>
        <v>-93.357245206129619</v>
      </c>
      <c r="K4" s="4" t="s">
        <v>25</v>
      </c>
      <c r="L4" s="9">
        <v>0.15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1" si="3">C5-C4</f>
        <v>78</v>
      </c>
      <c r="E5" s="11">
        <f t="shared" si="0"/>
        <v>1563.0867663355398</v>
      </c>
      <c r="F5" s="11">
        <f t="shared" si="1"/>
        <v>2160.0025335443843</v>
      </c>
      <c r="G5" s="11">
        <f t="shared" ref="G5:G68" si="4">E5-E4</f>
        <v>216.00025335443843</v>
      </c>
      <c r="H5" s="11">
        <f t="shared" si="2"/>
        <v>-1163.0867663355398</v>
      </c>
      <c r="I5" s="11">
        <f t="shared" ref="I5:I51" si="5">H5-H4</f>
        <v>-138.00025335443843</v>
      </c>
      <c r="K5" s="4" t="s">
        <v>26</v>
      </c>
      <c r="L5" s="15">
        <f>(L2-L3)/L3</f>
        <v>169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0"/>
        <v>1813.3494552210086</v>
      </c>
      <c r="F6" s="11">
        <f t="shared" si="1"/>
        <v>2502.6268888546883</v>
      </c>
      <c r="G6" s="11">
        <f t="shared" si="4"/>
        <v>250.26268888546883</v>
      </c>
      <c r="H6" s="11">
        <f t="shared" si="2"/>
        <v>-1163.3494552210086</v>
      </c>
      <c r="I6" s="11">
        <f t="shared" si="5"/>
        <v>-0.26268888546883318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0"/>
        <v>2103.1808808547089</v>
      </c>
      <c r="F7" s="11">
        <f t="shared" si="1"/>
        <v>2898.3142563370029</v>
      </c>
      <c r="G7" s="11">
        <f t="shared" si="4"/>
        <v>289.83142563370029</v>
      </c>
      <c r="H7" s="11">
        <f t="shared" si="2"/>
        <v>-1215.1808808547089</v>
      </c>
      <c r="I7" s="11">
        <f t="shared" si="5"/>
        <v>-51.831425633700292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0"/>
        <v>2438.6649759454235</v>
      </c>
      <c r="F8" s="11">
        <f t="shared" si="1"/>
        <v>3354.8409509071462</v>
      </c>
      <c r="G8" s="11">
        <f t="shared" si="4"/>
        <v>335.48409509071462</v>
      </c>
      <c r="H8" s="11">
        <f t="shared" si="2"/>
        <v>-1310.6649759454235</v>
      </c>
      <c r="I8" s="11">
        <f t="shared" si="5"/>
        <v>-95.484095090714618</v>
      </c>
      <c r="K8" s="12" t="s">
        <v>31</v>
      </c>
      <c r="L8" s="11">
        <f>AVERAGE(H3:H36)</f>
        <v>3063.8531718403733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0"/>
        <v>2826.7620726237055</v>
      </c>
      <c r="F9" s="11">
        <f t="shared" si="1"/>
        <v>3880.9709667828201</v>
      </c>
      <c r="G9" s="11">
        <f t="shared" si="4"/>
        <v>388.09709667828201</v>
      </c>
      <c r="H9" s="11">
        <f t="shared" si="2"/>
        <v>-1132.7620726237055</v>
      </c>
      <c r="I9" s="11">
        <f t="shared" si="5"/>
        <v>177.90290332171799</v>
      </c>
      <c r="K9" s="12" t="s">
        <v>32</v>
      </c>
      <c r="L9" s="6">
        <f>STDEVP(H3:H36)</f>
        <v>4553.6385498604441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0"/>
        <v>3275.4148902898137</v>
      </c>
      <c r="F10" s="11">
        <f t="shared" si="1"/>
        <v>4486.5281766610815</v>
      </c>
      <c r="G10" s="11">
        <f t="shared" si="4"/>
        <v>448.65281766610815</v>
      </c>
      <c r="H10" s="11">
        <f t="shared" si="2"/>
        <v>-1239.4148902898137</v>
      </c>
      <c r="I10" s="11">
        <f t="shared" si="5"/>
        <v>-106.65281766610815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0"/>
        <v>3793.6602272375717</v>
      </c>
      <c r="F11" s="11">
        <f t="shared" si="1"/>
        <v>5182.4533694775801</v>
      </c>
      <c r="G11" s="11">
        <f t="shared" si="4"/>
        <v>518.24533694775801</v>
      </c>
      <c r="H11" s="11">
        <f t="shared" si="2"/>
        <v>-1291.6602272375717</v>
      </c>
      <c r="I11" s="11">
        <f t="shared" si="5"/>
        <v>-52.245336947758005</v>
      </c>
      <c r="K11" s="12" t="s">
        <v>43</v>
      </c>
      <c r="L11" s="11">
        <f>AVERAGE(I4:I39)</f>
        <v>114.65157241598051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0"/>
        <v>4391.7438551602081</v>
      </c>
      <c r="F12" s="11">
        <f t="shared" si="1"/>
        <v>5980.8362792263642</v>
      </c>
      <c r="G12" s="11">
        <f t="shared" si="4"/>
        <v>598.08362792263642</v>
      </c>
      <c r="H12" s="11">
        <f t="shared" si="2"/>
        <v>-1302.7438551602081</v>
      </c>
      <c r="I12" s="11">
        <f t="shared" si="5"/>
        <v>-11.083627922636424</v>
      </c>
      <c r="K12" s="12" t="s">
        <v>32</v>
      </c>
      <c r="L12" s="6">
        <f>STDEVP(I4:I39)</f>
        <v>853.93307254057174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0"/>
        <v>5081.2348133164014</v>
      </c>
      <c r="F13" s="11">
        <f t="shared" si="1"/>
        <v>6894.909581561933</v>
      </c>
      <c r="G13" s="11">
        <f t="shared" si="4"/>
        <v>689.4909581561933</v>
      </c>
      <c r="H13" s="11">
        <f t="shared" si="2"/>
        <v>-1223.2348133164014</v>
      </c>
      <c r="I13" s="11">
        <f t="shared" si="5"/>
        <v>79.509041843806699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0"/>
        <v>5875.1336197879482</v>
      </c>
      <c r="F14" s="11">
        <f t="shared" si="1"/>
        <v>7938.9880647154678</v>
      </c>
      <c r="G14" s="11">
        <f t="shared" si="4"/>
        <v>793.89880647154678</v>
      </c>
      <c r="H14" s="11">
        <f t="shared" si="2"/>
        <v>-1239.1336197879482</v>
      </c>
      <c r="I14" s="11">
        <f t="shared" si="5"/>
        <v>-15.898806471546777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0"/>
        <v>6787.9668088370099</v>
      </c>
      <c r="F15" s="11">
        <f t="shared" si="1"/>
        <v>9128.3318904906173</v>
      </c>
      <c r="G15" s="11">
        <f t="shared" si="4"/>
        <v>912.83318904906173</v>
      </c>
      <c r="H15" s="11">
        <f t="shared" si="2"/>
        <v>-904.96680883700992</v>
      </c>
      <c r="I15" s="11">
        <f t="shared" si="5"/>
        <v>334.16681095093827</v>
      </c>
      <c r="K15" t="s">
        <v>33</v>
      </c>
      <c r="L15" s="14">
        <f>MATCH(MAX(G3:G67),G3:G67,0)</f>
        <v>35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0"/>
        <v>7835.857634793414</v>
      </c>
      <c r="F16" s="11">
        <f t="shared" si="1"/>
        <v>10478.908259564041</v>
      </c>
      <c r="G16" s="11">
        <f t="shared" si="4"/>
        <v>1047.8908259564041</v>
      </c>
      <c r="H16" s="11">
        <f t="shared" si="2"/>
        <v>-460.85763479341404</v>
      </c>
      <c r="I16" s="11">
        <f t="shared" si="5"/>
        <v>444.10917404359589</v>
      </c>
    </row>
    <row r="17" spans="1:9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0"/>
        <v>9036.5597648664516</v>
      </c>
      <c r="F17" s="11">
        <f t="shared" si="1"/>
        <v>12007.021300730376</v>
      </c>
      <c r="G17" s="11">
        <f t="shared" si="4"/>
        <v>1200.7021300730376</v>
      </c>
      <c r="H17" s="11">
        <f t="shared" si="2"/>
        <v>135.44023513354841</v>
      </c>
      <c r="I17" s="11">
        <f t="shared" si="5"/>
        <v>596.29786992696245</v>
      </c>
    </row>
    <row r="18" spans="1:9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0"/>
        <v>10409.437397920407</v>
      </c>
      <c r="F18" s="11">
        <f t="shared" si="1"/>
        <v>13728.776330539549</v>
      </c>
      <c r="G18" s="11">
        <f t="shared" si="4"/>
        <v>1372.8776330539549</v>
      </c>
      <c r="H18" s="11">
        <f t="shared" si="2"/>
        <v>-260.43739792040651</v>
      </c>
      <c r="I18" s="11">
        <f t="shared" si="5"/>
        <v>-395.87763305395492</v>
      </c>
    </row>
    <row r="19" spans="1:9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0"/>
        <v>11975.371686550852</v>
      </c>
      <c r="F19" s="11">
        <f t="shared" si="1"/>
        <v>15659.342886304457</v>
      </c>
      <c r="G19" s="11">
        <f t="shared" si="4"/>
        <v>1565.9342886304457</v>
      </c>
      <c r="H19" s="11">
        <f t="shared" si="2"/>
        <v>486.62831344914775</v>
      </c>
      <c r="I19" s="11">
        <f t="shared" si="5"/>
        <v>747.06571136955426</v>
      </c>
    </row>
    <row r="20" spans="1:9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0"/>
        <v>13756.569957439286</v>
      </c>
      <c r="F20" s="11">
        <f t="shared" si="1"/>
        <v>17811.982708884334</v>
      </c>
      <c r="G20" s="11">
        <f t="shared" si="4"/>
        <v>1781.1982708884334</v>
      </c>
      <c r="H20" s="11">
        <f t="shared" si="2"/>
        <v>1356.4300425607144</v>
      </c>
      <c r="I20" s="11">
        <f t="shared" si="5"/>
        <v>869.8017291115666</v>
      </c>
    </row>
    <row r="21" spans="1:9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0"/>
        <v>15776.251581607989</v>
      </c>
      <c r="F21" s="11">
        <f t="shared" si="1"/>
        <v>20196.816241687029</v>
      </c>
      <c r="G21" s="11">
        <f t="shared" si="4"/>
        <v>2019.6816241687029</v>
      </c>
      <c r="H21" s="11">
        <f t="shared" si="2"/>
        <v>1883.7484183920114</v>
      </c>
      <c r="I21" s="11">
        <f t="shared" si="5"/>
        <v>527.31837583129709</v>
      </c>
    </row>
    <row r="22" spans="1:9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0"/>
        <v>18058.183256654866</v>
      </c>
      <c r="F22" s="11">
        <f t="shared" si="1"/>
        <v>22819.31675046877</v>
      </c>
      <c r="G22" s="11">
        <f t="shared" si="4"/>
        <v>2281.931675046877</v>
      </c>
      <c r="H22" s="11">
        <f t="shared" si="2"/>
        <v>3098.8167433451345</v>
      </c>
      <c r="I22" s="11">
        <f t="shared" si="5"/>
        <v>1215.068324953123</v>
      </c>
    </row>
    <row r="23" spans="1:9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0"/>
        <v>20626.038010103577</v>
      </c>
      <c r="F23" s="11">
        <f t="shared" si="1"/>
        <v>25678.547534487116</v>
      </c>
      <c r="G23" s="11">
        <f t="shared" si="4"/>
        <v>2567.8547534487116</v>
      </c>
      <c r="H23" s="11">
        <f t="shared" si="2"/>
        <v>4120.9619898964229</v>
      </c>
      <c r="I23" s="11">
        <f t="shared" si="5"/>
        <v>1022.1452465512884</v>
      </c>
    </row>
    <row r="24" spans="1:9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0"/>
        <v>23502.557723352966</v>
      </c>
      <c r="F24" s="11">
        <f t="shared" si="1"/>
        <v>28765.197132493886</v>
      </c>
      <c r="G24" s="11">
        <f t="shared" si="4"/>
        <v>2876.5197132493886</v>
      </c>
      <c r="H24" s="11">
        <f t="shared" si="2"/>
        <v>4477.4422766470343</v>
      </c>
      <c r="I24" s="11">
        <f t="shared" si="5"/>
        <v>356.48028675061141</v>
      </c>
    </row>
    <row r="25" spans="1:9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0"/>
        <v>26708.509798030471</v>
      </c>
      <c r="F25" s="11">
        <f t="shared" si="1"/>
        <v>32059.520746775052</v>
      </c>
      <c r="G25" s="11">
        <f t="shared" si="4"/>
        <v>3205.9520746775052</v>
      </c>
      <c r="H25" s="11">
        <f t="shared" si="2"/>
        <v>4797.4902019695292</v>
      </c>
      <c r="I25" s="11">
        <f t="shared" si="5"/>
        <v>320.04792532249485</v>
      </c>
    </row>
    <row r="26" spans="1:9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0"/>
        <v>30261.44593245348</v>
      </c>
      <c r="F26" s="11">
        <f t="shared" si="1"/>
        <v>35529.361344230092</v>
      </c>
      <c r="G26" s="11">
        <f t="shared" si="4"/>
        <v>3552.9361344230092</v>
      </c>
      <c r="H26" s="11">
        <f t="shared" si="2"/>
        <v>5451.5540675465199</v>
      </c>
      <c r="I26" s="11">
        <f t="shared" si="5"/>
        <v>654.06386557699079</v>
      </c>
    </row>
    <row r="27" spans="1:9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0"/>
        <v>34174.295401952077</v>
      </c>
      <c r="F27" s="11">
        <f t="shared" si="1"/>
        <v>39128.494694985966</v>
      </c>
      <c r="G27" s="11">
        <f t="shared" si="4"/>
        <v>3912.8494694985966</v>
      </c>
      <c r="H27" s="11">
        <f t="shared" si="2"/>
        <v>6860.7045980479234</v>
      </c>
      <c r="I27" s="11">
        <f t="shared" si="5"/>
        <v>1409.1505305014034</v>
      </c>
    </row>
    <row r="28" spans="1:9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0"/>
        <v>38453.856091522517</v>
      </c>
      <c r="F28" s="11">
        <f t="shared" si="1"/>
        <v>42795.606895704404</v>
      </c>
      <c r="G28" s="11">
        <f t="shared" si="4"/>
        <v>4279.5606895704404</v>
      </c>
      <c r="H28" s="11">
        <f t="shared" si="2"/>
        <v>8567.1439084774829</v>
      </c>
      <c r="I28" s="11">
        <f t="shared" si="5"/>
        <v>1706.4393104295596</v>
      </c>
    </row>
    <row r="29" spans="1:9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0"/>
        <v>43099.281348231547</v>
      </c>
      <c r="F29" s="11">
        <f t="shared" si="1"/>
        <v>46454.252567090298</v>
      </c>
      <c r="G29" s="11">
        <f t="shared" si="4"/>
        <v>4645.4252567090298</v>
      </c>
      <c r="H29" s="11">
        <f t="shared" si="2"/>
        <v>10478.718651768453</v>
      </c>
      <c r="I29" s="11">
        <f t="shared" si="5"/>
        <v>1911.5747432909702</v>
      </c>
    </row>
    <row r="30" spans="1:9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0"/>
        <v>48100.694795867261</v>
      </c>
      <c r="F30" s="11">
        <f t="shared" si="1"/>
        <v>50014.13447635714</v>
      </c>
      <c r="G30" s="11">
        <f t="shared" si="4"/>
        <v>5001.413447635714</v>
      </c>
      <c r="H30" s="11">
        <f t="shared" si="2"/>
        <v>11037.305204132739</v>
      </c>
      <c r="I30" s="11">
        <f t="shared" si="5"/>
        <v>558.58655236428604</v>
      </c>
    </row>
    <row r="31" spans="1:9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0"/>
        <v>53438.091673300725</v>
      </c>
      <c r="F31" s="11">
        <f t="shared" si="1"/>
        <v>53373.968774334644</v>
      </c>
      <c r="G31" s="11">
        <f t="shared" si="4"/>
        <v>5337.3968774334644</v>
      </c>
      <c r="H31" s="11">
        <f t="shared" si="2"/>
        <v>10488.908326699275</v>
      </c>
      <c r="I31" s="11">
        <f t="shared" si="5"/>
        <v>-548.3968774334644</v>
      </c>
    </row>
    <row r="32" spans="1:9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0"/>
        <v>59080.695721757766</v>
      </c>
      <c r="F32" s="11">
        <f t="shared" si="1"/>
        <v>56426.040484570403</v>
      </c>
      <c r="G32" s="11">
        <f t="shared" si="4"/>
        <v>5642.6040484570403</v>
      </c>
      <c r="H32" s="11">
        <f t="shared" si="2"/>
        <v>10095.304278242234</v>
      </c>
      <c r="I32" s="11">
        <f t="shared" si="5"/>
        <v>-393.60404845704034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0"/>
        <v>64986.927227035245</v>
      </c>
      <c r="F33" s="11">
        <f t="shared" si="1"/>
        <v>59062.315052774793</v>
      </c>
      <c r="G33" s="11">
        <f t="shared" si="4"/>
        <v>5906.2315052774793</v>
      </c>
      <c r="H33" s="11">
        <f t="shared" si="2"/>
        <v>9399.0727729647551</v>
      </c>
      <c r="I33" s="11">
        <f t="shared" si="5"/>
        <v>-696.2315052774793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0"/>
        <v>71105.095488883046</v>
      </c>
      <c r="F34" s="11">
        <f t="shared" si="1"/>
        <v>61181.682618478007</v>
      </c>
      <c r="G34" s="11">
        <f t="shared" si="4"/>
        <v>6118.1682618478007</v>
      </c>
      <c r="H34" s="11">
        <f t="shared" si="2"/>
        <v>9433.9045111169544</v>
      </c>
      <c r="I34" s="11">
        <f t="shared" si="5"/>
        <v>34.83173815219925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0"/>
        <v>77374.85825170204</v>
      </c>
      <c r="F35" s="11">
        <f t="shared" si="1"/>
        <v>62697.627628189948</v>
      </c>
      <c r="G35" s="11">
        <f t="shared" si="4"/>
        <v>6269.7627628189948</v>
      </c>
      <c r="H35" s="11">
        <f t="shared" si="2"/>
        <v>9123.1417482979596</v>
      </c>
      <c r="I35" s="11">
        <f t="shared" si="5"/>
        <v>-310.76276281899482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0"/>
        <v>83729.3992670359</v>
      </c>
      <c r="F36" s="11">
        <f t="shared" si="1"/>
        <v>63545.410153338598</v>
      </c>
      <c r="G36" s="11">
        <f t="shared" si="4"/>
        <v>6354.5410153338598</v>
      </c>
      <c r="H36" s="11">
        <f t="shared" si="2"/>
        <v>8742.6007329640997</v>
      </c>
      <c r="I36" s="11">
        <f t="shared" si="5"/>
        <v>-380.54101533385983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0"/>
        <v>90098.177943225121</v>
      </c>
      <c r="F37" s="11">
        <f t="shared" si="1"/>
        <v>63687.786761892203</v>
      </c>
      <c r="G37" s="11">
        <f t="shared" si="4"/>
        <v>6368.7786761892203</v>
      </c>
      <c r="H37" s="11">
        <f t="shared" si="2"/>
        <v>7590.8220567748795</v>
      </c>
      <c r="I37" s="11">
        <f t="shared" si="5"/>
        <v>-1151.7786761892203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0"/>
        <v>96410.020922981232</v>
      </c>
      <c r="F38" s="11">
        <f t="shared" si="1"/>
        <v>63118.429797561112</v>
      </c>
      <c r="G38" s="11">
        <f t="shared" si="4"/>
        <v>6311.8429797561112</v>
      </c>
      <c r="H38" s="11">
        <f t="shared" si="2"/>
        <v>5328.9790770187683</v>
      </c>
      <c r="I38" s="11">
        <f t="shared" si="5"/>
        <v>-2261.8429797561112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0"/>
        <v>102596.27266079967</v>
      </c>
      <c r="F39" s="11">
        <f t="shared" si="1"/>
        <v>61862.517378184421</v>
      </c>
      <c r="G39" s="11">
        <f t="shared" si="4"/>
        <v>6186.2517378184421</v>
      </c>
      <c r="H39" s="11">
        <f t="shared" si="2"/>
        <v>3195.7273392003262</v>
      </c>
      <c r="I39" s="11">
        <f t="shared" si="5"/>
        <v>-2133.2517378184421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0"/>
        <v>108593.71278995626</v>
      </c>
      <c r="F40" s="11">
        <f t="shared" si="1"/>
        <v>59974.401291565882</v>
      </c>
      <c r="G40" s="11">
        <f t="shared" si="4"/>
        <v>5997.4401291565882</v>
      </c>
      <c r="H40" s="11">
        <f t="shared" si="2"/>
        <v>1980.287210043738</v>
      </c>
      <c r="I40" s="11">
        <f t="shared" si="5"/>
        <v>-1215.4401291565882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0"/>
        <v>114346.98445818936</v>
      </c>
      <c r="F41" s="11">
        <f t="shared" si="1"/>
        <v>57532.716682330938</v>
      </c>
      <c r="G41" s="11">
        <f t="shared" si="4"/>
        <v>5753.2716682330938</v>
      </c>
      <c r="H41" s="11">
        <f t="shared" si="2"/>
        <v>895.01554181064421</v>
      </c>
      <c r="I41" s="11">
        <f t="shared" si="5"/>
        <v>-1085.2716682330938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0"/>
        <v>119810.35138938267</v>
      </c>
      <c r="F42" s="11">
        <f t="shared" si="1"/>
        <v>54633.66931193319</v>
      </c>
      <c r="G42" s="11">
        <f t="shared" si="4"/>
        <v>5463.366931193319</v>
      </c>
      <c r="H42" s="11">
        <f t="shared" si="2"/>
        <v>16.648610617325176</v>
      </c>
      <c r="I42" s="11">
        <f t="shared" si="5"/>
        <v>-878.36693119331903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0"/>
        <v>124948.69577736256</v>
      </c>
      <c r="F43" s="11">
        <f t="shared" si="1"/>
        <v>51383.44387979887</v>
      </c>
      <c r="G43" s="11">
        <f t="shared" si="4"/>
        <v>5138.344387979887</v>
      </c>
      <c r="H43" s="11">
        <f t="shared" si="2"/>
        <v>-316.69577736256178</v>
      </c>
      <c r="I43" s="11">
        <f t="shared" si="5"/>
        <v>-333.34438797988696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0"/>
        <v>129737.76490875347</v>
      </c>
      <c r="F44" s="11">
        <f t="shared" si="1"/>
        <v>47890.691313909047</v>
      </c>
      <c r="G44" s="11">
        <f t="shared" si="4"/>
        <v>4789.0691313909047</v>
      </c>
      <c r="H44" s="11">
        <f t="shared" si="2"/>
        <v>-789.76490875346644</v>
      </c>
      <c r="I44" s="11">
        <f t="shared" si="5"/>
        <v>-473.06913139090466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0"/>
        <v>134163.75472842992</v>
      </c>
      <c r="F45" s="11">
        <f t="shared" si="1"/>
        <v>44259.898196764552</v>
      </c>
      <c r="G45" s="11">
        <f t="shared" si="4"/>
        <v>4425.9898196764552</v>
      </c>
      <c r="H45" s="11">
        <f t="shared" si="2"/>
        <v>-1616.7547284299217</v>
      </c>
      <c r="I45" s="11">
        <f t="shared" si="5"/>
        <v>-826.98981967645523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0"/>
        <v>138222.372664002</v>
      </c>
      <c r="F46" s="11">
        <f t="shared" si="1"/>
        <v>40586.179355720815</v>
      </c>
      <c r="G46" s="11">
        <f t="shared" si="4"/>
        <v>4058.6179355720815</v>
      </c>
      <c r="H46" s="11">
        <f t="shared" si="2"/>
        <v>-2636.3726640020031</v>
      </c>
      <c r="I46" s="11">
        <f t="shared" si="5"/>
        <v>-1019.6179355720815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0"/>
        <v>141917.54662355909</v>
      </c>
      <c r="F47" s="11">
        <f t="shared" si="1"/>
        <v>36951.739595570834</v>
      </c>
      <c r="G47" s="11">
        <f t="shared" si="4"/>
        <v>3695.1739595570834</v>
      </c>
      <c r="H47" s="11">
        <f t="shared" si="2"/>
        <v>-2495.5466235590866</v>
      </c>
      <c r="I47" s="11">
        <f t="shared" si="5"/>
        <v>140.82604044291656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0"/>
        <v>145259.945287768</v>
      </c>
      <c r="F48" s="11">
        <f t="shared" si="1"/>
        <v>33423.986642089149</v>
      </c>
      <c r="G48" s="11">
        <f t="shared" si="4"/>
        <v>3342.3986642089149</v>
      </c>
      <c r="H48" s="11">
        <f t="shared" si="2"/>
        <v>-1633.9452877680014</v>
      </c>
      <c r="I48" s="11">
        <f t="shared" si="5"/>
        <v>861.60133579108515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0"/>
        <v>148265.45373562054</v>
      </c>
      <c r="F49" s="11">
        <f t="shared" si="1"/>
        <v>30055.084478525387</v>
      </c>
      <c r="G49" s="11">
        <f t="shared" si="4"/>
        <v>3005.5084478525387</v>
      </c>
      <c r="H49" s="11">
        <f t="shared" si="2"/>
        <v>-688.4537356205401</v>
      </c>
      <c r="I49" s="11">
        <f t="shared" si="5"/>
        <v>945.49155214746133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0"/>
        <v>150953.71648593093</v>
      </c>
      <c r="F50" s="11">
        <f t="shared" si="1"/>
        <v>26882.627503103868</v>
      </c>
      <c r="G50" s="11">
        <f t="shared" si="4"/>
        <v>2688.2627503103868</v>
      </c>
      <c r="H50" s="11">
        <f t="shared" si="2"/>
        <v>1317.2835140690731</v>
      </c>
      <c r="I50" s="11">
        <f t="shared" si="5"/>
        <v>2005.7372496896132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0"/>
        <v>153346.82481884063</v>
      </c>
      <c r="F51" s="11">
        <f t="shared" si="1"/>
        <v>23931.083329097019</v>
      </c>
      <c r="G51" s="11">
        <f t="shared" si="4"/>
        <v>2393.1083329097019</v>
      </c>
      <c r="H51" s="11">
        <f t="shared" si="2"/>
        <v>3016.1751811593713</v>
      </c>
      <c r="I51" s="11">
        <f t="shared" si="5"/>
        <v>1698.8916670902981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ref="D52" si="6">C52-C51</f>
        <v>3153</v>
      </c>
      <c r="E52" s="11">
        <f t="shared" si="0"/>
        <v>155468.19239186408</v>
      </c>
      <c r="F52" s="11">
        <f t="shared" si="1"/>
        <v>21213.675730234536</v>
      </c>
      <c r="G52" s="11">
        <f t="shared" si="4"/>
        <v>2121.3675730234536</v>
      </c>
      <c r="H52" s="11">
        <f t="shared" ref="H52" si="7">C52-E52</f>
        <v>4047.8076081359177</v>
      </c>
      <c r="I52" s="11">
        <f t="shared" ref="I52" si="8">H52-H51</f>
        <v>1031.6324269765464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9">C53-C52</f>
        <v>2972</v>
      </c>
      <c r="E53" s="11">
        <f t="shared" si="0"/>
        <v>157341.63600963814</v>
      </c>
      <c r="F53" s="11">
        <f t="shared" si="1"/>
        <v>18734.436177740572</v>
      </c>
      <c r="G53" s="11">
        <f t="shared" si="4"/>
        <v>1873.4436177740572</v>
      </c>
      <c r="H53" s="11">
        <f t="shared" ref="H53" si="10">C53-E53</f>
        <v>5146.3639903618605</v>
      </c>
      <c r="I53" s="11">
        <f t="shared" ref="I53" si="11">H53-H52</f>
        <v>1098.5563822259428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2">C54-C53</f>
        <v>2667</v>
      </c>
      <c r="E54" s="11">
        <f t="shared" si="0"/>
        <v>158990.65825120479</v>
      </c>
      <c r="F54" s="11">
        <f t="shared" si="1"/>
        <v>16490.222415666503</v>
      </c>
      <c r="G54" s="11">
        <f t="shared" si="4"/>
        <v>1649.0222415666503</v>
      </c>
      <c r="H54" s="11">
        <f t="shared" ref="H54" si="13">C54-E54</f>
        <v>6164.3417487952102</v>
      </c>
      <c r="I54" s="11">
        <f t="shared" ref="I54" si="14">H54-H53</f>
        <v>1017.9777584333497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5">C55-C54</f>
        <v>3786</v>
      </c>
      <c r="E55" s="11">
        <f t="shared" si="0"/>
        <v>160437.91535456199</v>
      </c>
      <c r="F55" s="11">
        <f t="shared" si="1"/>
        <v>14472.571033572021</v>
      </c>
      <c r="G55" s="11">
        <f t="shared" si="4"/>
        <v>1447.2571033572021</v>
      </c>
      <c r="H55" s="11">
        <f t="shared" ref="H55" si="16">C55-E55</f>
        <v>8503.084645438008</v>
      </c>
      <c r="I55" s="11">
        <f t="shared" ref="I55" si="17">H55-H54</f>
        <v>2338.7428966427979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8">C56-C55</f>
        <v>3493</v>
      </c>
      <c r="E56" s="11">
        <f t="shared" si="0"/>
        <v>161704.84630563675</v>
      </c>
      <c r="F56" s="11">
        <f t="shared" si="1"/>
        <v>12669.309510747553</v>
      </c>
      <c r="G56" s="11">
        <f t="shared" si="4"/>
        <v>1266.9309510747553</v>
      </c>
      <c r="H56" s="11">
        <f t="shared" ref="H56" si="19">C56-E56</f>
        <v>10729.153694363253</v>
      </c>
      <c r="I56" s="11">
        <f t="shared" ref="I56" si="20">H56-H55</f>
        <v>2226.0690489252447</v>
      </c>
    </row>
    <row r="57" spans="1:9">
      <c r="A57" s="2">
        <v>43939</v>
      </c>
      <c r="B57" s="10">
        <v>55</v>
      </c>
      <c r="C57" s="10"/>
      <c r="E57" s="11">
        <f t="shared" si="0"/>
        <v>162811.4361254742</v>
      </c>
      <c r="F57" s="11">
        <f t="shared" si="1"/>
        <v>11065.898198374489</v>
      </c>
      <c r="G57" s="11">
        <f t="shared" si="4"/>
        <v>1106.5898198374489</v>
      </c>
      <c r="I57" s="11"/>
    </row>
    <row r="58" spans="1:9">
      <c r="A58" s="2">
        <v>43940</v>
      </c>
      <c r="B58" s="10">
        <v>56</v>
      </c>
      <c r="C58" s="10"/>
      <c r="E58" s="11">
        <f t="shared" si="0"/>
        <v>163776.08653204248</v>
      </c>
      <c r="F58" s="11">
        <f t="shared" si="1"/>
        <v>9646.5040656828205</v>
      </c>
      <c r="G58" s="11">
        <f t="shared" si="4"/>
        <v>964.65040656828205</v>
      </c>
      <c r="I58" s="11"/>
    </row>
    <row r="59" spans="1:9">
      <c r="A59" s="2">
        <v>43941</v>
      </c>
      <c r="B59" s="10">
        <v>57</v>
      </c>
      <c r="C59" s="10"/>
      <c r="E59" s="11">
        <f t="shared" si="0"/>
        <v>164615.56928975726</v>
      </c>
      <c r="F59" s="11">
        <f t="shared" si="1"/>
        <v>8394.8275771478075</v>
      </c>
      <c r="G59" s="11">
        <f t="shared" si="4"/>
        <v>839.48275771478075</v>
      </c>
      <c r="I59" s="11"/>
    </row>
    <row r="60" spans="1:9">
      <c r="A60" s="2">
        <v>43942</v>
      </c>
      <c r="B60" s="10">
        <v>58</v>
      </c>
      <c r="C60" s="10"/>
      <c r="E60" s="11">
        <f t="shared" si="0"/>
        <v>165345.04072827694</v>
      </c>
      <c r="F60" s="11">
        <f t="shared" si="1"/>
        <v>7294.7143851968576</v>
      </c>
      <c r="G60" s="11">
        <f t="shared" si="4"/>
        <v>729.47143851968576</v>
      </c>
      <c r="I60" s="11"/>
    </row>
    <row r="61" spans="1:9">
      <c r="A61" s="2">
        <v>43943</v>
      </c>
      <c r="B61" s="10">
        <v>59</v>
      </c>
      <c r="C61" s="10"/>
      <c r="E61" s="11">
        <f t="shared" si="0"/>
        <v>165978.09945388226</v>
      </c>
      <c r="F61" s="11">
        <f t="shared" si="1"/>
        <v>6330.5872560531134</v>
      </c>
      <c r="G61" s="11">
        <f t="shared" si="4"/>
        <v>633.05872560531134</v>
      </c>
      <c r="I61" s="11"/>
    </row>
    <row r="62" spans="1:9">
      <c r="A62" s="2">
        <v>43944</v>
      </c>
      <c r="B62" s="10">
        <v>60</v>
      </c>
      <c r="C62" s="10"/>
      <c r="E62" s="11">
        <f t="shared" si="0"/>
        <v>166526.87276246955</v>
      </c>
      <c r="F62" s="11">
        <f t="shared" si="1"/>
        <v>5487.7330858728965</v>
      </c>
      <c r="G62" s="11">
        <f t="shared" si="4"/>
        <v>548.77330858728965</v>
      </c>
      <c r="I62" s="11"/>
    </row>
    <row r="63" spans="1:9">
      <c r="A63" s="2">
        <v>43945</v>
      </c>
      <c r="B63" s="10">
        <v>61</v>
      </c>
      <c r="C63" s="10"/>
      <c r="E63" s="11">
        <f t="shared" si="0"/>
        <v>167002.12044270863</v>
      </c>
      <c r="F63" s="11">
        <f t="shared" si="1"/>
        <v>4752.4768023908837</v>
      </c>
      <c r="G63" s="11">
        <f t="shared" si="4"/>
        <v>475.24768023908837</v>
      </c>
      <c r="I63" s="11"/>
    </row>
    <row r="64" spans="1:9">
      <c r="A64" s="2">
        <v>43946</v>
      </c>
      <c r="B64" s="10">
        <v>62</v>
      </c>
      <c r="C64" s="10"/>
      <c r="E64" s="11">
        <f t="shared" si="0"/>
        <v>167413.34741017831</v>
      </c>
      <c r="F64" s="11">
        <f t="shared" si="1"/>
        <v>4112.2696746967267</v>
      </c>
      <c r="G64" s="11">
        <f t="shared" si="4"/>
        <v>411.22696746967267</v>
      </c>
      <c r="I64" s="11"/>
    </row>
    <row r="65" spans="1:9">
      <c r="A65" s="2">
        <v>43947</v>
      </c>
      <c r="B65" s="10">
        <v>63</v>
      </c>
      <c r="C65" s="10"/>
      <c r="E65" s="11">
        <f t="shared" si="0"/>
        <v>167768.91890321046</v>
      </c>
      <c r="F65" s="11">
        <f t="shared" si="1"/>
        <v>3555.7149303215556</v>
      </c>
      <c r="G65" s="11">
        <f t="shared" si="4"/>
        <v>355.57149303215556</v>
      </c>
      <c r="I65" s="11"/>
    </row>
    <row r="66" spans="1:9">
      <c r="A66" s="2">
        <v>43948</v>
      </c>
      <c r="B66" s="10">
        <v>64</v>
      </c>
      <c r="C66" s="10"/>
      <c r="E66" s="11">
        <f t="shared" si="0"/>
        <v>168076.17381613352</v>
      </c>
      <c r="F66" s="11">
        <f t="shared" si="1"/>
        <v>3072.5491292306106</v>
      </c>
      <c r="G66" s="11">
        <f t="shared" si="4"/>
        <v>307.25491292306106</v>
      </c>
      <c r="I66" s="11"/>
    </row>
    <row r="67" spans="1:9">
      <c r="A67" s="2">
        <v>43949</v>
      </c>
      <c r="B67" s="10">
        <v>65</v>
      </c>
      <c r="C67" s="10"/>
      <c r="E67" s="11">
        <f t="shared" ref="E67:E130" si="21">$L$2/(1+$L$5*EXP(-$L$4*B67))</f>
        <v>168341.53319128411</v>
      </c>
      <c r="F67" s="11">
        <f t="shared" si="1"/>
        <v>2653.5937515058322</v>
      </c>
      <c r="G67" s="11">
        <f t="shared" si="4"/>
        <v>265.35937515058322</v>
      </c>
      <c r="I67" s="11"/>
    </row>
    <row r="68" spans="1:9">
      <c r="A68" s="2">
        <v>43950</v>
      </c>
      <c r="B68" s="10">
        <v>66</v>
      </c>
      <c r="C68" s="10"/>
      <c r="E68" s="11">
        <f t="shared" si="21"/>
        <v>168570.60199530661</v>
      </c>
      <c r="F68" s="11">
        <f t="shared" ref="F68:F131" si="22">(E68-E67)*10</f>
        <v>2290.6880402250681</v>
      </c>
      <c r="G68" s="11">
        <f t="shared" si="4"/>
        <v>229.06880402250681</v>
      </c>
      <c r="I68" s="11"/>
    </row>
    <row r="69" spans="1:9">
      <c r="A69" s="2">
        <v>43951</v>
      </c>
      <c r="B69" s="10">
        <v>67</v>
      </c>
      <c r="C69" s="10"/>
      <c r="E69" s="11">
        <f t="shared" si="21"/>
        <v>168768.263127529</v>
      </c>
      <c r="F69" s="11">
        <f t="shared" si="22"/>
        <v>1976.6113222239073</v>
      </c>
      <c r="G69" s="11">
        <f t="shared" ref="G69:G132" si="23">E69-E68</f>
        <v>197.66113222239073</v>
      </c>
      <c r="I69" s="11"/>
    </row>
    <row r="70" spans="1:9">
      <c r="A70" s="2">
        <v>43952</v>
      </c>
      <c r="B70" s="10">
        <v>68</v>
      </c>
      <c r="C70" s="10"/>
      <c r="E70" s="11">
        <f t="shared" si="21"/>
        <v>168938.76320437688</v>
      </c>
      <c r="F70" s="11">
        <f t="shared" si="22"/>
        <v>1705.0007684787852</v>
      </c>
      <c r="G70" s="11">
        <f t="shared" si="23"/>
        <v>170.50007684787852</v>
      </c>
      <c r="I70" s="11"/>
    </row>
    <row r="71" spans="1:9">
      <c r="A71" s="2">
        <v>43953</v>
      </c>
      <c r="B71" s="10">
        <v>69</v>
      </c>
      <c r="C71" s="10"/>
      <c r="E71" s="11">
        <f t="shared" si="21"/>
        <v>169085.79008292852</v>
      </c>
      <c r="F71" s="11">
        <f t="shared" si="22"/>
        <v>1470.2687855163822</v>
      </c>
      <c r="G71" s="11">
        <f t="shared" si="23"/>
        <v>147.02687855163822</v>
      </c>
      <c r="I71" s="11"/>
    </row>
    <row r="72" spans="1:9">
      <c r="A72" s="2">
        <v>43954</v>
      </c>
      <c r="B72" s="10">
        <v>70</v>
      </c>
      <c r="C72" s="10"/>
      <c r="E72" s="11">
        <f t="shared" si="21"/>
        <v>169212.54237020807</v>
      </c>
      <c r="F72" s="11">
        <f t="shared" si="22"/>
        <v>1267.5228727955255</v>
      </c>
      <c r="G72" s="11">
        <f t="shared" si="23"/>
        <v>126.75228727955255</v>
      </c>
      <c r="I72" s="11"/>
    </row>
    <row r="73" spans="1:9">
      <c r="A73" s="2">
        <v>43955</v>
      </c>
      <c r="B73" s="10">
        <v>71</v>
      </c>
      <c r="C73" s="10"/>
      <c r="E73" s="11">
        <f t="shared" si="21"/>
        <v>169321.79134647819</v>
      </c>
      <c r="F73" s="11">
        <f t="shared" si="22"/>
        <v>1092.4897627011524</v>
      </c>
      <c r="G73" s="11">
        <f t="shared" si="23"/>
        <v>109.24897627011524</v>
      </c>
      <c r="I73" s="11"/>
    </row>
    <row r="74" spans="1:9">
      <c r="A74" s="2">
        <v>43956</v>
      </c>
      <c r="B74" s="10">
        <v>72</v>
      </c>
      <c r="C74" s="10"/>
      <c r="E74" s="11">
        <f t="shared" si="21"/>
        <v>169415.93583758667</v>
      </c>
      <c r="F74" s="11">
        <f t="shared" si="22"/>
        <v>941.44491108483635</v>
      </c>
      <c r="G74" s="11">
        <f t="shared" si="23"/>
        <v>94.144491108483635</v>
      </c>
      <c r="I74" s="11"/>
    </row>
    <row r="75" spans="1:9">
      <c r="A75" s="2">
        <v>43957</v>
      </c>
      <c r="B75" s="10">
        <v>73</v>
      </c>
      <c r="C75" s="10"/>
      <c r="E75" s="11">
        <f t="shared" si="21"/>
        <v>169497.05062438795</v>
      </c>
      <c r="F75" s="11">
        <f t="shared" si="22"/>
        <v>811.1478680127766</v>
      </c>
      <c r="G75" s="11">
        <f t="shared" si="23"/>
        <v>81.11478680127766</v>
      </c>
      <c r="I75" s="11"/>
    </row>
    <row r="76" spans="1:9">
      <c r="A76" s="2">
        <v>43958</v>
      </c>
      <c r="B76" s="10">
        <v>74</v>
      </c>
      <c r="C76" s="10"/>
      <c r="E76" s="11">
        <f t="shared" si="21"/>
        <v>169566.9289925276</v>
      </c>
      <c r="F76" s="11">
        <f t="shared" si="22"/>
        <v>698.78368139645318</v>
      </c>
      <c r="G76" s="11">
        <f t="shared" si="23"/>
        <v>69.878368139645318</v>
      </c>
      <c r="I76" s="11"/>
    </row>
    <row r="77" spans="1:9">
      <c r="A77" s="2">
        <v>43959</v>
      </c>
      <c r="B77" s="10">
        <v>75</v>
      </c>
      <c r="C77" s="10"/>
      <c r="E77" s="11">
        <f t="shared" si="21"/>
        <v>169627.12001559854</v>
      </c>
      <c r="F77" s="11">
        <f t="shared" si="22"/>
        <v>601.91023070947267</v>
      </c>
      <c r="G77" s="11">
        <f t="shared" si="23"/>
        <v>60.191023070947267</v>
      </c>
      <c r="I77" s="11"/>
    </row>
    <row r="78" spans="1:9">
      <c r="A78" s="2">
        <v>43960</v>
      </c>
      <c r="B78" s="10">
        <v>76</v>
      </c>
      <c r="C78" s="10"/>
      <c r="E78" s="11">
        <f t="shared" si="21"/>
        <v>169678.96113785819</v>
      </c>
      <c r="F78" s="11">
        <f t="shared" si="22"/>
        <v>518.41122259647818</v>
      </c>
      <c r="G78" s="11">
        <f t="shared" si="23"/>
        <v>51.841122259647818</v>
      </c>
      <c r="I78" s="11"/>
    </row>
    <row r="79" spans="1:9">
      <c r="A79" s="2">
        <v>43961</v>
      </c>
      <c r="B79" s="10">
        <v>77</v>
      </c>
      <c r="C79" s="10"/>
      <c r="E79" s="11">
        <f t="shared" si="21"/>
        <v>169723.60658588912</v>
      </c>
      <c r="F79" s="11">
        <f t="shared" si="22"/>
        <v>446.45448030933039</v>
      </c>
      <c r="G79" s="11">
        <f t="shared" si="23"/>
        <v>44.645448030933039</v>
      </c>
      <c r="I79" s="11"/>
    </row>
    <row r="80" spans="1:9">
      <c r="A80" s="2">
        <v>43962</v>
      </c>
      <c r="B80" s="10">
        <v>78</v>
      </c>
      <c r="C80" s="10"/>
      <c r="E80" s="11">
        <f t="shared" si="21"/>
        <v>169762.0520964844</v>
      </c>
      <c r="F80" s="11">
        <f t="shared" si="22"/>
        <v>384.45510595280211</v>
      </c>
      <c r="G80" s="11">
        <f t="shared" si="23"/>
        <v>38.445510595280211</v>
      </c>
      <c r="I80" s="11"/>
    </row>
    <row r="81" spans="1:9">
      <c r="A81" s="2">
        <v>43963</v>
      </c>
      <c r="B81" s="10">
        <v>79</v>
      </c>
      <c r="C81" s="10"/>
      <c r="E81" s="11">
        <f t="shared" si="21"/>
        <v>169795.15640390385</v>
      </c>
      <c r="F81" s="11">
        <f t="shared" si="22"/>
        <v>331.04307419445831</v>
      </c>
      <c r="G81" s="11">
        <f t="shared" si="23"/>
        <v>33.104307419445831</v>
      </c>
      <c r="I81" s="11"/>
    </row>
    <row r="82" spans="1:9">
      <c r="A82" s="2">
        <v>43964</v>
      </c>
      <c r="B82" s="10">
        <v>80</v>
      </c>
      <c r="C82" s="10"/>
      <c r="E82" s="11">
        <f t="shared" si="21"/>
        <v>169823.65988570623</v>
      </c>
      <c r="F82" s="11">
        <f t="shared" si="22"/>
        <v>285.03481802385068</v>
      </c>
      <c r="G82" s="11">
        <f t="shared" si="23"/>
        <v>28.503481802385068</v>
      </c>
      <c r="I82" s="11"/>
    </row>
    <row r="83" spans="1:9">
      <c r="A83" s="2">
        <v>43965</v>
      </c>
      <c r="B83" s="10">
        <v>81</v>
      </c>
      <c r="C83" s="10"/>
      <c r="E83" s="11">
        <f t="shared" si="21"/>
        <v>169848.20072405832</v>
      </c>
      <c r="F83" s="11">
        <f t="shared" si="22"/>
        <v>245.40838352084393</v>
      </c>
      <c r="G83" s="11">
        <f t="shared" si="23"/>
        <v>24.540838352084393</v>
      </c>
      <c r="I83" s="11"/>
    </row>
    <row r="84" spans="1:9">
      <c r="A84" s="2">
        <v>43966</v>
      </c>
      <c r="B84" s="10">
        <v>82</v>
      </c>
      <c r="C84" s="10"/>
      <c r="E84" s="11">
        <f t="shared" si="21"/>
        <v>169869.32889964193</v>
      </c>
      <c r="F84" s="11">
        <f t="shared" si="22"/>
        <v>211.28175583609845</v>
      </c>
      <c r="G84" s="11">
        <f t="shared" si="23"/>
        <v>21.128175583609845</v>
      </c>
      <c r="I84" s="11"/>
    </row>
    <row r="85" spans="1:9">
      <c r="A85" s="2">
        <v>43967</v>
      </c>
      <c r="B85" s="10">
        <v>83</v>
      </c>
      <c r="C85" s="10"/>
      <c r="E85" s="11">
        <f t="shared" si="21"/>
        <v>169887.51829852085</v>
      </c>
      <c r="F85" s="11">
        <f t="shared" si="22"/>
        <v>181.89398878923384</v>
      </c>
      <c r="G85" s="11">
        <f t="shared" si="23"/>
        <v>18.189398878923384</v>
      </c>
      <c r="I85" s="11"/>
    </row>
    <row r="86" spans="1:9">
      <c r="A86" s="2">
        <v>43968</v>
      </c>
      <c r="B86" s="10">
        <v>84</v>
      </c>
      <c r="C86" s="10"/>
      <c r="E86" s="11">
        <f t="shared" si="21"/>
        <v>169903.17717879993</v>
      </c>
      <c r="F86" s="11">
        <f t="shared" si="22"/>
        <v>156.58880279079312</v>
      </c>
      <c r="G86" s="11">
        <f t="shared" si="23"/>
        <v>15.658880279079312</v>
      </c>
      <c r="I86" s="11"/>
    </row>
    <row r="87" spans="1:9">
      <c r="A87" s="2">
        <v>43969</v>
      </c>
      <c r="B87" s="10">
        <v>85</v>
      </c>
      <c r="C87" s="10"/>
      <c r="E87" s="11">
        <f t="shared" si="21"/>
        <v>169916.65721364188</v>
      </c>
      <c r="F87" s="11">
        <f t="shared" si="22"/>
        <v>134.80034841952147</v>
      </c>
      <c r="G87" s="11">
        <f t="shared" si="23"/>
        <v>13.480034841952147</v>
      </c>
      <c r="I87" s="11"/>
    </row>
    <row r="88" spans="1:9">
      <c r="A88" s="2">
        <v>43970</v>
      </c>
      <c r="B88" s="10">
        <v>86</v>
      </c>
      <c r="C88" s="10"/>
      <c r="E88" s="11">
        <f t="shared" si="21"/>
        <v>169928.261300101</v>
      </c>
      <c r="F88" s="11">
        <f t="shared" si="22"/>
        <v>116.04086459119571</v>
      </c>
      <c r="G88" s="11">
        <f t="shared" si="23"/>
        <v>11.604086459119571</v>
      </c>
      <c r="I88" s="11"/>
    </row>
    <row r="89" spans="1:9">
      <c r="A89" s="2">
        <v>43971</v>
      </c>
      <c r="B89" s="10">
        <v>87</v>
      </c>
      <c r="C89" s="10"/>
      <c r="E89" s="11">
        <f t="shared" si="21"/>
        <v>169938.25029912076</v>
      </c>
      <c r="F89" s="11">
        <f t="shared" si="22"/>
        <v>99.889990197552834</v>
      </c>
      <c r="G89" s="11">
        <f t="shared" si="23"/>
        <v>9.9889990197552834</v>
      </c>
      <c r="I89" s="11"/>
    </row>
    <row r="90" spans="1:9">
      <c r="A90" s="2">
        <v>43972</v>
      </c>
      <c r="B90" s="10">
        <v>88</v>
      </c>
      <c r="C90" s="10"/>
      <c r="E90" s="11">
        <f t="shared" si="21"/>
        <v>169946.8488507006</v>
      </c>
      <c r="F90" s="11">
        <f t="shared" si="22"/>
        <v>85.985515798383858</v>
      </c>
      <c r="G90" s="11">
        <f t="shared" si="23"/>
        <v>8.5985515798383858</v>
      </c>
      <c r="I90" s="11"/>
    </row>
    <row r="91" spans="1:9">
      <c r="A91" s="2">
        <v>43973</v>
      </c>
      <c r="B91" s="10">
        <v>89</v>
      </c>
      <c r="C91" s="10"/>
      <c r="E91" s="11">
        <f t="shared" si="21"/>
        <v>169954.25038943792</v>
      </c>
      <c r="F91" s="11">
        <f t="shared" si="22"/>
        <v>74.01538737321971</v>
      </c>
      <c r="G91" s="11">
        <f t="shared" si="23"/>
        <v>7.401538737321971</v>
      </c>
      <c r="I91" s="11"/>
    </row>
    <row r="92" spans="1:9">
      <c r="A92" s="2">
        <v>43974</v>
      </c>
      <c r="B92" s="10">
        <v>90</v>
      </c>
      <c r="C92" s="10"/>
      <c r="E92" s="11">
        <f t="shared" si="21"/>
        <v>169960.62146914212</v>
      </c>
      <c r="F92" s="11">
        <f t="shared" si="22"/>
        <v>63.710797042003833</v>
      </c>
      <c r="G92" s="11">
        <f t="shared" si="23"/>
        <v>6.3710797042003833</v>
      </c>
      <c r="I92" s="11"/>
    </row>
    <row r="93" spans="1:9">
      <c r="A93" s="2">
        <v>43975</v>
      </c>
      <c r="B93" s="10">
        <v>91</v>
      </c>
      <c r="C93" s="10"/>
      <c r="E93" s="11">
        <f t="shared" si="21"/>
        <v>169966.10549077136</v>
      </c>
      <c r="F93" s="11">
        <f t="shared" si="22"/>
        <v>54.840216292359401</v>
      </c>
      <c r="G93" s="11">
        <f t="shared" si="23"/>
        <v>5.4840216292359401</v>
      </c>
      <c r="I93" s="11"/>
    </row>
    <row r="94" spans="1:9">
      <c r="A94" s="2">
        <v>43976</v>
      </c>
      <c r="B94" s="10">
        <v>92</v>
      </c>
      <c r="C94" s="10"/>
      <c r="E94" s="11">
        <f t="shared" si="21"/>
        <v>169970.82591532811</v>
      </c>
      <c r="F94" s="11">
        <f t="shared" si="22"/>
        <v>47.204245567554608</v>
      </c>
      <c r="G94" s="11">
        <f t="shared" si="23"/>
        <v>4.7204245567554608</v>
      </c>
      <c r="I94" s="11"/>
    </row>
    <row r="95" spans="1:9">
      <c r="A95" s="2">
        <v>43977</v>
      </c>
      <c r="B95" s="10">
        <v>93</v>
      </c>
      <c r="C95" s="10"/>
      <c r="E95" s="11">
        <f t="shared" si="21"/>
        <v>169974.88903235993</v>
      </c>
      <c r="F95" s="11">
        <f t="shared" si="22"/>
        <v>40.631170318229124</v>
      </c>
      <c r="G95" s="11">
        <f t="shared" si="23"/>
        <v>4.0631170318229124</v>
      </c>
      <c r="I95" s="11"/>
    </row>
    <row r="96" spans="1:9">
      <c r="A96" s="2">
        <v>43978</v>
      </c>
      <c r="B96" s="10">
        <v>94</v>
      </c>
      <c r="C96" s="10"/>
      <c r="E96" s="11">
        <f t="shared" si="21"/>
        <v>169978.38634515452</v>
      </c>
      <c r="F96" s="11">
        <f t="shared" si="22"/>
        <v>34.973127945850138</v>
      </c>
      <c r="G96" s="11">
        <f t="shared" si="23"/>
        <v>3.4973127945850138</v>
      </c>
      <c r="I96" s="11"/>
    </row>
    <row r="97" spans="2:9">
      <c r="B97" s="10">
        <v>95</v>
      </c>
      <c r="C97" s="10"/>
      <c r="E97" s="11">
        <f t="shared" si="21"/>
        <v>169981.39662541894</v>
      </c>
      <c r="F97" s="11">
        <f t="shared" si="22"/>
        <v>30.102802644250914</v>
      </c>
      <c r="G97" s="11">
        <f t="shared" si="23"/>
        <v>3.0102802644250914</v>
      </c>
      <c r="I97" s="11"/>
    </row>
    <row r="98" spans="2:9">
      <c r="B98" s="10">
        <v>96</v>
      </c>
      <c r="C98" s="10"/>
      <c r="E98" s="11">
        <f t="shared" si="21"/>
        <v>169983.98768303468</v>
      </c>
      <c r="F98" s="11">
        <f t="shared" si="22"/>
        <v>25.91057615733007</v>
      </c>
      <c r="G98" s="11">
        <f t="shared" si="23"/>
        <v>2.591057615733007</v>
      </c>
      <c r="I98" s="11"/>
    </row>
    <row r="99" spans="2:9">
      <c r="B99" s="10">
        <v>97</v>
      </c>
      <c r="C99" s="10"/>
      <c r="E99" s="11">
        <f t="shared" si="21"/>
        <v>169986.2178902466</v>
      </c>
      <c r="F99" s="11">
        <f t="shared" si="22"/>
        <v>22.302072119200602</v>
      </c>
      <c r="G99" s="11">
        <f t="shared" si="23"/>
        <v>2.2302072119200602</v>
      </c>
      <c r="I99" s="11"/>
    </row>
    <row r="100" spans="2:9">
      <c r="B100" s="10">
        <v>98</v>
      </c>
      <c r="C100" s="10"/>
      <c r="E100" s="11">
        <f t="shared" si="21"/>
        <v>169988.13749424502</v>
      </c>
      <c r="F100" s="11">
        <f t="shared" si="22"/>
        <v>19.19603998423554</v>
      </c>
      <c r="G100" s="11">
        <f t="shared" si="23"/>
        <v>1.919603998423554</v>
      </c>
      <c r="I100" s="11"/>
    </row>
    <row r="101" spans="2:9">
      <c r="B101" s="10">
        <v>99</v>
      </c>
      <c r="C101" s="10"/>
      <c r="E101" s="11">
        <f t="shared" si="21"/>
        <v>169989.78974743551</v>
      </c>
      <c r="F101" s="11">
        <f t="shared" si="22"/>
        <v>16.52253190492047</v>
      </c>
      <c r="G101" s="11">
        <f t="shared" si="23"/>
        <v>1.652253190492047</v>
      </c>
      <c r="I101" s="11"/>
    </row>
    <row r="102" spans="2:9">
      <c r="B102" s="10">
        <v>100</v>
      </c>
      <c r="C102" s="10"/>
      <c r="E102" s="11">
        <f t="shared" si="21"/>
        <v>169991.21188065573</v>
      </c>
      <c r="F102" s="11">
        <f t="shared" si="22"/>
        <v>14.221332202141639</v>
      </c>
      <c r="G102" s="11">
        <f t="shared" si="23"/>
        <v>1.4221332202141639</v>
      </c>
      <c r="I102" s="11"/>
    </row>
    <row r="103" spans="2:9">
      <c r="B103" s="10">
        <v>101</v>
      </c>
      <c r="C103" s="10"/>
      <c r="E103" s="11">
        <f t="shared" si="21"/>
        <v>169992.43594111624</v>
      </c>
      <c r="F103" s="11">
        <f t="shared" si="22"/>
        <v>12.240604605176486</v>
      </c>
      <c r="G103" s="11">
        <f t="shared" si="23"/>
        <v>1.2240604605176486</v>
      </c>
      <c r="I103" s="11"/>
    </row>
    <row r="104" spans="2:9">
      <c r="B104" s="10">
        <v>102</v>
      </c>
      <c r="C104" s="10"/>
      <c r="E104" s="11">
        <f t="shared" si="21"/>
        <v>169993.48951383444</v>
      </c>
      <c r="F104" s="11">
        <f t="shared" si="22"/>
        <v>10.535727181995753</v>
      </c>
      <c r="G104" s="11">
        <f t="shared" si="23"/>
        <v>1.0535727181995753</v>
      </c>
      <c r="I104" s="11"/>
    </row>
    <row r="105" spans="2:9">
      <c r="B105" s="10">
        <v>103</v>
      </c>
      <c r="C105" s="10"/>
      <c r="E105" s="11">
        <f t="shared" si="21"/>
        <v>169994.39634273437</v>
      </c>
      <c r="F105" s="11">
        <f t="shared" si="22"/>
        <v>9.0682889992604032</v>
      </c>
      <c r="G105" s="11">
        <f t="shared" si="23"/>
        <v>0.90682889992604032</v>
      </c>
      <c r="I105" s="11"/>
    </row>
    <row r="106" spans="2:9">
      <c r="B106" s="10">
        <v>104</v>
      </c>
      <c r="C106" s="10"/>
      <c r="E106" s="11">
        <f t="shared" si="21"/>
        <v>169995.17686534917</v>
      </c>
      <c r="F106" s="11">
        <f t="shared" si="22"/>
        <v>7.8052261480479501</v>
      </c>
      <c r="G106" s="11">
        <f t="shared" si="23"/>
        <v>0.78052261480479501</v>
      </c>
      <c r="I106" s="11"/>
    </row>
    <row r="107" spans="2:9">
      <c r="B107" s="10">
        <v>105</v>
      </c>
      <c r="C107" s="10"/>
      <c r="E107" s="11">
        <f t="shared" si="21"/>
        <v>169995.84867312902</v>
      </c>
      <c r="F107" s="11">
        <f t="shared" si="22"/>
        <v>6.7180777984322049</v>
      </c>
      <c r="G107" s="11">
        <f t="shared" si="23"/>
        <v>0.67180777984322049</v>
      </c>
      <c r="I107" s="11"/>
    </row>
    <row r="108" spans="2:9">
      <c r="B108" s="10">
        <v>106</v>
      </c>
      <c r="C108" s="10"/>
      <c r="E108" s="11">
        <f t="shared" si="21"/>
        <v>169996.42690769571</v>
      </c>
      <c r="F108" s="11">
        <f t="shared" si="22"/>
        <v>5.7823456669575535</v>
      </c>
      <c r="G108" s="11">
        <f t="shared" si="23"/>
        <v>0.57823456669575535</v>
      </c>
      <c r="I108" s="11"/>
    </row>
    <row r="109" spans="2:9">
      <c r="B109" s="10">
        <v>107</v>
      </c>
      <c r="C109" s="10"/>
      <c r="E109" s="11">
        <f t="shared" si="21"/>
        <v>169996.92460194946</v>
      </c>
      <c r="F109" s="11">
        <f t="shared" si="22"/>
        <v>4.9769425374688581</v>
      </c>
      <c r="G109" s="11">
        <f t="shared" si="23"/>
        <v>0.49769425374688581</v>
      </c>
      <c r="I109" s="11"/>
    </row>
    <row r="110" spans="2:9">
      <c r="B110" s="10">
        <v>108</v>
      </c>
      <c r="C110" s="10"/>
      <c r="E110" s="11">
        <f t="shared" si="21"/>
        <v>169997.35297369704</v>
      </c>
      <c r="F110" s="11">
        <f t="shared" si="22"/>
        <v>4.283717475773301</v>
      </c>
      <c r="G110" s="11">
        <f t="shared" si="23"/>
        <v>0.4283717475773301</v>
      </c>
      <c r="I110" s="11"/>
    </row>
    <row r="111" spans="2:9">
      <c r="B111" s="10">
        <v>109</v>
      </c>
      <c r="C111" s="10"/>
      <c r="E111" s="11">
        <f t="shared" si="21"/>
        <v>169997.72167840583</v>
      </c>
      <c r="F111" s="11">
        <f t="shared" si="22"/>
        <v>3.6870470878784545</v>
      </c>
      <c r="G111" s="11">
        <f t="shared" si="23"/>
        <v>0.36870470878784545</v>
      </c>
      <c r="I111" s="11"/>
    </row>
    <row r="112" spans="2:9">
      <c r="B112" s="10">
        <v>110</v>
      </c>
      <c r="C112" s="10"/>
      <c r="E112" s="11">
        <f t="shared" si="21"/>
        <v>169998.0390267703</v>
      </c>
      <c r="F112" s="11">
        <f t="shared" si="22"/>
        <v>3.1734836447867565</v>
      </c>
      <c r="G112" s="11">
        <f t="shared" si="23"/>
        <v>0.31734836447867565</v>
      </c>
      <c r="I112" s="11"/>
    </row>
    <row r="113" spans="2:9">
      <c r="B113" s="10">
        <v>111</v>
      </c>
      <c r="C113" s="10"/>
      <c r="E113" s="11">
        <f t="shared" si="21"/>
        <v>169998.31217198775</v>
      </c>
      <c r="F113" s="11">
        <f t="shared" si="22"/>
        <v>2.7314521744847298</v>
      </c>
      <c r="G113" s="11">
        <f t="shared" si="23"/>
        <v>0.27314521744847298</v>
      </c>
      <c r="I113" s="11"/>
    </row>
    <row r="114" spans="2:9">
      <c r="B114" s="10">
        <v>112</v>
      </c>
      <c r="C114" s="10"/>
      <c r="E114" s="11">
        <f t="shared" si="21"/>
        <v>169998.54727095799</v>
      </c>
      <c r="F114" s="11">
        <f t="shared" si="22"/>
        <v>2.3509897023905069</v>
      </c>
      <c r="G114" s="11">
        <f t="shared" si="23"/>
        <v>0.23509897023905069</v>
      </c>
      <c r="I114" s="11"/>
    </row>
    <row r="115" spans="2:9">
      <c r="B115" s="10">
        <v>113</v>
      </c>
      <c r="C115" s="10"/>
      <c r="E115" s="11">
        <f t="shared" si="21"/>
        <v>169998.74962303758</v>
      </c>
      <c r="F115" s="11">
        <f t="shared" si="22"/>
        <v>2.0235207959194668</v>
      </c>
      <c r="G115" s="11">
        <f t="shared" si="23"/>
        <v>0.20235207959194668</v>
      </c>
      <c r="I115" s="11"/>
    </row>
    <row r="116" spans="2:9">
      <c r="B116" s="10">
        <v>114</v>
      </c>
      <c r="C116" s="10"/>
      <c r="E116" s="11">
        <f t="shared" si="21"/>
        <v>169998.92378947235</v>
      </c>
      <c r="F116" s="11">
        <f t="shared" si="22"/>
        <v>1.7416643476462923</v>
      </c>
      <c r="G116" s="11">
        <f t="shared" si="23"/>
        <v>0.17416643476462923</v>
      </c>
      <c r="I116" s="11"/>
    </row>
    <row r="117" spans="2:9">
      <c r="B117" s="10">
        <v>115</v>
      </c>
      <c r="C117" s="10"/>
      <c r="E117" s="11">
        <f t="shared" si="21"/>
        <v>169999.07369619768</v>
      </c>
      <c r="F117" s="11">
        <f t="shared" si="22"/>
        <v>1.4990672533167526</v>
      </c>
      <c r="G117" s="11">
        <f t="shared" si="23"/>
        <v>0.14990672533167526</v>
      </c>
      <c r="I117" s="11"/>
    </row>
    <row r="118" spans="2:9">
      <c r="B118" s="10">
        <v>116</v>
      </c>
      <c r="C118" s="10"/>
      <c r="E118" s="11">
        <f t="shared" si="21"/>
        <v>169999.20272232365</v>
      </c>
      <c r="F118" s="11">
        <f t="shared" si="22"/>
        <v>1.2902612597099505</v>
      </c>
      <c r="G118" s="11">
        <f t="shared" si="23"/>
        <v>0.12902612597099505</v>
      </c>
      <c r="I118" s="11"/>
    </row>
    <row r="119" spans="2:9">
      <c r="B119" s="10">
        <v>117</v>
      </c>
      <c r="C119" s="10"/>
      <c r="E119" s="11">
        <f t="shared" si="21"/>
        <v>169999.31377629624</v>
      </c>
      <c r="F119" s="11">
        <f t="shared" si="22"/>
        <v>1.1105397259234451</v>
      </c>
      <c r="G119" s="11">
        <f t="shared" si="23"/>
        <v>0.11105397259234451</v>
      </c>
      <c r="I119" s="11"/>
    </row>
    <row r="120" spans="2:9">
      <c r="B120" s="10">
        <v>118</v>
      </c>
      <c r="C120" s="10"/>
      <c r="E120" s="11">
        <f t="shared" si="21"/>
        <v>169999.40936145248</v>
      </c>
      <c r="F120" s="11">
        <f t="shared" si="22"/>
        <v>0.95585156232118607</v>
      </c>
      <c r="G120" s="11">
        <f t="shared" si="23"/>
        <v>9.5585156232118607E-2</v>
      </c>
      <c r="I120" s="11"/>
    </row>
    <row r="121" spans="2:9">
      <c r="B121" s="10">
        <v>119</v>
      </c>
      <c r="C121" s="10"/>
      <c r="E121" s="11">
        <f t="shared" si="21"/>
        <v>169999.49163244493</v>
      </c>
      <c r="F121" s="11">
        <f t="shared" si="22"/>
        <v>0.82270992454141378</v>
      </c>
      <c r="G121" s="11">
        <f t="shared" si="23"/>
        <v>8.2270992454141378E-2</v>
      </c>
      <c r="I121" s="11"/>
    </row>
    <row r="122" spans="2:9">
      <c r="B122" s="10">
        <v>120</v>
      </c>
      <c r="C122" s="10"/>
      <c r="E122" s="11">
        <f t="shared" si="21"/>
        <v>169999.56244380816</v>
      </c>
      <c r="F122" s="11">
        <f t="shared" si="22"/>
        <v>0.70811363228131086</v>
      </c>
      <c r="G122" s="11">
        <f t="shared" si="23"/>
        <v>7.0811363228131086E-2</v>
      </c>
      <c r="I122" s="11"/>
    </row>
    <row r="123" spans="2:9">
      <c r="B123" s="10">
        <v>121</v>
      </c>
      <c r="C123" s="10"/>
      <c r="E123" s="11">
        <f t="shared" si="21"/>
        <v>169999.62339176051</v>
      </c>
      <c r="F123" s="11">
        <f t="shared" si="22"/>
        <v>0.60947952355490997</v>
      </c>
      <c r="G123" s="11">
        <f t="shared" si="23"/>
        <v>6.0947952355490997E-2</v>
      </c>
      <c r="I123" s="11"/>
    </row>
    <row r="124" spans="2:9">
      <c r="B124" s="10">
        <v>122</v>
      </c>
      <c r="C124" s="10"/>
      <c r="E124" s="11">
        <f t="shared" si="21"/>
        <v>169999.67585018429</v>
      </c>
      <c r="F124" s="11">
        <f t="shared" si="22"/>
        <v>0.52458423771895468</v>
      </c>
      <c r="G124" s="11">
        <f t="shared" si="23"/>
        <v>5.2458423771895468E-2</v>
      </c>
      <c r="I124" s="11"/>
    </row>
    <row r="125" spans="2:9">
      <c r="B125" s="10">
        <v>123</v>
      </c>
      <c r="C125" s="10"/>
      <c r="E125" s="11">
        <f t="shared" si="21"/>
        <v>169999.72100159395</v>
      </c>
      <c r="F125" s="11">
        <f t="shared" si="22"/>
        <v>0.45151409663958475</v>
      </c>
      <c r="G125" s="11">
        <f t="shared" si="23"/>
        <v>4.5151409663958475E-2</v>
      </c>
      <c r="I125" s="11"/>
    </row>
    <row r="126" spans="2:9">
      <c r="B126" s="10">
        <v>124</v>
      </c>
      <c r="C126" s="10"/>
      <c r="E126" s="11">
        <f t="shared" si="21"/>
        <v>169999.75986379161</v>
      </c>
      <c r="F126" s="11">
        <f t="shared" si="22"/>
        <v>0.38862197659909725</v>
      </c>
      <c r="G126" s="11">
        <f t="shared" si="23"/>
        <v>3.8862197659909725E-2</v>
      </c>
      <c r="I126" s="11"/>
    </row>
    <row r="127" spans="2:9">
      <c r="B127" s="10">
        <v>125</v>
      </c>
      <c r="C127" s="10"/>
      <c r="E127" s="11">
        <f t="shared" si="21"/>
        <v>169999.79331280934</v>
      </c>
      <c r="F127" s="11">
        <f t="shared" si="22"/>
        <v>0.33449017733801156</v>
      </c>
      <c r="G127" s="11">
        <f t="shared" si="23"/>
        <v>3.3449017733801156E-2</v>
      </c>
      <c r="I127" s="11"/>
    </row>
    <row r="128" spans="2:9">
      <c r="B128" s="10">
        <v>126</v>
      </c>
      <c r="C128" s="10"/>
      <c r="E128" s="11">
        <f t="shared" si="21"/>
        <v>169999.82210265621</v>
      </c>
      <c r="F128" s="11">
        <f t="shared" si="22"/>
        <v>0.2878984686685726</v>
      </c>
      <c r="G128" s="11">
        <f t="shared" si="23"/>
        <v>2.878984686685726E-2</v>
      </c>
      <c r="I128" s="11"/>
    </row>
    <row r="129" spans="2:9">
      <c r="B129" s="10">
        <v>127</v>
      </c>
      <c r="C129" s="10"/>
      <c r="E129" s="11">
        <f t="shared" si="21"/>
        <v>169999.84688231495</v>
      </c>
      <c r="F129" s="11">
        <f t="shared" si="22"/>
        <v>0.24779658735496923</v>
      </c>
      <c r="G129" s="11">
        <f t="shared" si="23"/>
        <v>2.4779658735496923E-2</v>
      </c>
      <c r="I129" s="11"/>
    </row>
    <row r="130" spans="2:9">
      <c r="B130" s="10">
        <v>128</v>
      </c>
      <c r="C130" s="10"/>
      <c r="E130" s="11">
        <f t="shared" si="21"/>
        <v>169999.86821037059</v>
      </c>
      <c r="F130" s="11">
        <f t="shared" si="22"/>
        <v>0.21328055649064481</v>
      </c>
      <c r="G130" s="11">
        <f t="shared" si="23"/>
        <v>2.1328055649064481E-2</v>
      </c>
      <c r="I130" s="11"/>
    </row>
    <row r="131" spans="2:9">
      <c r="B131" s="10">
        <v>129</v>
      </c>
      <c r="C131" s="10"/>
      <c r="E131" s="11">
        <f t="shared" ref="E131:E149" si="24">$L$2/(1+$L$5*EXP(-$L$4*B131))</f>
        <v>169999.88656760252</v>
      </c>
      <c r="F131" s="11">
        <f t="shared" si="22"/>
        <v>0.1835723192198202</v>
      </c>
      <c r="G131" s="11">
        <f t="shared" si="23"/>
        <v>1.835723192198202E-2</v>
      </c>
      <c r="I131" s="11"/>
    </row>
    <row r="132" spans="2:9">
      <c r="B132" s="10">
        <v>130</v>
      </c>
      <c r="C132" s="10"/>
      <c r="E132" s="11">
        <f t="shared" si="24"/>
        <v>169999.9023678216</v>
      </c>
      <c r="F132" s="11">
        <f t="shared" ref="F132:F149" si="25">(E132-E131)*10</f>
        <v>0.15800219087395817</v>
      </c>
      <c r="G132" s="11">
        <f t="shared" si="23"/>
        <v>1.5800219087395817E-2</v>
      </c>
      <c r="I132" s="11"/>
    </row>
    <row r="133" spans="2:9">
      <c r="B133" s="10">
        <v>131</v>
      </c>
      <c r="C133" s="10"/>
      <c r="E133" s="11">
        <f t="shared" si="24"/>
        <v>169999.91596719858</v>
      </c>
      <c r="F133" s="11">
        <f t="shared" si="25"/>
        <v>0.1359937697998248</v>
      </c>
      <c r="G133" s="11">
        <f t="shared" ref="G133:G149" si="26">E133-E132</f>
        <v>1.359937697998248E-2</v>
      </c>
      <c r="I133" s="11"/>
    </row>
    <row r="134" spans="2:9">
      <c r="B134" s="10">
        <v>132</v>
      </c>
      <c r="C134" s="10"/>
      <c r="E134" s="11">
        <f t="shared" si="24"/>
        <v>169999.92767229254</v>
      </c>
      <c r="F134" s="11">
        <f t="shared" si="25"/>
        <v>0.11705093958880752</v>
      </c>
      <c r="G134" s="11">
        <f t="shared" si="26"/>
        <v>1.1705093958880752E-2</v>
      </c>
      <c r="I134" s="11"/>
    </row>
    <row r="135" spans="2:9">
      <c r="B135" s="10">
        <v>133</v>
      </c>
      <c r="C135" s="10"/>
      <c r="E135" s="11">
        <f t="shared" si="24"/>
        <v>169999.9377469616</v>
      </c>
      <c r="F135" s="11">
        <f t="shared" si="25"/>
        <v>0.10074669058667496</v>
      </c>
      <c r="G135" s="11">
        <f t="shared" si="26"/>
        <v>1.0074669058667496E-2</v>
      </c>
      <c r="I135" s="11"/>
    </row>
    <row r="136" spans="2:9">
      <c r="B136" s="10">
        <v>134</v>
      </c>
      <c r="C136" s="10"/>
      <c r="E136" s="11">
        <f t="shared" si="24"/>
        <v>169999.94641831057</v>
      </c>
      <c r="F136" s="11">
        <f t="shared" si="25"/>
        <v>8.6713489727117121E-2</v>
      </c>
      <c r="G136" s="11">
        <f t="shared" si="26"/>
        <v>8.6713489727117121E-3</v>
      </c>
      <c r="I136" s="11"/>
    </row>
    <row r="137" spans="2:9">
      <c r="B137" s="10">
        <v>135</v>
      </c>
      <c r="C137" s="10"/>
      <c r="E137" s="11">
        <f t="shared" si="24"/>
        <v>169999.95388181048</v>
      </c>
      <c r="F137" s="11">
        <f t="shared" si="25"/>
        <v>7.463499903678894E-2</v>
      </c>
      <c r="G137" s="11">
        <f t="shared" si="26"/>
        <v>7.463499903678894E-3</v>
      </c>
      <c r="I137" s="11"/>
    </row>
    <row r="138" spans="2:9">
      <c r="B138" s="10">
        <v>136</v>
      </c>
      <c r="E138" s="11">
        <f t="shared" si="24"/>
        <v>169999.96030570491</v>
      </c>
      <c r="F138" s="11">
        <f t="shared" si="25"/>
        <v>6.4238944323733449E-2</v>
      </c>
      <c r="G138" s="11">
        <f t="shared" si="26"/>
        <v>6.4238944323733449E-3</v>
      </c>
      <c r="I138" s="11"/>
    </row>
    <row r="139" spans="2:9">
      <c r="B139" s="10">
        <v>137</v>
      </c>
      <c r="E139" s="11">
        <f t="shared" si="24"/>
        <v>169999.96583480251</v>
      </c>
      <c r="F139" s="11">
        <f t="shared" si="25"/>
        <v>5.529097601538524E-2</v>
      </c>
      <c r="G139" s="11">
        <f t="shared" si="26"/>
        <v>5.529097601538524E-3</v>
      </c>
      <c r="I139" s="11"/>
    </row>
    <row r="140" spans="2:9">
      <c r="B140" s="10">
        <v>138</v>
      </c>
      <c r="E140" s="11">
        <f t="shared" si="24"/>
        <v>169999.97059374116</v>
      </c>
      <c r="F140" s="11">
        <f t="shared" si="25"/>
        <v>4.7589386522304267E-2</v>
      </c>
      <c r="G140" s="11">
        <f t="shared" si="26"/>
        <v>4.7589386522304267E-3</v>
      </c>
      <c r="I140" s="11"/>
    </row>
    <row r="141" spans="2:9">
      <c r="B141" s="10">
        <v>139</v>
      </c>
      <c r="E141" s="11">
        <f t="shared" si="24"/>
        <v>169999.97468979788</v>
      </c>
      <c r="F141" s="11">
        <f t="shared" si="25"/>
        <v>4.0960567130241543E-2</v>
      </c>
      <c r="G141" s="11">
        <f t="shared" si="26"/>
        <v>4.0960567130241543E-3</v>
      </c>
      <c r="I141" s="11"/>
    </row>
    <row r="142" spans="2:9">
      <c r="B142" s="10">
        <v>140</v>
      </c>
      <c r="E142" s="11">
        <f t="shared" si="24"/>
        <v>169999.97821530668</v>
      </c>
      <c r="F142" s="11">
        <f t="shared" si="25"/>
        <v>3.525508800521493E-2</v>
      </c>
      <c r="G142" s="11">
        <f t="shared" si="26"/>
        <v>3.525508800521493E-3</v>
      </c>
      <c r="I142" s="11"/>
    </row>
    <row r="143" spans="2:9">
      <c r="B143" s="10">
        <v>141</v>
      </c>
      <c r="E143" s="11">
        <f t="shared" si="24"/>
        <v>169999.98124974038</v>
      </c>
      <c r="F143" s="11">
        <f t="shared" si="25"/>
        <v>3.0344336992129683E-2</v>
      </c>
      <c r="G143" s="11">
        <f t="shared" si="26"/>
        <v>3.0344336992129683E-3</v>
      </c>
      <c r="I143" s="11"/>
    </row>
    <row r="144" spans="2:9">
      <c r="B144" s="10">
        <v>142</v>
      </c>
      <c r="E144" s="11">
        <f t="shared" si="24"/>
        <v>169999.98386150174</v>
      </c>
      <c r="F144" s="11">
        <f t="shared" si="25"/>
        <v>2.6117613597307354E-2</v>
      </c>
      <c r="G144" s="11">
        <f t="shared" si="26"/>
        <v>2.6117613597307354E-3</v>
      </c>
      <c r="I144" s="11"/>
    </row>
    <row r="145" spans="2:9">
      <c r="B145" s="10">
        <v>143</v>
      </c>
      <c r="E145" s="11">
        <f t="shared" si="24"/>
        <v>169999.98610946562</v>
      </c>
      <c r="F145" s="11">
        <f t="shared" si="25"/>
        <v>2.2479638864751905E-2</v>
      </c>
      <c r="G145" s="11">
        <f t="shared" si="26"/>
        <v>2.2479638864751905E-3</v>
      </c>
      <c r="I145" s="11"/>
    </row>
    <row r="146" spans="2:9">
      <c r="B146" s="10">
        <v>144</v>
      </c>
      <c r="E146" s="11">
        <f t="shared" si="24"/>
        <v>169999.98804430614</v>
      </c>
      <c r="F146" s="11">
        <f t="shared" si="25"/>
        <v>1.9348405185155571E-2</v>
      </c>
      <c r="G146" s="11">
        <f t="shared" si="26"/>
        <v>1.9348405185155571E-3</v>
      </c>
      <c r="I146" s="11"/>
    </row>
    <row r="147" spans="2:9">
      <c r="B147" s="10">
        <v>145</v>
      </c>
      <c r="E147" s="11">
        <f t="shared" si="24"/>
        <v>169999.98970963882</v>
      </c>
      <c r="F147" s="11">
        <f t="shared" si="25"/>
        <v>1.6653326747473329E-2</v>
      </c>
      <c r="G147" s="11">
        <f t="shared" si="26"/>
        <v>1.6653326747473329E-3</v>
      </c>
      <c r="I147" s="11"/>
    </row>
    <row r="148" spans="2:9">
      <c r="B148" s="10">
        <v>146</v>
      </c>
      <c r="E148" s="11">
        <f t="shared" si="24"/>
        <v>169999.99114300401</v>
      </c>
      <c r="F148" s="11">
        <f t="shared" si="25"/>
        <v>1.4333651924971491E-2</v>
      </c>
      <c r="G148" s="11">
        <f t="shared" si="26"/>
        <v>1.4333651924971491E-3</v>
      </c>
      <c r="I148" s="11"/>
    </row>
    <row r="149" spans="2:9">
      <c r="B149" s="10">
        <v>147</v>
      </c>
      <c r="E149" s="11">
        <f t="shared" si="24"/>
        <v>169999.99237671279</v>
      </c>
      <c r="F149" s="11">
        <f t="shared" si="25"/>
        <v>1.233708782820031E-2</v>
      </c>
      <c r="G149" s="11">
        <f t="shared" si="26"/>
        <v>1.233708782820031E-3</v>
      </c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M149"/>
  <sheetViews>
    <sheetView topLeftCell="C34" workbookViewId="0">
      <selection activeCell="C56" sqref="C56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3">
      <c r="A1" s="1" t="s">
        <v>0</v>
      </c>
      <c r="B1" s="7"/>
      <c r="C1" s="1" t="str">
        <f>'Nuovi positivi'!B1</f>
        <v>nuovi positivi</v>
      </c>
      <c r="D1" s="1" t="s">
        <v>40</v>
      </c>
      <c r="E1" s="8" t="s">
        <v>21</v>
      </c>
      <c r="F1" s="8" t="s">
        <v>22</v>
      </c>
      <c r="G1" s="8" t="s">
        <v>27</v>
      </c>
      <c r="H1" s="8" t="s">
        <v>30</v>
      </c>
      <c r="I1" s="8" t="s">
        <v>39</v>
      </c>
      <c r="J1" s="8"/>
    </row>
    <row r="2" spans="1:13">
      <c r="C2" s="1"/>
      <c r="L2" s="4" t="s">
        <v>23</v>
      </c>
      <c r="M2" s="18">
        <f>0.000155</f>
        <v>1.55E-4</v>
      </c>
    </row>
    <row r="3" spans="1:13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  <c r="L3" s="4" t="s">
        <v>41</v>
      </c>
      <c r="M3" s="9">
        <v>7</v>
      </c>
    </row>
    <row r="4" spans="1:13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1.2963895013854003E-2</v>
      </c>
      <c r="F4" s="11">
        <f t="shared" ref="F4:F67" si="0">(E4-E3)*10</f>
        <v>0.12963895013854002</v>
      </c>
      <c r="G4" s="11">
        <f>$M$2*B4^$M$3*EXP(-B4/$M$4)</f>
        <v>1.2963895013854003E-2</v>
      </c>
      <c r="H4" s="11">
        <f t="shared" ref="H4:H52" si="1">C4-E4</f>
        <v>321.98703610498615</v>
      </c>
      <c r="I4" s="11">
        <f>H4-H3</f>
        <v>92.987036104986146</v>
      </c>
      <c r="L4" s="4" t="s">
        <v>42</v>
      </c>
      <c r="M4" s="9">
        <v>4.7</v>
      </c>
    </row>
    <row r="5" spans="1:13">
      <c r="A5" s="2">
        <v>43887</v>
      </c>
      <c r="B5" s="10">
        <v>3</v>
      </c>
      <c r="C5" s="10">
        <f>'Nuovi positivi'!B5</f>
        <v>400</v>
      </c>
      <c r="D5">
        <f t="shared" ref="D5:D52" si="2">C5-C4</f>
        <v>78</v>
      </c>
      <c r="E5" s="11">
        <f t="shared" ref="E5:E68" si="3">E4+G5</f>
        <v>0.19201262194226418</v>
      </c>
      <c r="F5" s="11">
        <f t="shared" si="0"/>
        <v>1.7904872692841018</v>
      </c>
      <c r="G5" s="11">
        <f t="shared" ref="G5:G68" si="4">$M$2*B5^$M$3*EXP(-B5/$M$4)</f>
        <v>0.17904872692841017</v>
      </c>
      <c r="H5" s="11">
        <f t="shared" si="1"/>
        <v>399.80798737805776</v>
      </c>
      <c r="I5" s="11">
        <f t="shared" ref="I5:I52" si="5">H5-H4</f>
        <v>77.820951273071614</v>
      </c>
    </row>
    <row r="6" spans="1:13">
      <c r="A6" s="2">
        <v>43888</v>
      </c>
      <c r="B6" s="10">
        <v>4</v>
      </c>
      <c r="C6" s="10">
        <f>'Nuovi positivi'!B6</f>
        <v>650</v>
      </c>
      <c r="D6">
        <f t="shared" si="2"/>
        <v>250</v>
      </c>
      <c r="E6" s="11">
        <f t="shared" si="3"/>
        <v>1.2762872924598685</v>
      </c>
      <c r="F6" s="11">
        <f t="shared" si="0"/>
        <v>10.842746705176044</v>
      </c>
      <c r="G6" s="11">
        <f t="shared" si="4"/>
        <v>1.0842746705176043</v>
      </c>
      <c r="H6" s="11">
        <f t="shared" si="1"/>
        <v>648.72371270754013</v>
      </c>
      <c r="I6" s="11">
        <f t="shared" si="5"/>
        <v>248.91572532948237</v>
      </c>
    </row>
    <row r="7" spans="1:13">
      <c r="A7" s="2">
        <v>43889</v>
      </c>
      <c r="B7" s="10">
        <v>5</v>
      </c>
      <c r="C7" s="10">
        <f>'Nuovi positivi'!B7</f>
        <v>888</v>
      </c>
      <c r="D7">
        <f t="shared" si="2"/>
        <v>238</v>
      </c>
      <c r="E7" s="11">
        <f t="shared" si="3"/>
        <v>5.4556139997829396</v>
      </c>
      <c r="F7" s="11">
        <f t="shared" si="0"/>
        <v>41.793267073230709</v>
      </c>
      <c r="G7" s="11">
        <f t="shared" si="4"/>
        <v>4.1793267073230709</v>
      </c>
      <c r="H7" s="11">
        <f t="shared" si="1"/>
        <v>882.54438600021706</v>
      </c>
      <c r="I7" s="11">
        <f t="shared" si="5"/>
        <v>233.82067329267693</v>
      </c>
    </row>
    <row r="8" spans="1:13">
      <c r="A8" s="2">
        <v>43890</v>
      </c>
      <c r="B8" s="10">
        <v>6</v>
      </c>
      <c r="C8" s="10">
        <f>'Nuovi positivi'!B8</f>
        <v>1128</v>
      </c>
      <c r="D8">
        <f t="shared" si="2"/>
        <v>240</v>
      </c>
      <c r="E8" s="11">
        <f t="shared" si="3"/>
        <v>17.560813836588704</v>
      </c>
      <c r="F8" s="11">
        <f t="shared" si="0"/>
        <v>121.05199836805764</v>
      </c>
      <c r="G8" s="11">
        <f t="shared" si="4"/>
        <v>12.105199836805765</v>
      </c>
      <c r="H8" s="11">
        <f t="shared" si="1"/>
        <v>1110.4391861634113</v>
      </c>
      <c r="I8" s="11">
        <f t="shared" si="5"/>
        <v>227.89480016319419</v>
      </c>
      <c r="K8" s="12" t="s">
        <v>31</v>
      </c>
      <c r="L8" s="11">
        <f>AVERAGE(H3:H36)</f>
        <v>5230.3525007581975</v>
      </c>
    </row>
    <row r="9" spans="1:13">
      <c r="A9" s="2">
        <v>43891</v>
      </c>
      <c r="B9" s="10">
        <v>7</v>
      </c>
      <c r="C9" s="10">
        <f>'Nuovi positivi'!B9</f>
        <v>1694</v>
      </c>
      <c r="D9">
        <f t="shared" si="2"/>
        <v>566</v>
      </c>
      <c r="E9" s="11">
        <f t="shared" si="3"/>
        <v>46.347813947940466</v>
      </c>
      <c r="F9" s="11">
        <f t="shared" si="0"/>
        <v>287.87000111351762</v>
      </c>
      <c r="G9" s="11">
        <f t="shared" si="4"/>
        <v>28.787000111351766</v>
      </c>
      <c r="H9" s="11">
        <f t="shared" si="1"/>
        <v>1647.6521860520595</v>
      </c>
      <c r="I9" s="11">
        <f t="shared" si="5"/>
        <v>537.21299988864826</v>
      </c>
      <c r="K9" s="12" t="s">
        <v>32</v>
      </c>
      <c r="L9" s="6">
        <f>STDEVP(H3:H36)</f>
        <v>3041.0331934987721</v>
      </c>
    </row>
    <row r="10" spans="1:13">
      <c r="A10" s="2">
        <v>43892</v>
      </c>
      <c r="B10" s="10">
        <v>8</v>
      </c>
      <c r="C10" s="10">
        <f>'Nuovi positivi'!B10</f>
        <v>2036</v>
      </c>
      <c r="D10">
        <f t="shared" si="2"/>
        <v>342</v>
      </c>
      <c r="E10" s="11">
        <f t="shared" si="3"/>
        <v>105.60444505308459</v>
      </c>
      <c r="F10" s="11">
        <f t="shared" si="0"/>
        <v>592.56631105144129</v>
      </c>
      <c r="G10" s="11">
        <f t="shared" si="4"/>
        <v>59.25663110514413</v>
      </c>
      <c r="H10" s="11">
        <f t="shared" si="1"/>
        <v>1930.3955549469154</v>
      </c>
      <c r="I10" s="11">
        <f t="shared" si="5"/>
        <v>282.74336889485585</v>
      </c>
    </row>
    <row r="11" spans="1:13">
      <c r="A11" s="2">
        <v>43893</v>
      </c>
      <c r="B11" s="10">
        <v>9</v>
      </c>
      <c r="C11" s="10">
        <f>'Nuovi positivi'!B11</f>
        <v>2502</v>
      </c>
      <c r="D11">
        <f t="shared" si="2"/>
        <v>466</v>
      </c>
      <c r="E11" s="11">
        <f t="shared" si="3"/>
        <v>214.84943598020507</v>
      </c>
      <c r="F11" s="11">
        <f t="shared" si="0"/>
        <v>1092.4499092712049</v>
      </c>
      <c r="G11" s="11">
        <f t="shared" si="4"/>
        <v>109.24499092712048</v>
      </c>
      <c r="H11" s="11">
        <f t="shared" si="1"/>
        <v>2287.1505640197947</v>
      </c>
      <c r="I11" s="11">
        <f t="shared" si="5"/>
        <v>356.75500907287937</v>
      </c>
      <c r="K11" s="12" t="s">
        <v>43</v>
      </c>
      <c r="L11" s="11">
        <f>AVERAGE(I4:I39)</f>
        <v>120.92575666143723</v>
      </c>
    </row>
    <row r="12" spans="1:13">
      <c r="A12" s="2">
        <v>43894</v>
      </c>
      <c r="B12" s="10">
        <v>10</v>
      </c>
      <c r="C12" s="10">
        <f>'Nuovi positivi'!B12</f>
        <v>3089</v>
      </c>
      <c r="D12">
        <f t="shared" si="2"/>
        <v>587</v>
      </c>
      <c r="E12" s="11">
        <f t="shared" si="3"/>
        <v>399.47884757226655</v>
      </c>
      <c r="F12" s="11">
        <f t="shared" si="0"/>
        <v>1846.2941159206148</v>
      </c>
      <c r="G12" s="11">
        <f t="shared" si="4"/>
        <v>184.6294115920615</v>
      </c>
      <c r="H12" s="11">
        <f t="shared" si="1"/>
        <v>2689.5211524277333</v>
      </c>
      <c r="I12" s="11">
        <f t="shared" si="5"/>
        <v>402.37058840793861</v>
      </c>
      <c r="K12" s="12" t="s">
        <v>32</v>
      </c>
      <c r="L12" s="6">
        <f>STDEVP(I4:I39)</f>
        <v>629.20835702597503</v>
      </c>
    </row>
    <row r="13" spans="1:13">
      <c r="A13" s="2">
        <v>43895</v>
      </c>
      <c r="B13" s="10">
        <v>11</v>
      </c>
      <c r="C13" s="10">
        <f>'Nuovi positivi'!B13</f>
        <v>3858</v>
      </c>
      <c r="D13">
        <f t="shared" si="2"/>
        <v>769</v>
      </c>
      <c r="E13" s="11">
        <f t="shared" si="3"/>
        <v>690.31380120665494</v>
      </c>
      <c r="F13" s="11">
        <f t="shared" si="0"/>
        <v>2908.3495363438842</v>
      </c>
      <c r="G13" s="11">
        <f t="shared" si="4"/>
        <v>290.8349536343884</v>
      </c>
      <c r="H13" s="11">
        <f t="shared" si="1"/>
        <v>3167.6861987933453</v>
      </c>
      <c r="I13" s="11">
        <f t="shared" si="5"/>
        <v>478.16504636561194</v>
      </c>
    </row>
    <row r="14" spans="1:13">
      <c r="A14" s="2">
        <v>43896</v>
      </c>
      <c r="B14" s="10">
        <v>12</v>
      </c>
      <c r="C14" s="10">
        <f>'Nuovi positivi'!B14</f>
        <v>4636</v>
      </c>
      <c r="D14">
        <f t="shared" si="2"/>
        <v>778</v>
      </c>
      <c r="E14" s="11">
        <f t="shared" si="3"/>
        <v>1122.5921117189264</v>
      </c>
      <c r="F14" s="11">
        <f t="shared" si="0"/>
        <v>4322.7831051227149</v>
      </c>
      <c r="G14" s="11">
        <f t="shared" si="4"/>
        <v>432.27831051227133</v>
      </c>
      <c r="H14" s="11">
        <f t="shared" si="1"/>
        <v>3513.4078882810736</v>
      </c>
      <c r="I14" s="11">
        <f t="shared" si="5"/>
        <v>345.72168948772833</v>
      </c>
      <c r="K14" t="s">
        <v>33</v>
      </c>
      <c r="L14" s="14">
        <f>MATCH(MAX(G3:G67),G3:G67,0)</f>
        <v>33</v>
      </c>
    </row>
    <row r="15" spans="1:13">
      <c r="A15" s="2">
        <v>43897</v>
      </c>
      <c r="B15" s="10">
        <v>13</v>
      </c>
      <c r="C15" s="10">
        <f>'Nuovi positivi'!B15</f>
        <v>5883</v>
      </c>
      <c r="D15">
        <f t="shared" si="2"/>
        <v>1247</v>
      </c>
      <c r="E15" s="11">
        <f t="shared" si="3"/>
        <v>1734.5127599650491</v>
      </c>
      <c r="F15" s="11">
        <f t="shared" si="0"/>
        <v>6119.2064824612271</v>
      </c>
      <c r="G15" s="11">
        <f t="shared" si="4"/>
        <v>611.92064824612282</v>
      </c>
      <c r="H15" s="11">
        <f t="shared" si="1"/>
        <v>4148.4872400349504</v>
      </c>
      <c r="I15" s="11">
        <f t="shared" si="5"/>
        <v>635.07935175387684</v>
      </c>
    </row>
    <row r="16" spans="1:13">
      <c r="A16" s="2">
        <v>43898</v>
      </c>
      <c r="B16" s="10">
        <v>14</v>
      </c>
      <c r="C16" s="10">
        <f>'Nuovi positivi'!B16</f>
        <v>7375</v>
      </c>
      <c r="D16">
        <f t="shared" si="2"/>
        <v>1492</v>
      </c>
      <c r="E16" s="11">
        <f t="shared" si="3"/>
        <v>2565.4817369466355</v>
      </c>
      <c r="F16" s="11">
        <f t="shared" si="0"/>
        <v>8309.6897698158646</v>
      </c>
      <c r="G16" s="11">
        <f t="shared" si="4"/>
        <v>830.96897698158637</v>
      </c>
      <c r="H16" s="11">
        <f t="shared" si="1"/>
        <v>4809.5182630533645</v>
      </c>
      <c r="I16" s="11">
        <f t="shared" si="5"/>
        <v>661.03102301841409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2"/>
        <v>1797</v>
      </c>
      <c r="E17" s="11">
        <f t="shared" si="3"/>
        <v>3654.2220218577254</v>
      </c>
      <c r="F17" s="11">
        <f t="shared" si="0"/>
        <v>10887.402849110898</v>
      </c>
      <c r="G17" s="11">
        <f t="shared" si="4"/>
        <v>1088.7402849110899</v>
      </c>
      <c r="H17" s="11">
        <f t="shared" si="1"/>
        <v>5517.7779781422742</v>
      </c>
      <c r="I17" s="11">
        <f t="shared" si="5"/>
        <v>708.25971508890962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2"/>
        <v>977</v>
      </c>
      <c r="E18" s="11">
        <f t="shared" si="3"/>
        <v>5036.9039184094891</v>
      </c>
      <c r="F18" s="11">
        <f t="shared" si="0"/>
        <v>13826.818965517636</v>
      </c>
      <c r="G18" s="11">
        <f t="shared" si="4"/>
        <v>1382.6818965517634</v>
      </c>
      <c r="H18" s="11">
        <f t="shared" si="1"/>
        <v>5112.0960815905109</v>
      </c>
      <c r="I18" s="11">
        <f t="shared" si="5"/>
        <v>-405.6818965517632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2"/>
        <v>2313</v>
      </c>
      <c r="E19" s="11">
        <f t="shared" si="3"/>
        <v>6745.4306040166402</v>
      </c>
      <c r="F19" s="11">
        <f t="shared" si="0"/>
        <v>17085.26685607151</v>
      </c>
      <c r="G19" s="11">
        <f t="shared" si="4"/>
        <v>1708.5266856071514</v>
      </c>
      <c r="H19" s="11">
        <f t="shared" si="1"/>
        <v>5716.5693959833598</v>
      </c>
      <c r="I19" s="11">
        <f t="shared" si="5"/>
        <v>604.47331439284881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2"/>
        <v>2651</v>
      </c>
      <c r="E20" s="11">
        <f t="shared" si="3"/>
        <v>8805.983517113531</v>
      </c>
      <c r="F20" s="11">
        <f t="shared" si="0"/>
        <v>20605.529130968906</v>
      </c>
      <c r="G20" s="11">
        <f t="shared" si="4"/>
        <v>2060.5529130968916</v>
      </c>
      <c r="H20" s="11">
        <f t="shared" si="1"/>
        <v>6307.016482886469</v>
      </c>
      <c r="I20" s="11">
        <f t="shared" si="5"/>
        <v>590.44708690310927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2"/>
        <v>2547</v>
      </c>
      <c r="E21" s="11">
        <f t="shared" si="3"/>
        <v>11237.898346425496</v>
      </c>
      <c r="F21" s="11">
        <f t="shared" si="0"/>
        <v>24319.148293119651</v>
      </c>
      <c r="G21" s="11">
        <f t="shared" si="4"/>
        <v>2431.9148293119647</v>
      </c>
      <c r="H21" s="11">
        <f t="shared" si="1"/>
        <v>6422.1016535745039</v>
      </c>
      <c r="I21" s="11">
        <f t="shared" si="5"/>
        <v>115.08517068803485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2"/>
        <v>3497</v>
      </c>
      <c r="E22" s="11">
        <f t="shared" si="3"/>
        <v>14052.908999314754</v>
      </c>
      <c r="F22" s="11">
        <f t="shared" si="0"/>
        <v>28150.106528892575</v>
      </c>
      <c r="G22" s="11">
        <f t="shared" si="4"/>
        <v>2815.010652889257</v>
      </c>
      <c r="H22" s="11">
        <f t="shared" si="1"/>
        <v>7104.0910006852464</v>
      </c>
      <c r="I22" s="11">
        <f t="shared" si="5"/>
        <v>681.98934711074253</v>
      </c>
      <c r="K22" t="s">
        <v>44</v>
      </c>
      <c r="L22" s="11">
        <f>MAX(E3:E117)</f>
        <v>186007.95551326958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2"/>
        <v>3590</v>
      </c>
      <c r="E23" s="11">
        <f t="shared" si="3"/>
        <v>17254.766907567478</v>
      </c>
      <c r="F23" s="11">
        <f t="shared" si="0"/>
        <v>32018.579082527249</v>
      </c>
      <c r="G23" s="11">
        <f t="shared" si="4"/>
        <v>3201.8579082527235</v>
      </c>
      <c r="H23" s="11">
        <f t="shared" si="1"/>
        <v>7492.2330924325215</v>
      </c>
      <c r="I23" s="11">
        <f t="shared" si="5"/>
        <v>388.14209174727512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2"/>
        <v>3233</v>
      </c>
      <c r="E24" s="11">
        <f t="shared" si="3"/>
        <v>20839.218141997109</v>
      </c>
      <c r="F24" s="11">
        <f t="shared" si="0"/>
        <v>35844.512344296309</v>
      </c>
      <c r="G24" s="11">
        <f t="shared" si="4"/>
        <v>3584.4512344296322</v>
      </c>
      <c r="H24" s="11">
        <f t="shared" si="1"/>
        <v>7140.7818580028907</v>
      </c>
      <c r="I24" s="11">
        <f t="shared" si="5"/>
        <v>-351.45123442963086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2"/>
        <v>3526</v>
      </c>
      <c r="E25" s="11">
        <f t="shared" si="3"/>
        <v>24794.301866201837</v>
      </c>
      <c r="F25" s="11">
        <f t="shared" si="0"/>
        <v>39550.837242047273</v>
      </c>
      <c r="G25" s="11">
        <f t="shared" si="4"/>
        <v>3955.0837242047273</v>
      </c>
      <c r="H25" s="11">
        <f t="shared" si="1"/>
        <v>6711.6981337981633</v>
      </c>
      <c r="I25" s="11">
        <f t="shared" si="5"/>
        <v>-429.08372420472733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2"/>
        <v>4207</v>
      </c>
      <c r="E26" s="11">
        <f t="shared" si="3"/>
        <v>29100.920746354714</v>
      </c>
      <c r="F26" s="11">
        <f t="shared" si="0"/>
        <v>43066.18880152877</v>
      </c>
      <c r="G26" s="11">
        <f t="shared" si="4"/>
        <v>4306.618880152876</v>
      </c>
      <c r="H26" s="11">
        <f t="shared" si="1"/>
        <v>6612.0792536452864</v>
      </c>
      <c r="I26" s="11">
        <f t="shared" si="5"/>
        <v>-99.618880152876955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2"/>
        <v>5322</v>
      </c>
      <c r="E27" s="11">
        <f t="shared" si="3"/>
        <v>33733.626613218934</v>
      </c>
      <c r="F27" s="11">
        <f t="shared" si="0"/>
        <v>46327.058668642203</v>
      </c>
      <c r="G27" s="11">
        <f t="shared" si="4"/>
        <v>4632.7058668642212</v>
      </c>
      <c r="H27" s="11">
        <f t="shared" si="1"/>
        <v>7301.3733867810661</v>
      </c>
      <c r="I27" s="11">
        <f t="shared" si="5"/>
        <v>689.2941331357797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2"/>
        <v>5986</v>
      </c>
      <c r="E28" s="11">
        <f t="shared" si="3"/>
        <v>38661.562186323135</v>
      </c>
      <c r="F28" s="11">
        <f t="shared" si="0"/>
        <v>49279.355731042015</v>
      </c>
      <c r="G28" s="11">
        <f t="shared" si="4"/>
        <v>4927.9355731042042</v>
      </c>
      <c r="H28" s="11">
        <f t="shared" si="1"/>
        <v>8359.4378136768646</v>
      </c>
      <c r="I28" s="11">
        <f t="shared" si="5"/>
        <v>1058.0644268957985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2"/>
        <v>6557</v>
      </c>
      <c r="E29" s="11">
        <f t="shared" si="3"/>
        <v>43849.501095311585</v>
      </c>
      <c r="F29" s="11">
        <f t="shared" si="0"/>
        <v>51879.389089884498</v>
      </c>
      <c r="G29" s="11">
        <f t="shared" si="4"/>
        <v>5187.9389089884498</v>
      </c>
      <c r="H29" s="11">
        <f t="shared" si="1"/>
        <v>9728.4989046884148</v>
      </c>
      <c r="I29" s="11">
        <f t="shared" si="5"/>
        <v>1369.0610910115502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2"/>
        <v>5560</v>
      </c>
      <c r="E30" s="11">
        <f t="shared" si="3"/>
        <v>49258.932803743242</v>
      </c>
      <c r="F30" s="11">
        <f t="shared" si="0"/>
        <v>54094.317084316572</v>
      </c>
      <c r="G30" s="11">
        <f t="shared" si="4"/>
        <v>5409.4317084316563</v>
      </c>
      <c r="H30" s="11">
        <f t="shared" si="1"/>
        <v>9879.0671962567576</v>
      </c>
      <c r="I30" s="11">
        <f t="shared" si="5"/>
        <v>150.56829156834283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2"/>
        <v>4789</v>
      </c>
      <c r="E31" s="11">
        <f t="shared" si="3"/>
        <v>54849.145433240265</v>
      </c>
      <c r="F31" s="11">
        <f t="shared" si="0"/>
        <v>55902.126294970221</v>
      </c>
      <c r="G31" s="11">
        <f t="shared" si="4"/>
        <v>5590.212629497023</v>
      </c>
      <c r="H31" s="11">
        <f t="shared" si="1"/>
        <v>9077.8545667597355</v>
      </c>
      <c r="I31" s="11">
        <f t="shared" si="5"/>
        <v>-801.21262949702214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2"/>
        <v>5249</v>
      </c>
      <c r="E32" s="11">
        <f t="shared" si="3"/>
        <v>60578.26707711241</v>
      </c>
      <c r="F32" s="11">
        <f t="shared" si="0"/>
        <v>57291.216438721458</v>
      </c>
      <c r="G32" s="11">
        <f t="shared" si="4"/>
        <v>5729.1216438721485</v>
      </c>
      <c r="H32" s="11">
        <f t="shared" si="1"/>
        <v>8597.7329228875897</v>
      </c>
      <c r="I32" s="11">
        <f t="shared" si="5"/>
        <v>-480.1216438721458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2"/>
        <v>5210</v>
      </c>
      <c r="E33" s="11">
        <f t="shared" si="3"/>
        <v>66404.234288363383</v>
      </c>
      <c r="F33" s="11">
        <f t="shared" si="0"/>
        <v>58259.672112509725</v>
      </c>
      <c r="G33" s="11">
        <f t="shared" si="4"/>
        <v>5825.9672112509697</v>
      </c>
      <c r="H33" s="11">
        <f t="shared" si="1"/>
        <v>7981.7657116366172</v>
      </c>
      <c r="I33" s="11">
        <f t="shared" si="5"/>
        <v>-615.96721125097247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2"/>
        <v>6153</v>
      </c>
      <c r="E34" s="11">
        <f t="shared" si="3"/>
        <v>72285.664474518097</v>
      </c>
      <c r="F34" s="11">
        <f t="shared" si="0"/>
        <v>58814.301861547137</v>
      </c>
      <c r="G34" s="11">
        <f t="shared" si="4"/>
        <v>5881.4301861547101</v>
      </c>
      <c r="H34" s="11">
        <f t="shared" si="1"/>
        <v>8253.3355254819035</v>
      </c>
      <c r="I34" s="11">
        <f t="shared" si="5"/>
        <v>271.56981384528626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2"/>
        <v>5959</v>
      </c>
      <c r="E35" s="11">
        <f t="shared" si="3"/>
        <v>78182.616517214061</v>
      </c>
      <c r="F35" s="11">
        <f t="shared" si="0"/>
        <v>58969.520426959643</v>
      </c>
      <c r="G35" s="11">
        <f t="shared" si="4"/>
        <v>5896.9520426959634</v>
      </c>
      <c r="H35" s="11">
        <f t="shared" si="1"/>
        <v>8315.3834827859391</v>
      </c>
      <c r="I35" s="11">
        <f t="shared" si="5"/>
        <v>62.047957304035663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2"/>
        <v>5974</v>
      </c>
      <c r="E36" s="11">
        <f t="shared" si="3"/>
        <v>84057.230771880888</v>
      </c>
      <c r="F36" s="11">
        <f t="shared" si="0"/>
        <v>58746.14254666827</v>
      </c>
      <c r="G36" s="11">
        <f t="shared" si="4"/>
        <v>5874.6142546668298</v>
      </c>
      <c r="H36" s="11">
        <f t="shared" si="1"/>
        <v>8414.7692281191121</v>
      </c>
      <c r="I36" s="11">
        <f t="shared" si="5"/>
        <v>99.385745333172963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2"/>
        <v>5217</v>
      </c>
      <c r="E37" s="11">
        <f t="shared" si="3"/>
        <v>89874.245517016214</v>
      </c>
      <c r="F37" s="11">
        <f t="shared" si="0"/>
        <v>58170.147451353259</v>
      </c>
      <c r="G37" s="11">
        <f t="shared" si="4"/>
        <v>5817.0147451353223</v>
      </c>
      <c r="H37" s="11">
        <f t="shared" si="1"/>
        <v>7814.7544829837861</v>
      </c>
      <c r="I37" s="11">
        <f t="shared" si="5"/>
        <v>-600.01474513532594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2"/>
        <v>4050</v>
      </c>
      <c r="E38" s="11">
        <f t="shared" si="3"/>
        <v>95601.391830384295</v>
      </c>
      <c r="F38" s="11">
        <f t="shared" si="0"/>
        <v>57271.463133680809</v>
      </c>
      <c r="G38" s="11">
        <f t="shared" si="4"/>
        <v>5727.1463133680736</v>
      </c>
      <c r="H38" s="11">
        <f t="shared" si="1"/>
        <v>6137.6081696157053</v>
      </c>
      <c r="I38" s="11">
        <f t="shared" si="5"/>
        <v>-1677.1463133680809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2"/>
        <v>4053</v>
      </c>
      <c r="E39" s="11">
        <f t="shared" si="3"/>
        <v>101209.67276018826</v>
      </c>
      <c r="F39" s="11">
        <f t="shared" si="0"/>
        <v>56082.809298039647</v>
      </c>
      <c r="G39" s="11">
        <f t="shared" si="4"/>
        <v>5608.280929803962</v>
      </c>
      <c r="H39" s="11">
        <f t="shared" si="1"/>
        <v>4582.3272398117406</v>
      </c>
      <c r="I39" s="11">
        <f t="shared" si="5"/>
        <v>-1555.2809298039647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2"/>
        <v>4782</v>
      </c>
      <c r="E40" s="11">
        <f t="shared" si="3"/>
        <v>106673.53557622603</v>
      </c>
      <c r="F40" s="11">
        <f t="shared" si="0"/>
        <v>54638.628160377702</v>
      </c>
      <c r="G40" s="11">
        <f t="shared" si="4"/>
        <v>5463.8628160377639</v>
      </c>
      <c r="H40" s="11">
        <f t="shared" si="1"/>
        <v>3900.4644237739703</v>
      </c>
      <c r="I40" s="11">
        <f t="shared" si="5"/>
        <v>-681.86281603777024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2"/>
        <v>4668</v>
      </c>
      <c r="E41" s="11">
        <f t="shared" si="3"/>
        <v>111970.94791018408</v>
      </c>
      <c r="F41" s="11">
        <f t="shared" si="0"/>
        <v>52974.123339580547</v>
      </c>
      <c r="G41" s="11">
        <f t="shared" si="4"/>
        <v>5297.4123339580601</v>
      </c>
      <c r="H41" s="11">
        <f t="shared" si="1"/>
        <v>3271.0520898159157</v>
      </c>
      <c r="I41" s="11">
        <f t="shared" si="5"/>
        <v>-629.41233395805466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2"/>
        <v>4585</v>
      </c>
      <c r="E42" s="11">
        <f t="shared" si="3"/>
        <v>117083.38983010667</v>
      </c>
      <c r="F42" s="11">
        <f t="shared" si="0"/>
        <v>51124.419199225813</v>
      </c>
      <c r="G42" s="11">
        <f t="shared" si="4"/>
        <v>5112.4419199225822</v>
      </c>
      <c r="H42" s="11">
        <f t="shared" si="1"/>
        <v>2743.6101698933344</v>
      </c>
      <c r="I42" s="11">
        <f t="shared" si="5"/>
        <v>-527.44191992258129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2"/>
        <v>4805</v>
      </c>
      <c r="E43" s="11">
        <f t="shared" si="3"/>
        <v>121995.77445839478</v>
      </c>
      <c r="F43" s="11">
        <f t="shared" si="0"/>
        <v>49123.846282881132</v>
      </c>
      <c r="G43" s="11">
        <f t="shared" si="4"/>
        <v>4912.3846282881077</v>
      </c>
      <c r="H43" s="11">
        <f t="shared" si="1"/>
        <v>2636.2255416052212</v>
      </c>
      <c r="I43" s="11">
        <f t="shared" si="5"/>
        <v>-107.38462828811316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2"/>
        <v>4316</v>
      </c>
      <c r="E44" s="11">
        <f t="shared" si="3"/>
        <v>126696.30975530563</v>
      </c>
      <c r="F44" s="11">
        <f t="shared" si="0"/>
        <v>47005.352969108499</v>
      </c>
      <c r="G44" s="11">
        <f t="shared" si="4"/>
        <v>4700.535296910848</v>
      </c>
      <c r="H44" s="11">
        <f t="shared" si="1"/>
        <v>2251.6902446943714</v>
      </c>
      <c r="I44" s="11">
        <f t="shared" si="5"/>
        <v>-384.53529691084987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2"/>
        <v>3599</v>
      </c>
      <c r="E45" s="11">
        <f t="shared" si="3"/>
        <v>131176.31366719009</v>
      </c>
      <c r="F45" s="11">
        <f t="shared" si="0"/>
        <v>44800.039118844579</v>
      </c>
      <c r="G45" s="11">
        <f t="shared" si="4"/>
        <v>4480.0039118844543</v>
      </c>
      <c r="H45" s="11">
        <f t="shared" si="1"/>
        <v>1370.6863328099134</v>
      </c>
      <c r="I45" s="11">
        <f t="shared" si="5"/>
        <v>-881.00391188445792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2"/>
        <v>3039</v>
      </c>
      <c r="E46" s="11">
        <f t="shared" si="3"/>
        <v>135429.99408877952</v>
      </c>
      <c r="F46" s="11">
        <f t="shared" si="0"/>
        <v>42536.804215894372</v>
      </c>
      <c r="G46" s="11">
        <f t="shared" si="4"/>
        <v>4253.6804215894272</v>
      </c>
      <c r="H46" s="11">
        <f t="shared" si="1"/>
        <v>156.00591122047626</v>
      </c>
      <c r="I46" s="11">
        <f t="shared" si="5"/>
        <v>-1214.6804215894372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2"/>
        <v>3836</v>
      </c>
      <c r="E47" s="11">
        <f t="shared" si="3"/>
        <v>139454.20410867609</v>
      </c>
      <c r="F47" s="11">
        <f t="shared" si="0"/>
        <v>40242.100198965636</v>
      </c>
      <c r="G47" s="11">
        <f t="shared" si="4"/>
        <v>4024.210019896555</v>
      </c>
      <c r="H47" s="11">
        <f t="shared" si="1"/>
        <v>-32.204108676087344</v>
      </c>
      <c r="I47" s="11">
        <f t="shared" si="5"/>
        <v>-188.21001989656361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2"/>
        <v>4204</v>
      </c>
      <c r="E48" s="11">
        <f t="shared" si="3"/>
        <v>143248.18188094907</v>
      </c>
      <c r="F48" s="11">
        <f t="shared" si="0"/>
        <v>37939.777722729777</v>
      </c>
      <c r="G48" s="11">
        <f t="shared" si="4"/>
        <v>3793.9777722729805</v>
      </c>
      <c r="H48" s="11">
        <f t="shared" si="1"/>
        <v>377.81811905093491</v>
      </c>
      <c r="I48" s="11">
        <f t="shared" si="5"/>
        <v>410.02222772702225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2"/>
        <v>3951</v>
      </c>
      <c r="E49" s="11">
        <f t="shared" si="3"/>
        <v>146813.2832641351</v>
      </c>
      <c r="F49" s="11">
        <f t="shared" si="0"/>
        <v>35651.013831860328</v>
      </c>
      <c r="G49" s="11">
        <f t="shared" si="4"/>
        <v>3565.1013831860209</v>
      </c>
      <c r="H49" s="11">
        <f t="shared" si="1"/>
        <v>763.71673586490215</v>
      </c>
      <c r="I49" s="11">
        <f t="shared" si="5"/>
        <v>385.89861681396724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2"/>
        <v>4694</v>
      </c>
      <c r="E50" s="11">
        <f t="shared" si="3"/>
        <v>150152.71414954882</v>
      </c>
      <c r="F50" s="11">
        <f t="shared" si="0"/>
        <v>33394.308854137198</v>
      </c>
      <c r="G50" s="11">
        <f t="shared" si="4"/>
        <v>3339.4308854137166</v>
      </c>
      <c r="H50" s="11">
        <f t="shared" si="1"/>
        <v>2118.2858504511823</v>
      </c>
      <c r="I50" s="11">
        <f t="shared" si="5"/>
        <v>1354.5691145862802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2"/>
        <v>4092</v>
      </c>
      <c r="E51" s="11">
        <f t="shared" si="3"/>
        <v>153271.26820880812</v>
      </c>
      <c r="F51" s="11">
        <f t="shared" si="0"/>
        <v>31185.540592593024</v>
      </c>
      <c r="G51" s="11">
        <f t="shared" si="4"/>
        <v>3118.5540592592929</v>
      </c>
      <c r="H51" s="11">
        <f t="shared" si="1"/>
        <v>3091.7317911918799</v>
      </c>
      <c r="I51" s="11">
        <f t="shared" si="5"/>
        <v>973.44594074069755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2"/>
        <v>3153</v>
      </c>
      <c r="E52" s="11">
        <f t="shared" si="3"/>
        <v>156175.07465978697</v>
      </c>
      <c r="F52" s="11">
        <f t="shared" si="0"/>
        <v>29038.064509788528</v>
      </c>
      <c r="G52" s="11">
        <f t="shared" si="4"/>
        <v>2903.8064509788496</v>
      </c>
      <c r="H52" s="11">
        <f t="shared" si="1"/>
        <v>3340.9253402130271</v>
      </c>
      <c r="I52" s="11">
        <f t="shared" si="5"/>
        <v>249.19354902114719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6">C53-C52</f>
        <v>2972</v>
      </c>
      <c r="E53" s="11">
        <f t="shared" si="3"/>
        <v>158871.35960485498</v>
      </c>
      <c r="F53" s="11">
        <f t="shared" si="0"/>
        <v>26962.849450680078</v>
      </c>
      <c r="G53" s="11">
        <f t="shared" si="4"/>
        <v>2696.2849450680092</v>
      </c>
      <c r="H53" s="11">
        <f t="shared" ref="H53" si="7">C53-E53</f>
        <v>3616.6403951450193</v>
      </c>
      <c r="I53" s="11">
        <f t="shared" ref="I53" si="8">H53-H52</f>
        <v>275.7150549319922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9">C54-C53</f>
        <v>2667</v>
      </c>
      <c r="E54" s="11">
        <f t="shared" si="3"/>
        <v>161368.22355080504</v>
      </c>
      <c r="F54" s="11">
        <f t="shared" si="0"/>
        <v>24968.639459500555</v>
      </c>
      <c r="G54" s="11">
        <f t="shared" si="4"/>
        <v>2496.8639459500628</v>
      </c>
      <c r="H54" s="11">
        <f t="shared" ref="H54" si="10">C54-E54</f>
        <v>3786.7764491949638</v>
      </c>
      <c r="I54" s="11">
        <f t="shared" ref="I54" si="11">H54-H53</f>
        <v>170.13605404994451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2">C55-C54</f>
        <v>3786</v>
      </c>
      <c r="E55" s="11">
        <f t="shared" si="3"/>
        <v>163674.43688483528</v>
      </c>
      <c r="F55" s="11">
        <f t="shared" si="0"/>
        <v>23062.133340302389</v>
      </c>
      <c r="G55" s="11">
        <f t="shared" si="4"/>
        <v>2306.2133340302248</v>
      </c>
      <c r="H55" s="11">
        <f t="shared" ref="H55" si="13">C55-E55</f>
        <v>5266.5631151647249</v>
      </c>
      <c r="I55" s="11">
        <f t="shared" ref="I55" si="14">H55-H54</f>
        <v>1479.7866659697611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5">C56-C55</f>
        <v>3493</v>
      </c>
      <c r="E56" s="11">
        <f t="shared" si="3"/>
        <v>165799.25435818956</v>
      </c>
      <c r="F56" s="11">
        <f t="shared" si="0"/>
        <v>21248.174733542837</v>
      </c>
      <c r="G56" s="11">
        <f t="shared" si="4"/>
        <v>2124.8174733542742</v>
      </c>
      <c r="H56" s="11">
        <f t="shared" ref="H56" si="16">C56-E56</f>
        <v>6634.7456418104412</v>
      </c>
      <c r="I56" s="11">
        <f t="shared" ref="I56" si="17">H56-H55</f>
        <v>1368.1825266457163</v>
      </c>
    </row>
    <row r="57" spans="1:9">
      <c r="A57" s="2">
        <v>43939</v>
      </c>
      <c r="B57" s="10">
        <v>55</v>
      </c>
      <c r="C57" s="10"/>
      <c r="E57" s="11">
        <f t="shared" si="3"/>
        <v>167752.24901699796</v>
      </c>
      <c r="F57" s="11">
        <f t="shared" si="0"/>
        <v>19529.946588083985</v>
      </c>
      <c r="G57" s="11">
        <f t="shared" si="4"/>
        <v>1952.9946588083872</v>
      </c>
      <c r="I57" s="11"/>
    </row>
    <row r="58" spans="1:9">
      <c r="A58" s="2">
        <v>43940</v>
      </c>
      <c r="B58" s="10">
        <v>56</v>
      </c>
      <c r="C58" s="10"/>
      <c r="E58" s="11">
        <f t="shared" si="3"/>
        <v>169543.16551360372</v>
      </c>
      <c r="F58" s="11">
        <f t="shared" si="0"/>
        <v>17909.164966057579</v>
      </c>
      <c r="G58" s="11">
        <f t="shared" si="4"/>
        <v>1790.9164966057688</v>
      </c>
      <c r="I58" s="11"/>
    </row>
    <row r="59" spans="1:9">
      <c r="A59" s="2">
        <v>43941</v>
      </c>
      <c r="B59" s="10">
        <v>57</v>
      </c>
      <c r="C59" s="10"/>
      <c r="E59" s="11">
        <f t="shared" si="3"/>
        <v>171181.79232397524</v>
      </c>
      <c r="F59" s="11">
        <f t="shared" si="0"/>
        <v>16386.268103715265</v>
      </c>
      <c r="G59" s="11">
        <f t="shared" si="4"/>
        <v>1638.6268103715402</v>
      </c>
      <c r="I59" s="11"/>
    </row>
    <row r="60" spans="1:9">
      <c r="A60" s="2">
        <v>43942</v>
      </c>
      <c r="B60" s="10">
        <v>58</v>
      </c>
      <c r="C60" s="10"/>
      <c r="E60" s="11">
        <f t="shared" si="3"/>
        <v>172677.85207889517</v>
      </c>
      <c r="F60" s="11">
        <f t="shared" si="0"/>
        <v>14960.597549199301</v>
      </c>
      <c r="G60" s="11">
        <f t="shared" si="4"/>
        <v>1496.0597549199344</v>
      </c>
      <c r="I60" s="11"/>
    </row>
    <row r="61" spans="1:9">
      <c r="A61" s="2">
        <v>43943</v>
      </c>
      <c r="B61" s="10">
        <v>59</v>
      </c>
      <c r="C61" s="10"/>
      <c r="E61" s="11">
        <f t="shared" si="3"/>
        <v>174040.90897884054</v>
      </c>
      <c r="F61" s="11">
        <f t="shared" si="0"/>
        <v>13630.568999453681</v>
      </c>
      <c r="G61" s="11">
        <f t="shared" si="4"/>
        <v>1363.0568999453665</v>
      </c>
      <c r="I61" s="11"/>
    </row>
    <row r="62" spans="1:9">
      <c r="A62" s="2">
        <v>43944</v>
      </c>
      <c r="B62" s="10">
        <v>60</v>
      </c>
      <c r="C62" s="10"/>
      <c r="E62" s="11">
        <f t="shared" si="3"/>
        <v>175280.29209482396</v>
      </c>
      <c r="F62" s="11">
        <f t="shared" si="0"/>
        <v>12393.831159834226</v>
      </c>
      <c r="G62" s="11">
        <f t="shared" si="4"/>
        <v>1239.3831159834185</v>
      </c>
      <c r="I62" s="11"/>
    </row>
    <row r="63" spans="1:9">
      <c r="A63" s="2">
        <v>43945</v>
      </c>
      <c r="B63" s="10">
        <v>61</v>
      </c>
      <c r="C63" s="10"/>
      <c r="E63" s="11">
        <f t="shared" si="3"/>
        <v>176405.03325004017</v>
      </c>
      <c r="F63" s="11">
        <f t="shared" si="0"/>
        <v>11247.411552162084</v>
      </c>
      <c r="G63" s="11">
        <f t="shared" si="4"/>
        <v>1124.7411552162228</v>
      </c>
      <c r="I63" s="11"/>
    </row>
    <row r="64" spans="1:9">
      <c r="A64" s="2">
        <v>43946</v>
      </c>
      <c r="B64" s="10">
        <v>62</v>
      </c>
      <c r="C64" s="10"/>
      <c r="E64" s="11">
        <f t="shared" si="3"/>
        <v>177423.8181204256</v>
      </c>
      <c r="F64" s="11">
        <f t="shared" si="0"/>
        <v>10187.848703854252</v>
      </c>
      <c r="G64" s="11">
        <f t="shared" si="4"/>
        <v>1018.7848703854344</v>
      </c>
      <c r="I64" s="11"/>
    </row>
    <row r="65" spans="1:9">
      <c r="A65" s="2">
        <v>43947</v>
      </c>
      <c r="B65" s="10">
        <v>63</v>
      </c>
      <c r="C65" s="10"/>
      <c r="E65" s="11">
        <f t="shared" si="3"/>
        <v>178344.94917726575</v>
      </c>
      <c r="F65" s="11">
        <f t="shared" si="0"/>
        <v>9211.3105684015318</v>
      </c>
      <c r="G65" s="11">
        <f t="shared" si="4"/>
        <v>921.13105684013919</v>
      </c>
      <c r="I65" s="11"/>
    </row>
    <row r="66" spans="1:9">
      <c r="A66" s="2">
        <v>43948</v>
      </c>
      <c r="B66" s="10">
        <v>64</v>
      </c>
      <c r="C66" s="10"/>
      <c r="E66" s="11">
        <f t="shared" si="3"/>
        <v>179176.31911360245</v>
      </c>
      <c r="F66" s="11">
        <f t="shared" si="0"/>
        <v>8313.69936336705</v>
      </c>
      <c r="G66" s="11">
        <f t="shared" si="4"/>
        <v>831.36993633671693</v>
      </c>
      <c r="I66" s="11"/>
    </row>
    <row r="67" spans="1:9">
      <c r="A67" s="2">
        <v>43949</v>
      </c>
      <c r="B67" s="10">
        <v>65</v>
      </c>
      <c r="C67" s="10"/>
      <c r="E67" s="11">
        <f t="shared" si="3"/>
        <v>179925.393441058</v>
      </c>
      <c r="F67" s="11">
        <f t="shared" si="0"/>
        <v>7490.7432745554252</v>
      </c>
      <c r="G67" s="11">
        <f t="shared" si="4"/>
        <v>749.07432745555127</v>
      </c>
      <c r="I67" s="11"/>
    </row>
    <row r="68" spans="1:9">
      <c r="A68" s="2">
        <v>43950</v>
      </c>
      <c r="B68" s="10">
        <v>66</v>
      </c>
      <c r="C68" s="10"/>
      <c r="E68" s="11">
        <f t="shared" si="3"/>
        <v>180599.20100833141</v>
      </c>
      <c r="F68" s="11">
        <f t="shared" ref="F68:F117" si="18">(E68-E67)*10</f>
        <v>6738.0756727341213</v>
      </c>
      <c r="G68" s="11">
        <f t="shared" si="4"/>
        <v>673.80756727342191</v>
      </c>
      <c r="I68" s="11"/>
    </row>
    <row r="69" spans="1:9">
      <c r="A69" s="2">
        <v>43951</v>
      </c>
      <c r="B69" s="10">
        <v>67</v>
      </c>
      <c r="C69" s="10"/>
      <c r="E69" s="11">
        <f t="shared" ref="E69:E117" si="19">E68+G69</f>
        <v>181204.33127142637</v>
      </c>
      <c r="F69" s="11">
        <f t="shared" si="18"/>
        <v>6051.302630949649</v>
      </c>
      <c r="G69" s="11">
        <f t="shared" ref="G69:G117" si="20">$M$2*B69^$M$3*EXP(-B69/$M$4)</f>
        <v>605.13026309497718</v>
      </c>
      <c r="I69" s="11"/>
    </row>
    <row r="70" spans="1:9">
      <c r="A70" s="2">
        <v>43952</v>
      </c>
      <c r="B70" s="10">
        <v>68</v>
      </c>
      <c r="C70" s="10"/>
      <c r="E70" s="11">
        <f t="shared" si="19"/>
        <v>181746.93723386258</v>
      </c>
      <c r="F70" s="11">
        <f t="shared" si="18"/>
        <v>5426.0596243620967</v>
      </c>
      <c r="G70" s="11">
        <f t="shared" si="20"/>
        <v>542.60596243621887</v>
      </c>
      <c r="I70" s="11"/>
    </row>
    <row r="71" spans="1:9">
      <c r="A71" s="2">
        <v>43953</v>
      </c>
      <c r="B71" s="10">
        <v>69</v>
      </c>
      <c r="C71" s="10"/>
      <c r="E71" s="11">
        <f t="shared" si="19"/>
        <v>182232.7430687141</v>
      </c>
      <c r="F71" s="11">
        <f t="shared" si="18"/>
        <v>4858.0583485151874</v>
      </c>
      <c r="G71" s="11">
        <f t="shared" si="20"/>
        <v>485.80583485152658</v>
      </c>
      <c r="I71" s="11"/>
    </row>
    <row r="72" spans="1:9">
      <c r="A72" s="2">
        <v>43954</v>
      </c>
      <c r="B72" s="10">
        <v>70</v>
      </c>
      <c r="C72" s="10"/>
      <c r="E72" s="11">
        <f t="shared" si="19"/>
        <v>182667.05553003828</v>
      </c>
      <c r="F72" s="11">
        <f t="shared" si="18"/>
        <v>4343.1246132418164</v>
      </c>
      <c r="G72" s="11">
        <f t="shared" si="20"/>
        <v>434.31246132418863</v>
      </c>
      <c r="I72" s="11"/>
    </row>
    <row r="73" spans="1:9">
      <c r="A73" s="2">
        <v>43955</v>
      </c>
      <c r="B73" s="10">
        <v>71</v>
      </c>
      <c r="C73" s="10"/>
      <c r="E73" s="11">
        <f t="shared" si="19"/>
        <v>183054.77835648719</v>
      </c>
      <c r="F73" s="11">
        <f t="shared" si="18"/>
        <v>3877.2282644890947</v>
      </c>
      <c r="G73" s="11">
        <f t="shared" si="20"/>
        <v>387.72282644892238</v>
      </c>
      <c r="I73" s="11"/>
    </row>
    <row r="74" spans="1:9">
      <c r="A74" s="2">
        <v>43956</v>
      </c>
      <c r="B74" s="10">
        <v>72</v>
      </c>
      <c r="C74" s="10"/>
      <c r="E74" s="11">
        <f t="shared" si="19"/>
        <v>183400.42896258703</v>
      </c>
      <c r="F74" s="11">
        <f t="shared" si="18"/>
        <v>3456.506060998363</v>
      </c>
      <c r="G74" s="11">
        <f t="shared" si="20"/>
        <v>345.65060609983669</v>
      </c>
      <c r="I74" s="11"/>
    </row>
    <row r="75" spans="1:9">
      <c r="A75" s="2">
        <v>43957</v>
      </c>
      <c r="B75" s="10">
        <v>73</v>
      </c>
      <c r="C75" s="10"/>
      <c r="E75" s="11">
        <f t="shared" si="19"/>
        <v>183708.15680178802</v>
      </c>
      <c r="F75" s="11">
        <f t="shared" si="18"/>
        <v>3077.2783920099027</v>
      </c>
      <c r="G75" s="11">
        <f t="shared" si="20"/>
        <v>307.72783920098482</v>
      </c>
      <c r="I75" s="11"/>
    </row>
    <row r="76" spans="1:9">
      <c r="A76" s="2">
        <v>43958</v>
      </c>
      <c r="B76" s="10">
        <v>74</v>
      </c>
      <c r="C76" s="10"/>
      <c r="E76" s="11">
        <f t="shared" si="19"/>
        <v>183981.76286881816</v>
      </c>
      <c r="F76" s="11">
        <f t="shared" si="18"/>
        <v>2736.0606703013764</v>
      </c>
      <c r="G76" s="11">
        <f t="shared" si="20"/>
        <v>273.60606703014827</v>
      </c>
      <c r="I76" s="11"/>
    </row>
    <row r="77" spans="1:9">
      <c r="A77" s="2">
        <v>43959</v>
      </c>
      <c r="B77" s="10">
        <v>75</v>
      </c>
      <c r="C77" s="10"/>
      <c r="E77" s="11">
        <f t="shared" si="19"/>
        <v>184224.71988637152</v>
      </c>
      <c r="F77" s="11">
        <f t="shared" si="18"/>
        <v>2429.5701755335904</v>
      </c>
      <c r="G77" s="11">
        <f t="shared" si="20"/>
        <v>242.95701755335386</v>
      </c>
      <c r="I77" s="11"/>
    </row>
    <row r="78" spans="1:9">
      <c r="A78" s="2">
        <v>43960</v>
      </c>
      <c r="B78" s="10">
        <v>76</v>
      </c>
      <c r="C78" s="10"/>
      <c r="E78" s="11">
        <f t="shared" si="19"/>
        <v>184440.1927922811</v>
      </c>
      <c r="F78" s="11">
        <f t="shared" si="18"/>
        <v>2154.7290590958437</v>
      </c>
      <c r="G78" s="11">
        <f t="shared" si="20"/>
        <v>215.47290590957476</v>
      </c>
      <c r="I78" s="11"/>
    </row>
    <row r="79" spans="1:9">
      <c r="A79" s="2">
        <v>43961</v>
      </c>
      <c r="B79" s="10">
        <v>77</v>
      </c>
      <c r="C79" s="10"/>
      <c r="E79" s="11">
        <f t="shared" si="19"/>
        <v>184631.05920786868</v>
      </c>
      <c r="F79" s="11">
        <f t="shared" si="18"/>
        <v>1908.6641558757401</v>
      </c>
      <c r="G79" s="11">
        <f t="shared" si="20"/>
        <v>190.86641558757253</v>
      </c>
      <c r="I79" s="11"/>
    </row>
    <row r="80" spans="1:9">
      <c r="A80" s="2">
        <v>43962</v>
      </c>
      <c r="B80" s="10">
        <v>78</v>
      </c>
      <c r="C80" s="10"/>
      <c r="E80" s="11">
        <f t="shared" si="19"/>
        <v>184799.92962612421</v>
      </c>
      <c r="F80" s="11">
        <f t="shared" si="18"/>
        <v>1688.7041825553752</v>
      </c>
      <c r="G80" s="11">
        <f t="shared" si="20"/>
        <v>168.8704182555399</v>
      </c>
      <c r="I80" s="11"/>
    </row>
    <row r="81" spans="1:9">
      <c r="A81" s="2">
        <v>43963</v>
      </c>
      <c r="B81" s="10">
        <v>79</v>
      </c>
      <c r="C81" s="10"/>
      <c r="E81" s="11">
        <f t="shared" si="19"/>
        <v>184949.16710989535</v>
      </c>
      <c r="F81" s="11">
        <f t="shared" si="18"/>
        <v>1492.3748377113952</v>
      </c>
      <c r="G81" s="11">
        <f t="shared" si="20"/>
        <v>149.23748377113085</v>
      </c>
      <c r="I81" s="11"/>
    </row>
    <row r="82" spans="1:9">
      <c r="A82" s="2">
        <v>43964</v>
      </c>
      <c r="B82" s="10">
        <v>80</v>
      </c>
      <c r="C82" s="10"/>
      <c r="E82" s="11">
        <f t="shared" si="19"/>
        <v>185080.90633562408</v>
      </c>
      <c r="F82" s="11">
        <f t="shared" si="18"/>
        <v>1317.3922572872834</v>
      </c>
      <c r="G82" s="11">
        <f t="shared" si="20"/>
        <v>131.7392257287384</v>
      </c>
      <c r="I82" s="11"/>
    </row>
    <row r="83" spans="1:9">
      <c r="A83" s="2">
        <v>43965</v>
      </c>
      <c r="B83" s="10">
        <v>81</v>
      </c>
      <c r="C83" s="10"/>
      <c r="E83" s="11">
        <f t="shared" si="19"/>
        <v>185197.07185769902</v>
      </c>
      <c r="F83" s="11">
        <f t="shared" si="18"/>
        <v>1161.6552207493805</v>
      </c>
      <c r="G83" s="11">
        <f t="shared" si="20"/>
        <v>116.16552207494648</v>
      </c>
      <c r="I83" s="11"/>
    </row>
    <row r="84" spans="1:9">
      <c r="A84" s="2">
        <v>43966</v>
      </c>
      <c r="B84" s="10">
        <v>82</v>
      </c>
      <c r="C84" s="10"/>
      <c r="E84" s="11">
        <f t="shared" si="19"/>
        <v>185299.39550259631</v>
      </c>
      <c r="F84" s="11">
        <f t="shared" si="18"/>
        <v>1023.2364489728934</v>
      </c>
      <c r="G84" s="11">
        <f t="shared" si="20"/>
        <v>102.32364489730293</v>
      </c>
      <c r="I84" s="11"/>
    </row>
    <row r="85" spans="1:9">
      <c r="A85" s="2">
        <v>43967</v>
      </c>
      <c r="B85" s="10">
        <v>83</v>
      </c>
      <c r="C85" s="10"/>
      <c r="E85" s="11">
        <f t="shared" si="19"/>
        <v>185389.43283109579</v>
      </c>
      <c r="F85" s="11">
        <f t="shared" si="18"/>
        <v>900.37328499485739</v>
      </c>
      <c r="G85" s="11">
        <f t="shared" si="20"/>
        <v>90.037328499486023</v>
      </c>
      <c r="I85" s="11"/>
    </row>
    <row r="86" spans="1:9">
      <c r="A86" s="2">
        <v>43968</v>
      </c>
      <c r="B86" s="10">
        <v>84</v>
      </c>
      <c r="C86" s="10"/>
      <c r="E86" s="11">
        <f t="shared" si="19"/>
        <v>185468.578631429</v>
      </c>
      <c r="F86" s="11">
        <f t="shared" si="18"/>
        <v>791.45800333208172</v>
      </c>
      <c r="G86" s="11">
        <f t="shared" si="20"/>
        <v>79.145800333209564</v>
      </c>
      <c r="I86" s="11"/>
    </row>
    <row r="87" spans="1:9">
      <c r="A87" s="2">
        <v>43969</v>
      </c>
      <c r="B87" s="10">
        <v>85</v>
      </c>
      <c r="C87" s="10"/>
      <c r="E87" s="11">
        <f t="shared" si="19"/>
        <v>185538.08142669444</v>
      </c>
      <c r="F87" s="11">
        <f t="shared" si="18"/>
        <v>695.02795265434543</v>
      </c>
      <c r="G87" s="11">
        <f t="shared" si="20"/>
        <v>69.502795265432269</v>
      </c>
      <c r="I87" s="11"/>
    </row>
    <row r="88" spans="1:9">
      <c r="A88" s="2">
        <v>43970</v>
      </c>
      <c r="B88" s="10">
        <v>86</v>
      </c>
      <c r="C88" s="10"/>
      <c r="E88" s="11">
        <f t="shared" si="19"/>
        <v>185599.05699670373</v>
      </c>
      <c r="F88" s="11">
        <f t="shared" si="18"/>
        <v>609.75570009293733</v>
      </c>
      <c r="G88" s="11">
        <f t="shared" si="20"/>
        <v>60.975570009281924</v>
      </c>
      <c r="I88" s="11"/>
    </row>
    <row r="89" spans="1:9">
      <c r="A89" s="2">
        <v>43971</v>
      </c>
      <c r="B89" s="10">
        <v>87</v>
      </c>
      <c r="C89" s="10"/>
      <c r="E89" s="11">
        <f t="shared" si="19"/>
        <v>185652.50092802494</v>
      </c>
      <c r="F89" s="11">
        <f t="shared" si="18"/>
        <v>534.43931321206037</v>
      </c>
      <c r="G89" s="11">
        <f t="shared" si="20"/>
        <v>53.443931321194377</v>
      </c>
      <c r="I89" s="11"/>
    </row>
    <row r="90" spans="1:9">
      <c r="A90" s="2">
        <v>43972</v>
      </c>
      <c r="B90" s="10">
        <v>88</v>
      </c>
      <c r="C90" s="10"/>
      <c r="E90" s="11">
        <f t="shared" si="19"/>
        <v>185699.30021676674</v>
      </c>
      <c r="F90" s="11">
        <f t="shared" si="18"/>
        <v>467.99288741807686</v>
      </c>
      <c r="G90" s="11">
        <f t="shared" si="20"/>
        <v>46.799288741797284</v>
      </c>
      <c r="I90" s="11"/>
    </row>
    <row r="91" spans="1:9">
      <c r="A91" s="2">
        <v>43973</v>
      </c>
      <c r="B91" s="10">
        <v>89</v>
      </c>
      <c r="C91" s="10"/>
      <c r="E91" s="11">
        <f t="shared" si="19"/>
        <v>185740.24395697366</v>
      </c>
      <c r="F91" s="11">
        <f t="shared" si="18"/>
        <v>409.43740206916118</v>
      </c>
      <c r="G91" s="11">
        <f t="shared" si="20"/>
        <v>40.943740206908963</v>
      </c>
      <c r="I91" s="11"/>
    </row>
    <row r="92" spans="1:9">
      <c r="A92" s="2">
        <v>43974</v>
      </c>
      <c r="B92" s="10">
        <v>90</v>
      </c>
      <c r="C92" s="10"/>
      <c r="E92" s="11">
        <f t="shared" si="19"/>
        <v>185776.0331537218</v>
      </c>
      <c r="F92" s="11">
        <f t="shared" si="18"/>
        <v>357.89196748140967</v>
      </c>
      <c r="G92" s="11">
        <f t="shared" si="20"/>
        <v>35.789196748136696</v>
      </c>
      <c r="I92" s="11"/>
    </row>
    <row r="93" spans="1:9">
      <c r="A93" s="2">
        <v>43975</v>
      </c>
      <c r="B93" s="10">
        <v>91</v>
      </c>
      <c r="C93" s="10"/>
      <c r="E93" s="11">
        <f t="shared" si="19"/>
        <v>185807.28970443114</v>
      </c>
      <c r="F93" s="11">
        <f t="shared" si="18"/>
        <v>312.56550709338626</v>
      </c>
      <c r="G93" s="11">
        <f t="shared" si="20"/>
        <v>31.256550709334611</v>
      </c>
      <c r="I93" s="11"/>
    </row>
    <row r="94" spans="1:9">
      <c r="A94" s="2">
        <v>43976</v>
      </c>
      <c r="B94" s="10">
        <v>92</v>
      </c>
      <c r="C94" s="10"/>
      <c r="E94" s="11">
        <f t="shared" si="19"/>
        <v>185834.56459482602</v>
      </c>
      <c r="F94" s="11">
        <f t="shared" si="18"/>
        <v>272.74890394881368</v>
      </c>
      <c r="G94" s="11">
        <f t="shared" si="20"/>
        <v>27.274890394889159</v>
      </c>
      <c r="I94" s="11"/>
    </row>
    <row r="95" spans="1:9">
      <c r="A95" s="2">
        <v>43977</v>
      </c>
      <c r="B95" s="10">
        <v>93</v>
      </c>
      <c r="C95" s="10"/>
      <c r="E95" s="11">
        <f t="shared" si="19"/>
        <v>185858.34535763436</v>
      </c>
      <c r="F95" s="11">
        <f t="shared" si="18"/>
        <v>237.80762808339205</v>
      </c>
      <c r="G95" s="11">
        <f t="shared" si="20"/>
        <v>23.780762808334188</v>
      </c>
      <c r="I95" s="11"/>
    </row>
    <row r="96" spans="1:9">
      <c r="A96" s="2">
        <v>43978</v>
      </c>
      <c r="B96" s="10">
        <v>94</v>
      </c>
      <c r="C96" s="10"/>
      <c r="E96" s="11">
        <f t="shared" si="19"/>
        <v>185879.06284274065</v>
      </c>
      <c r="F96" s="11">
        <f t="shared" si="18"/>
        <v>207.17485106288223</v>
      </c>
      <c r="G96" s="11">
        <f t="shared" si="20"/>
        <v>20.717485106276218</v>
      </c>
      <c r="I96" s="11"/>
    </row>
    <row r="97" spans="1:9">
      <c r="A97" s="2">
        <v>43979</v>
      </c>
      <c r="B97" s="10">
        <v>95</v>
      </c>
      <c r="C97" s="10"/>
      <c r="E97" s="11">
        <f t="shared" si="19"/>
        <v>185897.09734729637</v>
      </c>
      <c r="F97" s="11">
        <f t="shared" si="18"/>
        <v>180.3450455571874</v>
      </c>
      <c r="G97" s="11">
        <f t="shared" si="20"/>
        <v>18.034504555713887</v>
      </c>
      <c r="I97" s="11"/>
    </row>
    <row r="98" spans="1:9">
      <c r="A98" s="2">
        <v>43980</v>
      </c>
      <c r="B98" s="10">
        <v>96</v>
      </c>
      <c r="C98" s="10"/>
      <c r="E98" s="11">
        <f t="shared" si="19"/>
        <v>185912.78415341349</v>
      </c>
      <c r="F98" s="11">
        <f t="shared" si="18"/>
        <v>156.86806117126253</v>
      </c>
      <c r="G98" s="11">
        <f t="shared" si="20"/>
        <v>15.686806117127247</v>
      </c>
      <c r="I98" s="11"/>
    </row>
    <row r="99" spans="1:9">
      <c r="A99" s="2">
        <v>43981</v>
      </c>
      <c r="B99" s="10">
        <v>97</v>
      </c>
      <c r="C99" s="10"/>
      <c r="E99" s="11">
        <f t="shared" si="19"/>
        <v>185926.41851967125</v>
      </c>
      <c r="F99" s="11">
        <f t="shared" si="18"/>
        <v>136.34366257756483</v>
      </c>
      <c r="G99" s="11">
        <f t="shared" si="20"/>
        <v>13.634366257755962</v>
      </c>
      <c r="I99" s="11"/>
    </row>
    <row r="100" spans="1:9">
      <c r="A100" s="2">
        <v>43982</v>
      </c>
      <c r="B100" s="10">
        <v>98</v>
      </c>
      <c r="C100" s="10"/>
      <c r="E100" s="11">
        <f t="shared" si="19"/>
        <v>185938.26017087919</v>
      </c>
      <c r="F100" s="11">
        <f t="shared" si="18"/>
        <v>118.4165120794205</v>
      </c>
      <c r="G100" s="11">
        <f t="shared" si="20"/>
        <v>11.841651207933795</v>
      </c>
      <c r="I100" s="11"/>
    </row>
    <row r="101" spans="1:9">
      <c r="A101" s="2">
        <v>43983</v>
      </c>
      <c r="B101" s="10">
        <v>99</v>
      </c>
      <c r="C101" s="10"/>
      <c r="E101" s="11">
        <f t="shared" si="19"/>
        <v>185948.53732846811</v>
      </c>
      <c r="F101" s="11">
        <f t="shared" si="18"/>
        <v>102.7715758892009</v>
      </c>
      <c r="G101" s="11">
        <f t="shared" si="20"/>
        <v>10.277157588933051</v>
      </c>
      <c r="I101" s="11"/>
    </row>
    <row r="102" spans="1:9">
      <c r="A102" s="2">
        <v>43984</v>
      </c>
      <c r="B102" s="10">
        <v>100</v>
      </c>
      <c r="C102" s="10"/>
      <c r="E102" s="11">
        <f t="shared" si="19"/>
        <v>185957.45032161439</v>
      </c>
      <c r="F102" s="11">
        <f t="shared" si="18"/>
        <v>89.129931462812237</v>
      </c>
      <c r="G102" s="11">
        <f t="shared" si="20"/>
        <v>8.912993146281595</v>
      </c>
      <c r="I102" s="11"/>
    </row>
    <row r="103" spans="1:9">
      <c r="A103" s="2">
        <v>43985</v>
      </c>
      <c r="B103" s="10">
        <v>101</v>
      </c>
      <c r="C103" s="10"/>
      <c r="E103" s="11">
        <f t="shared" si="19"/>
        <v>185965.17481681707</v>
      </c>
      <c r="F103" s="11">
        <f t="shared" si="18"/>
        <v>77.244952026812825</v>
      </c>
      <c r="G103" s="11">
        <f t="shared" si="20"/>
        <v>7.7244952026711147</v>
      </c>
      <c r="I103" s="11"/>
    </row>
    <row r="104" spans="1:9">
      <c r="A104" s="2">
        <v>43986</v>
      </c>
      <c r="B104" s="10">
        <v>102</v>
      </c>
      <c r="C104" s="10"/>
      <c r="E104" s="11">
        <f t="shared" si="19"/>
        <v>185971.86470120304</v>
      </c>
      <c r="F104" s="11">
        <f t="shared" si="18"/>
        <v>66.898843859671615</v>
      </c>
      <c r="G104" s="11">
        <f t="shared" si="20"/>
        <v>6.6898843859594779</v>
      </c>
      <c r="I104" s="11"/>
    </row>
    <row r="105" spans="1:9">
      <c r="A105" s="2">
        <v>43987</v>
      </c>
      <c r="B105" s="10">
        <v>103</v>
      </c>
      <c r="C105" s="10"/>
      <c r="E105" s="11">
        <f t="shared" si="19"/>
        <v>185977.65465238172</v>
      </c>
      <c r="F105" s="11">
        <f t="shared" si="18"/>
        <v>57.899511786818039</v>
      </c>
      <c r="G105" s="11">
        <f t="shared" si="20"/>
        <v>5.7899511786724895</v>
      </c>
      <c r="I105" s="11"/>
    </row>
    <row r="106" spans="1:9">
      <c r="A106" s="2">
        <v>43988</v>
      </c>
      <c r="B106" s="10">
        <v>104</v>
      </c>
      <c r="C106" s="10"/>
      <c r="E106" s="11">
        <f t="shared" si="19"/>
        <v>185982.66242524743</v>
      </c>
      <c r="F106" s="11">
        <f t="shared" si="18"/>
        <v>50.077728657051921</v>
      </c>
      <c r="G106" s="11">
        <f t="shared" si="20"/>
        <v>5.0077728657018463</v>
      </c>
      <c r="I106" s="11"/>
    </row>
    <row r="107" spans="1:9">
      <c r="A107" s="2">
        <v>43989</v>
      </c>
      <c r="B107" s="10">
        <v>105</v>
      </c>
      <c r="C107" s="10"/>
      <c r="E107" s="11">
        <f t="shared" si="19"/>
        <v>185986.99088376531</v>
      </c>
      <c r="F107" s="11">
        <f t="shared" si="18"/>
        <v>43.284585178771522</v>
      </c>
      <c r="G107" s="11">
        <f t="shared" si="20"/>
        <v>4.3284585178850659</v>
      </c>
      <c r="I107" s="11"/>
    </row>
    <row r="108" spans="1:9">
      <c r="A108" s="2">
        <v>43990</v>
      </c>
      <c r="B108" s="10">
        <v>106</v>
      </c>
      <c r="C108" s="10"/>
      <c r="E108" s="11">
        <f t="shared" si="19"/>
        <v>185990.72980349875</v>
      </c>
      <c r="F108" s="11">
        <f t="shared" si="18"/>
        <v>37.389197334414348</v>
      </c>
      <c r="G108" s="11">
        <f t="shared" si="20"/>
        <v>3.7389197334407256</v>
      </c>
      <c r="I108" s="11"/>
    </row>
    <row r="109" spans="1:9">
      <c r="A109" s="2">
        <v>43991</v>
      </c>
      <c r="B109" s="10">
        <v>107</v>
      </c>
      <c r="C109" s="10"/>
      <c r="E109" s="11">
        <f t="shared" si="19"/>
        <v>185993.95746845932</v>
      </c>
      <c r="F109" s="11">
        <f t="shared" si="18"/>
        <v>32.276649605773855</v>
      </c>
      <c r="G109" s="11">
        <f t="shared" si="20"/>
        <v>3.2276649605822967</v>
      </c>
      <c r="I109" s="11"/>
    </row>
    <row r="110" spans="1:9">
      <c r="A110" s="2">
        <v>43992</v>
      </c>
      <c r="B110" s="10">
        <v>108</v>
      </c>
      <c r="C110" s="10"/>
      <c r="E110" s="11">
        <f t="shared" si="19"/>
        <v>185996.74208379714</v>
      </c>
      <c r="F110" s="11">
        <f t="shared" si="18"/>
        <v>27.846153378195595</v>
      </c>
      <c r="G110" s="11">
        <f t="shared" si="20"/>
        <v>2.7846153378310685</v>
      </c>
      <c r="I110" s="11"/>
    </row>
    <row r="111" spans="1:9">
      <c r="A111" s="2">
        <v>43993</v>
      </c>
      <c r="B111" s="10">
        <v>109</v>
      </c>
      <c r="C111" s="10"/>
      <c r="E111" s="11">
        <f t="shared" si="19"/>
        <v>185999.14302390642</v>
      </c>
      <c r="F111" s="11">
        <f t="shared" si="18"/>
        <v>24.009401092771441</v>
      </c>
      <c r="G111" s="11">
        <f t="shared" si="20"/>
        <v>2.4009401092851506</v>
      </c>
      <c r="I111" s="11"/>
    </row>
    <row r="112" spans="1:9">
      <c r="A112" s="2">
        <v>43994</v>
      </c>
      <c r="B112" s="10">
        <v>110</v>
      </c>
      <c r="C112" s="10"/>
      <c r="E112" s="11">
        <f t="shared" si="19"/>
        <v>186001.21193370328</v>
      </c>
      <c r="F112" s="11">
        <f t="shared" si="18"/>
        <v>20.689097968570422</v>
      </c>
      <c r="G112" s="11">
        <f t="shared" si="20"/>
        <v>2.068909796855142</v>
      </c>
      <c r="I112" s="11"/>
    </row>
    <row r="113" spans="1:9">
      <c r="A113" s="2">
        <v>43995</v>
      </c>
      <c r="B113" s="10">
        <v>111</v>
      </c>
      <c r="C113" s="10"/>
      <c r="E113" s="11">
        <f t="shared" si="19"/>
        <v>186002.9936991407</v>
      </c>
      <c r="F113" s="11">
        <f t="shared" si="18"/>
        <v>17.817654374230187</v>
      </c>
      <c r="G113" s="11">
        <f t="shared" si="20"/>
        <v>1.7817654374085221</v>
      </c>
      <c r="I113" s="11"/>
    </row>
    <row r="114" spans="1:9">
      <c r="A114" s="2">
        <v>43996</v>
      </c>
      <c r="B114" s="10">
        <v>112</v>
      </c>
      <c r="C114" s="10"/>
      <c r="E114" s="11">
        <f t="shared" si="19"/>
        <v>186004.52730145832</v>
      </c>
      <c r="F114" s="11">
        <f t="shared" si="18"/>
        <v>15.336023176205344</v>
      </c>
      <c r="G114" s="11">
        <f t="shared" si="20"/>
        <v>1.5336023176222153</v>
      </c>
      <c r="I114" s="11"/>
    </row>
    <row r="115" spans="1:9">
      <c r="A115" s="2">
        <v>43997</v>
      </c>
      <c r="B115" s="10">
        <v>113</v>
      </c>
      <c r="C115" s="10"/>
      <c r="E115" s="11">
        <f t="shared" si="19"/>
        <v>186005.84656821968</v>
      </c>
      <c r="F115" s="11">
        <f t="shared" si="18"/>
        <v>13.19266761362087</v>
      </c>
      <c r="G115" s="11">
        <f t="shared" si="20"/>
        <v>1.3192667613734452</v>
      </c>
      <c r="I115" s="11"/>
    </row>
    <row r="116" spans="1:9">
      <c r="B116" s="10">
        <v>114</v>
      </c>
      <c r="C116" s="10"/>
      <c r="E116" s="11">
        <f t="shared" si="19"/>
        <v>186006.98083286206</v>
      </c>
      <c r="F116" s="11">
        <f t="shared" si="18"/>
        <v>11.342646423727274</v>
      </c>
      <c r="G116" s="11">
        <f t="shared" si="20"/>
        <v>1.1342646423754064</v>
      </c>
      <c r="I116" s="11"/>
    </row>
    <row r="117" spans="1:9">
      <c r="B117" s="10">
        <v>115</v>
      </c>
      <c r="C117" s="10"/>
      <c r="E117" s="11">
        <f t="shared" si="19"/>
        <v>186007.95551326958</v>
      </c>
      <c r="F117" s="11">
        <f t="shared" si="18"/>
        <v>9.746804075257387</v>
      </c>
      <c r="G117" s="11">
        <f t="shared" si="20"/>
        <v>0.97468040751216489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56" sqref="C56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2" spans="1:13">
      <c r="L2" s="4" t="s">
        <v>23</v>
      </c>
      <c r="M2" s="9">
        <v>22000</v>
      </c>
    </row>
    <row r="3" spans="1:13">
      <c r="A3" s="2">
        <v>43885.75</v>
      </c>
      <c r="B3" s="10">
        <v>1</v>
      </c>
      <c r="C3" s="3">
        <f>Dati!K3</f>
        <v>7</v>
      </c>
      <c r="F3" s="11">
        <f t="shared" ref="F3:F5" si="0">$M$2/(1+$M$5*EXP(-$M$4*B3))</f>
        <v>76.619942221904296</v>
      </c>
      <c r="G3" s="11"/>
      <c r="I3" s="11">
        <f>C3-F3</f>
        <v>-69.619942221904296</v>
      </c>
      <c r="J3" s="11"/>
      <c r="L3" s="4" t="s">
        <v>24</v>
      </c>
      <c r="M3" s="9">
        <v>65</v>
      </c>
    </row>
    <row r="4" spans="1:13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 t="shared" si="0"/>
        <v>90.308609885036191</v>
      </c>
      <c r="G4" s="11">
        <f t="shared" ref="G4:G67" si="1">(F4-F3)*10</f>
        <v>136.88667663131895</v>
      </c>
      <c r="H4" s="11">
        <f>F4-F3</f>
        <v>13.688667663131895</v>
      </c>
      <c r="I4" s="11">
        <f>C4-F4</f>
        <v>-80.308609885036191</v>
      </c>
      <c r="J4" s="11">
        <f>D4-H4</f>
        <v>-10.688667663131895</v>
      </c>
      <c r="K4" s="11"/>
      <c r="L4" s="4" t="s">
        <v>25</v>
      </c>
      <c r="M4" s="9">
        <v>0.16500000000000001</v>
      </c>
    </row>
    <row r="5" spans="1:13">
      <c r="A5" s="2">
        <v>43887</v>
      </c>
      <c r="B5" s="10">
        <v>3</v>
      </c>
      <c r="C5" s="3">
        <f>Dati!K5</f>
        <v>12</v>
      </c>
      <c r="D5">
        <f t="shared" ref="D5:D36" si="2">C5-C4</f>
        <v>2</v>
      </c>
      <c r="E5">
        <f t="shared" ref="E5:E36" si="3">10*(C5-C4)</f>
        <v>20</v>
      </c>
      <c r="F5" s="11">
        <f t="shared" si="0"/>
        <v>106.43097756183896</v>
      </c>
      <c r="G5" s="11">
        <f t="shared" si="1"/>
        <v>161.22367676802767</v>
      </c>
      <c r="H5" s="11">
        <f t="shared" ref="H5:H67" si="4">F5-F4</f>
        <v>16.122367676802767</v>
      </c>
      <c r="I5" s="11">
        <f t="shared" ref="I5:I42" si="5">C5-F5</f>
        <v>-94.430977561838958</v>
      </c>
      <c r="J5" s="11">
        <f t="shared" ref="J5:J42" si="6">D5-H5</f>
        <v>-14.122367676802767</v>
      </c>
      <c r="K5" s="11"/>
      <c r="L5" s="4" t="s">
        <v>26</v>
      </c>
      <c r="M5" s="15">
        <f>(M2-M3)/M3</f>
        <v>337.46153846153845</v>
      </c>
    </row>
    <row r="6" spans="1:13">
      <c r="A6" s="2">
        <v>43888</v>
      </c>
      <c r="B6" s="10">
        <v>4</v>
      </c>
      <c r="C6" s="3">
        <f>Dati!K6</f>
        <v>17</v>
      </c>
      <c r="D6">
        <f t="shared" si="2"/>
        <v>5</v>
      </c>
      <c r="E6">
        <f t="shared" si="3"/>
        <v>50</v>
      </c>
      <c r="F6" s="11">
        <f t="shared" ref="F6:F36" si="7">$M$2/(1+$M$5*EXP(-$M$4*B6))</f>
        <v>125.41511941812018</v>
      </c>
      <c r="G6" s="11">
        <f t="shared" si="1"/>
        <v>189.84141856281227</v>
      </c>
      <c r="H6" s="11">
        <f t="shared" si="4"/>
        <v>18.984141856281227</v>
      </c>
      <c r="I6" s="11">
        <f t="shared" si="5"/>
        <v>-108.41511941812018</v>
      </c>
      <c r="J6" s="11">
        <f t="shared" si="6"/>
        <v>-13.984141856281227</v>
      </c>
      <c r="K6" s="11"/>
    </row>
    <row r="7" spans="1:13">
      <c r="A7" s="2">
        <v>43889</v>
      </c>
      <c r="B7" s="10">
        <v>5</v>
      </c>
      <c r="C7" s="3">
        <f>Dati!K7</f>
        <v>21</v>
      </c>
      <c r="D7">
        <f t="shared" si="2"/>
        <v>4</v>
      </c>
      <c r="E7">
        <f t="shared" si="3"/>
        <v>40</v>
      </c>
      <c r="F7" s="11">
        <f t="shared" si="7"/>
        <v>147.76261730539102</v>
      </c>
      <c r="G7" s="11">
        <f t="shared" si="1"/>
        <v>223.47497887270833</v>
      </c>
      <c r="H7" s="11">
        <f t="shared" si="4"/>
        <v>22.347497887270833</v>
      </c>
      <c r="I7" s="11">
        <f t="shared" si="5"/>
        <v>-126.76261730539102</v>
      </c>
      <c r="J7" s="11">
        <f t="shared" si="6"/>
        <v>-18.347497887270833</v>
      </c>
      <c r="K7" s="11"/>
    </row>
    <row r="8" spans="1:13">
      <c r="A8" s="2">
        <v>43890</v>
      </c>
      <c r="B8" s="10">
        <v>6</v>
      </c>
      <c r="C8" s="3">
        <f>Dati!K8</f>
        <v>29</v>
      </c>
      <c r="D8">
        <f t="shared" si="2"/>
        <v>8</v>
      </c>
      <c r="E8">
        <f t="shared" si="3"/>
        <v>80</v>
      </c>
      <c r="F8" s="11">
        <f t="shared" si="7"/>
        <v>174.06049017625179</v>
      </c>
      <c r="G8" s="11">
        <f t="shared" si="1"/>
        <v>262.97872870860772</v>
      </c>
      <c r="H8" s="11">
        <f t="shared" si="4"/>
        <v>26.297872870860772</v>
      </c>
      <c r="I8" s="11">
        <f t="shared" si="5"/>
        <v>-145.06049017625179</v>
      </c>
      <c r="J8" s="11">
        <f t="shared" si="6"/>
        <v>-18.297872870860772</v>
      </c>
      <c r="K8" s="11"/>
      <c r="L8" s="12" t="s">
        <v>31</v>
      </c>
      <c r="M8" s="11">
        <f>AVERAGE(I3:I36)</f>
        <v>-52.065312511271031</v>
      </c>
    </row>
    <row r="9" spans="1:13">
      <c r="A9" s="2">
        <v>43891</v>
      </c>
      <c r="B9" s="10">
        <v>7</v>
      </c>
      <c r="C9" s="3">
        <f>Dati!K9</f>
        <v>34</v>
      </c>
      <c r="D9">
        <f t="shared" si="2"/>
        <v>5</v>
      </c>
      <c r="E9">
        <f t="shared" si="3"/>
        <v>50</v>
      </c>
      <c r="F9" s="11">
        <f t="shared" si="7"/>
        <v>204.99478915357062</v>
      </c>
      <c r="G9" s="11">
        <f t="shared" si="1"/>
        <v>309.34298977318832</v>
      </c>
      <c r="H9" s="11">
        <f t="shared" si="4"/>
        <v>30.934298977318832</v>
      </c>
      <c r="I9" s="11">
        <f t="shared" si="5"/>
        <v>-170.99478915357062</v>
      </c>
      <c r="J9" s="11">
        <f t="shared" si="6"/>
        <v>-25.934298977318832</v>
      </c>
      <c r="K9" s="11"/>
      <c r="L9" s="12" t="s">
        <v>32</v>
      </c>
      <c r="M9" s="6">
        <f>STDEVP(I3:I36)</f>
        <v>199.46753662814294</v>
      </c>
    </row>
    <row r="10" spans="1:13">
      <c r="A10" s="2">
        <v>43892</v>
      </c>
      <c r="B10" s="10">
        <v>8</v>
      </c>
      <c r="C10" s="3">
        <f>Dati!K10</f>
        <v>52</v>
      </c>
      <c r="D10">
        <f t="shared" si="2"/>
        <v>18</v>
      </c>
      <c r="E10">
        <f t="shared" si="3"/>
        <v>180</v>
      </c>
      <c r="F10" s="11">
        <f t="shared" si="7"/>
        <v>241.36598230766441</v>
      </c>
      <c r="G10" s="11">
        <f t="shared" si="1"/>
        <v>363.71193154093788</v>
      </c>
      <c r="H10" s="11">
        <f t="shared" si="4"/>
        <v>36.371193154093788</v>
      </c>
      <c r="I10" s="11">
        <f t="shared" si="5"/>
        <v>-189.36598230766441</v>
      </c>
      <c r="J10" s="11">
        <f t="shared" si="6"/>
        <v>-18.371193154093788</v>
      </c>
      <c r="K10" s="11"/>
    </row>
    <row r="11" spans="1:13">
      <c r="A11" s="2">
        <v>43893</v>
      </c>
      <c r="B11" s="10">
        <v>9</v>
      </c>
      <c r="C11" s="3">
        <f>Dati!K11</f>
        <v>79</v>
      </c>
      <c r="D11">
        <f t="shared" si="2"/>
        <v>27</v>
      </c>
      <c r="E11">
        <f t="shared" si="3"/>
        <v>270</v>
      </c>
      <c r="F11" s="11">
        <f t="shared" si="7"/>
        <v>284.10621373627959</v>
      </c>
      <c r="G11" s="11">
        <f t="shared" si="1"/>
        <v>427.40231428615175</v>
      </c>
      <c r="H11" s="11">
        <f t="shared" si="4"/>
        <v>42.740231428615175</v>
      </c>
      <c r="I11" s="11">
        <f t="shared" si="5"/>
        <v>-205.10621373627959</v>
      </c>
      <c r="J11" s="11">
        <f t="shared" si="6"/>
        <v>-15.740231428615175</v>
      </c>
      <c r="K11" s="11"/>
      <c r="L11" s="12" t="s">
        <v>43</v>
      </c>
      <c r="M11" s="11">
        <f>AVERAGE(J4:J38)</f>
        <v>0.26759904727808165</v>
      </c>
    </row>
    <row r="12" spans="1:13">
      <c r="A12" s="2">
        <v>43894</v>
      </c>
      <c r="B12" s="10">
        <v>10</v>
      </c>
      <c r="C12" s="3">
        <f>Dati!K12</f>
        <v>107</v>
      </c>
      <c r="D12">
        <f t="shared" si="2"/>
        <v>28</v>
      </c>
      <c r="E12">
        <f t="shared" si="3"/>
        <v>280</v>
      </c>
      <c r="F12" s="11">
        <f t="shared" si="7"/>
        <v>334.29845487421932</v>
      </c>
      <c r="G12" s="11">
        <f t="shared" si="1"/>
        <v>501.92241137939732</v>
      </c>
      <c r="H12" s="11">
        <f t="shared" si="4"/>
        <v>50.192241137939732</v>
      </c>
      <c r="I12" s="11">
        <f t="shared" si="5"/>
        <v>-227.29845487421932</v>
      </c>
      <c r="J12" s="11">
        <f t="shared" si="6"/>
        <v>-22.192241137939732</v>
      </c>
      <c r="K12" s="11"/>
      <c r="L12" s="12" t="s">
        <v>32</v>
      </c>
      <c r="M12" s="6">
        <f>STDEVP(J4:J39)</f>
        <v>73.313277542763245</v>
      </c>
    </row>
    <row r="13" spans="1:13">
      <c r="A13" s="2">
        <v>43895</v>
      </c>
      <c r="B13" s="10">
        <v>11</v>
      </c>
      <c r="C13" s="3">
        <f>Dati!K13</f>
        <v>148</v>
      </c>
      <c r="D13">
        <f t="shared" si="2"/>
        <v>41</v>
      </c>
      <c r="E13">
        <f t="shared" si="3"/>
        <v>410</v>
      </c>
      <c r="F13" s="11">
        <f t="shared" si="7"/>
        <v>393.19746168328641</v>
      </c>
      <c r="G13" s="11">
        <f t="shared" si="1"/>
        <v>588.99006809067089</v>
      </c>
      <c r="H13" s="11">
        <f t="shared" si="4"/>
        <v>58.899006809067089</v>
      </c>
      <c r="I13" s="11">
        <f t="shared" si="5"/>
        <v>-245.19746168328641</v>
      </c>
      <c r="J13" s="11">
        <f t="shared" si="6"/>
        <v>-17.899006809067089</v>
      </c>
      <c r="K13" s="11"/>
    </row>
    <row r="14" spans="1:13">
      <c r="A14" s="2">
        <v>43896</v>
      </c>
      <c r="B14" s="10">
        <v>12</v>
      </c>
      <c r="C14" s="3">
        <f>Dati!K14</f>
        <v>197</v>
      </c>
      <c r="D14">
        <f t="shared" si="2"/>
        <v>49</v>
      </c>
      <c r="E14">
        <f t="shared" si="3"/>
        <v>490</v>
      </c>
      <c r="F14" s="11">
        <f t="shared" si="7"/>
        <v>462.2522963880869</v>
      </c>
      <c r="G14" s="11">
        <f t="shared" si="1"/>
        <v>690.54834704800498</v>
      </c>
      <c r="H14" s="11">
        <f t="shared" si="4"/>
        <v>69.054834704800498</v>
      </c>
      <c r="I14" s="11">
        <f t="shared" si="5"/>
        <v>-265.2522963880869</v>
      </c>
      <c r="J14" s="11">
        <f t="shared" si="6"/>
        <v>-20.054834704800498</v>
      </c>
      <c r="K14" s="11"/>
    </row>
    <row r="15" spans="1:13">
      <c r="A15" s="2">
        <v>43897</v>
      </c>
      <c r="B15" s="10">
        <v>13</v>
      </c>
      <c r="C15" s="3">
        <f>Dati!K15</f>
        <v>233</v>
      </c>
      <c r="D15">
        <f t="shared" si="2"/>
        <v>36</v>
      </c>
      <c r="E15">
        <f t="shared" si="3"/>
        <v>360</v>
      </c>
      <c r="F15" s="11">
        <f t="shared" si="7"/>
        <v>543.12995080583596</v>
      </c>
      <c r="G15" s="11">
        <f t="shared" si="1"/>
        <v>808.77654417749056</v>
      </c>
      <c r="H15" s="11">
        <f t="shared" si="4"/>
        <v>80.877654417749056</v>
      </c>
      <c r="I15" s="11">
        <f t="shared" si="5"/>
        <v>-310.12995080583596</v>
      </c>
      <c r="J15" s="11">
        <f t="shared" si="6"/>
        <v>-44.877654417749056</v>
      </c>
      <c r="K15" s="11"/>
      <c r="L15" t="s">
        <v>33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366</v>
      </c>
      <c r="D16">
        <f t="shared" si="2"/>
        <v>133</v>
      </c>
      <c r="E16">
        <f t="shared" si="3"/>
        <v>1330</v>
      </c>
      <c r="F16" s="11">
        <f t="shared" si="7"/>
        <v>637.73930163299121</v>
      </c>
      <c r="G16" s="11">
        <f t="shared" si="1"/>
        <v>946.09350827155254</v>
      </c>
      <c r="H16" s="11">
        <f t="shared" si="4"/>
        <v>94.609350827155254</v>
      </c>
      <c r="I16" s="11">
        <f t="shared" si="5"/>
        <v>-271.73930163299121</v>
      </c>
      <c r="J16" s="11">
        <f t="shared" si="6"/>
        <v>38.390649172844746</v>
      </c>
      <c r="K16" s="11"/>
      <c r="L16" t="s">
        <v>34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463</v>
      </c>
      <c r="D17">
        <f t="shared" si="2"/>
        <v>97</v>
      </c>
      <c r="E17">
        <f t="shared" si="3"/>
        <v>970</v>
      </c>
      <c r="F17" s="11">
        <f t="shared" si="7"/>
        <v>748.25421644609617</v>
      </c>
      <c r="G17" s="11">
        <f t="shared" si="1"/>
        <v>1105.1491481310495</v>
      </c>
      <c r="H17" s="11">
        <f t="shared" si="4"/>
        <v>110.51491481310495</v>
      </c>
      <c r="I17" s="11">
        <f t="shared" si="5"/>
        <v>-285.25421644609617</v>
      </c>
      <c r="J17" s="11">
        <f t="shared" si="6"/>
        <v>-13.514914813104951</v>
      </c>
      <c r="K17" s="11"/>
    </row>
    <row r="18" spans="1:11">
      <c r="A18" s="2">
        <v>43900</v>
      </c>
      <c r="B18" s="10">
        <v>16</v>
      </c>
      <c r="C18" s="3">
        <f>Dati!K18</f>
        <v>631</v>
      </c>
      <c r="D18">
        <f t="shared" si="2"/>
        <v>168</v>
      </c>
      <c r="E18">
        <f t="shared" si="3"/>
        <v>1680</v>
      </c>
      <c r="F18" s="11">
        <f t="shared" si="7"/>
        <v>877.1340937761571</v>
      </c>
      <c r="G18" s="11">
        <f t="shared" si="1"/>
        <v>1288.7987733006094</v>
      </c>
      <c r="H18" s="11">
        <f t="shared" si="4"/>
        <v>128.87987733006094</v>
      </c>
      <c r="I18" s="11">
        <f t="shared" si="5"/>
        <v>-246.1340937761571</v>
      </c>
      <c r="J18" s="11">
        <f t="shared" si="6"/>
        <v>39.120122669939065</v>
      </c>
      <c r="K18" s="11"/>
    </row>
    <row r="19" spans="1:11">
      <c r="A19" s="2">
        <v>43901</v>
      </c>
      <c r="B19" s="10">
        <v>17</v>
      </c>
      <c r="C19" s="3">
        <f>Dati!K19</f>
        <v>827</v>
      </c>
      <c r="D19">
        <f t="shared" si="2"/>
        <v>196</v>
      </c>
      <c r="E19">
        <f t="shared" si="3"/>
        <v>1960</v>
      </c>
      <c r="F19" s="11">
        <f t="shared" si="7"/>
        <v>1027.1394479252965</v>
      </c>
      <c r="G19" s="11">
        <f t="shared" si="1"/>
        <v>1500.0535414913941</v>
      </c>
      <c r="H19" s="11">
        <f t="shared" si="4"/>
        <v>150.00535414913941</v>
      </c>
      <c r="I19" s="11">
        <f t="shared" si="5"/>
        <v>-200.13944792529651</v>
      </c>
      <c r="J19" s="11">
        <f t="shared" si="6"/>
        <v>45.994645850860593</v>
      </c>
      <c r="K19" s="11"/>
    </row>
    <row r="20" spans="1:11">
      <c r="A20" s="2">
        <v>43902</v>
      </c>
      <c r="B20" s="10">
        <v>18</v>
      </c>
      <c r="C20" s="3">
        <f>Dati!K20</f>
        <v>1016</v>
      </c>
      <c r="D20">
        <f t="shared" si="2"/>
        <v>189</v>
      </c>
      <c r="E20">
        <f t="shared" si="3"/>
        <v>1890</v>
      </c>
      <c r="F20" s="11">
        <f t="shared" si="7"/>
        <v>1201.3393383165492</v>
      </c>
      <c r="G20" s="11">
        <f t="shared" si="1"/>
        <v>1741.9989039125267</v>
      </c>
      <c r="H20" s="11">
        <f t="shared" si="4"/>
        <v>174.19989039125267</v>
      </c>
      <c r="I20" s="11">
        <f t="shared" si="5"/>
        <v>-185.33933831654917</v>
      </c>
      <c r="J20" s="11">
        <f t="shared" si="6"/>
        <v>14.800109608747334</v>
      </c>
      <c r="K20" s="11"/>
    </row>
    <row r="21" spans="1:11">
      <c r="A21" s="2">
        <v>43903</v>
      </c>
      <c r="B21" s="10">
        <v>19</v>
      </c>
      <c r="C21" s="3">
        <f>Dati!K21</f>
        <v>1266</v>
      </c>
      <c r="D21">
        <f t="shared" si="2"/>
        <v>250</v>
      </c>
      <c r="E21">
        <f t="shared" si="3"/>
        <v>2500</v>
      </c>
      <c r="F21" s="11">
        <f t="shared" si="7"/>
        <v>1403.106516738206</v>
      </c>
      <c r="G21" s="11">
        <f t="shared" si="1"/>
        <v>2017.6717842165681</v>
      </c>
      <c r="H21" s="11">
        <f t="shared" si="4"/>
        <v>201.76717842165681</v>
      </c>
      <c r="I21" s="11">
        <f t="shared" si="5"/>
        <v>-137.10651673820598</v>
      </c>
      <c r="J21" s="11">
        <f t="shared" si="6"/>
        <v>48.232821578343192</v>
      </c>
      <c r="K21" s="11"/>
    </row>
    <row r="22" spans="1:11">
      <c r="A22" s="2">
        <v>43904</v>
      </c>
      <c r="B22" s="10">
        <v>20</v>
      </c>
      <c r="C22" s="3">
        <f>Dati!K22</f>
        <v>1441</v>
      </c>
      <c r="D22">
        <f t="shared" si="2"/>
        <v>175</v>
      </c>
      <c r="E22">
        <f t="shared" si="3"/>
        <v>1750</v>
      </c>
      <c r="F22" s="11">
        <f t="shared" si="7"/>
        <v>1636.0951851758939</v>
      </c>
      <c r="G22" s="11">
        <f t="shared" si="1"/>
        <v>2329.8866843768792</v>
      </c>
      <c r="H22" s="11">
        <f t="shared" si="4"/>
        <v>232.98866843768792</v>
      </c>
      <c r="I22" s="11">
        <f t="shared" si="5"/>
        <v>-195.0951851758939</v>
      </c>
      <c r="J22" s="11">
        <f t="shared" si="6"/>
        <v>-57.98866843768792</v>
      </c>
      <c r="K22" s="11"/>
    </row>
    <row r="23" spans="1:11">
      <c r="A23" s="2">
        <v>43905</v>
      </c>
      <c r="B23" s="10">
        <v>21</v>
      </c>
      <c r="C23" s="3">
        <f>Dati!K23</f>
        <v>1809</v>
      </c>
      <c r="D23">
        <f t="shared" si="2"/>
        <v>368</v>
      </c>
      <c r="E23">
        <f t="shared" si="3"/>
        <v>3680</v>
      </c>
      <c r="F23" s="11">
        <f t="shared" si="7"/>
        <v>1904.1953409514103</v>
      </c>
      <c r="G23" s="11">
        <f t="shared" si="1"/>
        <v>2681.0015577551644</v>
      </c>
      <c r="H23" s="11">
        <f t="shared" si="4"/>
        <v>268.10015577551644</v>
      </c>
      <c r="I23" s="11">
        <f t="shared" si="5"/>
        <v>-95.195340951410344</v>
      </c>
      <c r="J23" s="11">
        <f t="shared" si="6"/>
        <v>99.899844224483559</v>
      </c>
      <c r="K23" s="11"/>
    </row>
    <row r="24" spans="1:11">
      <c r="A24" s="2">
        <v>43906</v>
      </c>
      <c r="B24" s="10">
        <v>22</v>
      </c>
      <c r="C24" s="3">
        <f>Dati!K24</f>
        <v>2158</v>
      </c>
      <c r="D24">
        <f t="shared" si="2"/>
        <v>349</v>
      </c>
      <c r="E24">
        <f t="shared" si="3"/>
        <v>3490</v>
      </c>
      <c r="F24" s="11">
        <f t="shared" si="7"/>
        <v>2211.4570315018263</v>
      </c>
      <c r="G24" s="11">
        <f t="shared" si="1"/>
        <v>3072.6169055041601</v>
      </c>
      <c r="H24" s="11">
        <f t="shared" si="4"/>
        <v>307.26169055041601</v>
      </c>
      <c r="I24" s="11">
        <f t="shared" si="5"/>
        <v>-53.45703150182635</v>
      </c>
      <c r="J24" s="11">
        <f t="shared" si="6"/>
        <v>41.738309449583994</v>
      </c>
      <c r="K24" s="11"/>
    </row>
    <row r="25" spans="1:11">
      <c r="A25" s="2">
        <v>43907</v>
      </c>
      <c r="B25" s="10">
        <v>23</v>
      </c>
      <c r="C25" s="3">
        <f>Dati!K25</f>
        <v>2503</v>
      </c>
      <c r="D25">
        <f t="shared" si="2"/>
        <v>345</v>
      </c>
      <c r="E25">
        <f t="shared" si="3"/>
        <v>3450</v>
      </c>
      <c r="F25" s="11">
        <f t="shared" si="7"/>
        <v>2561.97773919253</v>
      </c>
      <c r="G25" s="11">
        <f t="shared" si="1"/>
        <v>3505.207076907036</v>
      </c>
      <c r="H25" s="11">
        <f t="shared" si="4"/>
        <v>350.5207076907036</v>
      </c>
      <c r="I25" s="11">
        <f t="shared" si="5"/>
        <v>-58.977739192529953</v>
      </c>
      <c r="J25" s="11">
        <f t="shared" si="6"/>
        <v>-5.5207076907036026</v>
      </c>
      <c r="K25" s="11"/>
    </row>
    <row r="26" spans="1:11">
      <c r="A26" s="2">
        <v>43908</v>
      </c>
      <c r="B26" s="10">
        <v>24</v>
      </c>
      <c r="C26" s="3">
        <f>Dati!K26</f>
        <v>2978</v>
      </c>
      <c r="D26">
        <f t="shared" si="2"/>
        <v>475</v>
      </c>
      <c r="E26">
        <f t="shared" si="3"/>
        <v>4750</v>
      </c>
      <c r="F26" s="11">
        <f t="shared" si="7"/>
        <v>2959.7469530604603</v>
      </c>
      <c r="G26" s="11">
        <f t="shared" si="1"/>
        <v>3977.6921386793038</v>
      </c>
      <c r="H26" s="11">
        <f t="shared" si="4"/>
        <v>397.76921386793038</v>
      </c>
      <c r="I26" s="11">
        <f t="shared" si="5"/>
        <v>18.253046939539672</v>
      </c>
      <c r="J26" s="11">
        <f t="shared" si="6"/>
        <v>77.230786132069625</v>
      </c>
      <c r="K26" s="11"/>
    </row>
    <row r="27" spans="1:11">
      <c r="A27" s="2">
        <v>43909</v>
      </c>
      <c r="B27" s="10">
        <v>25</v>
      </c>
      <c r="C27" s="3">
        <f>Dati!K27</f>
        <v>3405</v>
      </c>
      <c r="D27">
        <f t="shared" si="2"/>
        <v>427</v>
      </c>
      <c r="E27">
        <f t="shared" si="3"/>
        <v>4270</v>
      </c>
      <c r="F27" s="11">
        <f t="shared" si="7"/>
        <v>3408.4442110426721</v>
      </c>
      <c r="G27" s="11">
        <f t="shared" si="1"/>
        <v>4486.972579822118</v>
      </c>
      <c r="H27" s="11">
        <f t="shared" si="4"/>
        <v>448.6972579822118</v>
      </c>
      <c r="I27" s="11">
        <f t="shared" si="5"/>
        <v>-3.4442110426721229</v>
      </c>
      <c r="J27" s="11">
        <f t="shared" si="6"/>
        <v>-21.697257982211795</v>
      </c>
      <c r="K27" s="11"/>
    </row>
    <row r="28" spans="1:11">
      <c r="A28" s="2">
        <v>43910</v>
      </c>
      <c r="B28" s="10">
        <v>26</v>
      </c>
      <c r="C28" s="3">
        <f>Dati!K28</f>
        <v>4032</v>
      </c>
      <c r="D28">
        <f t="shared" si="2"/>
        <v>627</v>
      </c>
      <c r="E28">
        <f t="shared" si="3"/>
        <v>6270</v>
      </c>
      <c r="F28" s="11">
        <f t="shared" si="7"/>
        <v>3911.1909513129017</v>
      </c>
      <c r="G28" s="11">
        <f t="shared" si="1"/>
        <v>5027.4674027022957</v>
      </c>
      <c r="H28" s="11">
        <f t="shared" si="4"/>
        <v>502.74674027022957</v>
      </c>
      <c r="I28" s="11">
        <f t="shared" si="5"/>
        <v>120.80904868709831</v>
      </c>
      <c r="J28" s="11">
        <f t="shared" si="6"/>
        <v>124.25325972977043</v>
      </c>
      <c r="K28" s="11"/>
    </row>
    <row r="29" spans="1:11">
      <c r="A29" s="2">
        <v>43911</v>
      </c>
      <c r="B29" s="10">
        <v>27</v>
      </c>
      <c r="C29" s="3">
        <f>Dati!K29</f>
        <v>4825</v>
      </c>
      <c r="D29">
        <f t="shared" si="2"/>
        <v>793</v>
      </c>
      <c r="E29">
        <f t="shared" si="3"/>
        <v>7930</v>
      </c>
      <c r="F29" s="11">
        <f t="shared" si="7"/>
        <v>4470.2626747241211</v>
      </c>
      <c r="G29" s="11">
        <f t="shared" si="1"/>
        <v>5590.7172341121941</v>
      </c>
      <c r="H29" s="11">
        <f t="shared" si="4"/>
        <v>559.07172341121941</v>
      </c>
      <c r="I29" s="11">
        <f t="shared" si="5"/>
        <v>354.7373252758789</v>
      </c>
      <c r="J29" s="11">
        <f t="shared" si="6"/>
        <v>233.92827658878059</v>
      </c>
      <c r="K29" s="11"/>
    </row>
    <row r="30" spans="1:11">
      <c r="A30" s="2">
        <v>43912</v>
      </c>
      <c r="B30" s="10">
        <v>28</v>
      </c>
      <c r="C30" s="3">
        <f>Dati!K30</f>
        <v>5476</v>
      </c>
      <c r="D30">
        <f t="shared" si="2"/>
        <v>651</v>
      </c>
      <c r="E30">
        <f t="shared" si="3"/>
        <v>6510</v>
      </c>
      <c r="F30" s="11">
        <f t="shared" si="7"/>
        <v>5086.7761032017233</v>
      </c>
      <c r="G30" s="11">
        <f t="shared" si="1"/>
        <v>6165.1342847760225</v>
      </c>
      <c r="H30" s="11">
        <f t="shared" si="4"/>
        <v>616.51342847760225</v>
      </c>
      <c r="I30" s="11">
        <f t="shared" si="5"/>
        <v>389.22389679827666</v>
      </c>
      <c r="J30" s="11">
        <f t="shared" si="6"/>
        <v>34.486571522397753</v>
      </c>
      <c r="K30" s="11"/>
    </row>
    <row r="31" spans="1:11">
      <c r="A31" s="2">
        <v>43913</v>
      </c>
      <c r="B31" s="10">
        <v>29</v>
      </c>
      <c r="C31" s="3">
        <f>Dati!K31</f>
        <v>6077</v>
      </c>
      <c r="D31">
        <f t="shared" si="2"/>
        <v>601</v>
      </c>
      <c r="E31">
        <f t="shared" si="3"/>
        <v>6010</v>
      </c>
      <c r="F31" s="11">
        <f t="shared" si="7"/>
        <v>5760.3755224731203</v>
      </c>
      <c r="G31" s="11">
        <f t="shared" si="1"/>
        <v>6735.9941927139698</v>
      </c>
      <c r="H31" s="11">
        <f t="shared" si="4"/>
        <v>673.59941927139698</v>
      </c>
      <c r="I31" s="11">
        <f t="shared" si="5"/>
        <v>316.62447752687967</v>
      </c>
      <c r="J31" s="11">
        <f t="shared" si="6"/>
        <v>-72.599419271396982</v>
      </c>
      <c r="K31" s="11"/>
    </row>
    <row r="32" spans="1:11">
      <c r="A32" s="2">
        <v>43914</v>
      </c>
      <c r="B32" s="10">
        <v>30</v>
      </c>
      <c r="C32" s="3">
        <f>Dati!K32</f>
        <v>6820</v>
      </c>
      <c r="D32">
        <f t="shared" si="2"/>
        <v>743</v>
      </c>
      <c r="E32">
        <f t="shared" si="3"/>
        <v>7430</v>
      </c>
      <c r="F32" s="11">
        <f t="shared" si="7"/>
        <v>6488.951826300794</v>
      </c>
      <c r="G32" s="11">
        <f t="shared" si="1"/>
        <v>7285.7630382767366</v>
      </c>
      <c r="H32" s="11">
        <f t="shared" si="4"/>
        <v>728.57630382767366</v>
      </c>
      <c r="I32" s="11">
        <f t="shared" si="5"/>
        <v>331.04817369920602</v>
      </c>
      <c r="J32" s="11">
        <f t="shared" si="6"/>
        <v>14.423696172326345</v>
      </c>
      <c r="K32" s="11"/>
    </row>
    <row r="33" spans="1:11">
      <c r="A33" s="2">
        <v>43915</v>
      </c>
      <c r="B33" s="10">
        <v>31</v>
      </c>
      <c r="C33" s="3">
        <f>Dati!K33</f>
        <v>7503</v>
      </c>
      <c r="D33">
        <f t="shared" si="2"/>
        <v>683</v>
      </c>
      <c r="E33">
        <f t="shared" si="3"/>
        <v>6830</v>
      </c>
      <c r="F33" s="11">
        <f t="shared" si="7"/>
        <v>7268.4346434234021</v>
      </c>
      <c r="G33" s="11">
        <f t="shared" si="1"/>
        <v>7794.8281712260814</v>
      </c>
      <c r="H33" s="11">
        <f t="shared" si="4"/>
        <v>779.48281712260814</v>
      </c>
      <c r="I33" s="11">
        <f t="shared" si="5"/>
        <v>234.56535657659788</v>
      </c>
      <c r="J33" s="11">
        <f t="shared" si="6"/>
        <v>-96.482817122608139</v>
      </c>
      <c r="K33" s="11"/>
    </row>
    <row r="34" spans="1:11">
      <c r="A34" s="2">
        <v>43916</v>
      </c>
      <c r="B34" s="10">
        <v>32</v>
      </c>
      <c r="C34" s="3">
        <f>Dati!K34</f>
        <v>8165</v>
      </c>
      <c r="D34">
        <f t="shared" si="2"/>
        <v>662</v>
      </c>
      <c r="E34">
        <f t="shared" si="3"/>
        <v>6620</v>
      </c>
      <c r="F34" s="11">
        <f t="shared" si="7"/>
        <v>8092.6995788415215</v>
      </c>
      <c r="G34" s="11">
        <f t="shared" si="1"/>
        <v>8242.6493541811942</v>
      </c>
      <c r="H34" s="11">
        <f t="shared" si="4"/>
        <v>824.26493541811942</v>
      </c>
      <c r="I34" s="11">
        <f t="shared" si="5"/>
        <v>72.300421158478457</v>
      </c>
      <c r="J34" s="11">
        <f t="shared" si="6"/>
        <v>-162.26493541811942</v>
      </c>
      <c r="K34" s="11"/>
    </row>
    <row r="35" spans="1:11">
      <c r="A35" s="2">
        <v>43917</v>
      </c>
      <c r="B35" s="10">
        <v>33</v>
      </c>
      <c r="C35" s="3">
        <f>Dati!K35</f>
        <v>9134</v>
      </c>
      <c r="D35">
        <f t="shared" si="2"/>
        <v>969</v>
      </c>
      <c r="E35">
        <f t="shared" si="3"/>
        <v>9690</v>
      </c>
      <c r="F35" s="11">
        <f t="shared" si="7"/>
        <v>8953.6265689003467</v>
      </c>
      <c r="G35" s="11">
        <f t="shared" si="1"/>
        <v>8609.2699005882514</v>
      </c>
      <c r="H35" s="11">
        <f t="shared" si="4"/>
        <v>860.92699005882514</v>
      </c>
      <c r="I35" s="11">
        <f t="shared" si="5"/>
        <v>180.37343109965332</v>
      </c>
      <c r="J35" s="11">
        <f t="shared" si="6"/>
        <v>108.07300994117486</v>
      </c>
      <c r="K35" s="11"/>
    </row>
    <row r="36" spans="1:11">
      <c r="A36" s="2">
        <v>43918</v>
      </c>
      <c r="B36" s="10">
        <v>34</v>
      </c>
      <c r="C36" s="3">
        <f>Dati!K36</f>
        <v>10023</v>
      </c>
      <c r="D36">
        <f t="shared" si="2"/>
        <v>889</v>
      </c>
      <c r="E36">
        <f t="shared" si="3"/>
        <v>8890</v>
      </c>
      <c r="F36" s="11">
        <f t="shared" si="7"/>
        <v>9841.3304749277104</v>
      </c>
      <c r="G36" s="11">
        <f t="shared" si="1"/>
        <v>8877.039060273637</v>
      </c>
      <c r="H36" s="11">
        <f t="shared" si="4"/>
        <v>887.7039060273637</v>
      </c>
      <c r="I36" s="11">
        <f t="shared" si="5"/>
        <v>181.66952507228962</v>
      </c>
      <c r="J36" s="11">
        <f t="shared" si="6"/>
        <v>1.2960939726362994</v>
      </c>
      <c r="K36" s="11"/>
    </row>
    <row r="37" spans="1:11">
      <c r="A37" s="2">
        <v>43919</v>
      </c>
      <c r="B37" s="10">
        <v>35</v>
      </c>
      <c r="C37" s="3">
        <f>Dati!K37</f>
        <v>10779</v>
      </c>
      <c r="D37">
        <f t="shared" ref="D37" si="8">C37-C36</f>
        <v>756</v>
      </c>
      <c r="E37">
        <f t="shared" ref="E37" si="9">10*(C37-C36)</f>
        <v>7560</v>
      </c>
      <c r="F37" s="11">
        <f t="shared" ref="F37:F59" si="10">$M$2/(1+$M$5*EXP(-$M$4*B37))</f>
        <v>10744.562438752055</v>
      </c>
      <c r="G37" s="11">
        <f t="shared" si="1"/>
        <v>9032.3196382434435</v>
      </c>
      <c r="H37" s="11">
        <f t="shared" si="4"/>
        <v>903.23196382434435</v>
      </c>
      <c r="I37" s="11">
        <f t="shared" si="5"/>
        <v>34.437561247945268</v>
      </c>
      <c r="J37" s="11">
        <f t="shared" si="6"/>
        <v>-147.23196382434435</v>
      </c>
      <c r="K37" s="11"/>
    </row>
    <row r="38" spans="1:11">
      <c r="A38" s="2">
        <v>43920</v>
      </c>
      <c r="B38" s="10">
        <v>36</v>
      </c>
      <c r="C38" s="3">
        <f>Dati!K38</f>
        <v>11591</v>
      </c>
      <c r="D38">
        <f t="shared" ref="D38" si="11">C38-C37</f>
        <v>812</v>
      </c>
      <c r="E38">
        <f t="shared" ref="E38" si="12">10*(C38-C37)</f>
        <v>8120</v>
      </c>
      <c r="F38" s="11">
        <f t="shared" si="10"/>
        <v>11651.253975567171</v>
      </c>
      <c r="G38" s="11">
        <f t="shared" si="1"/>
        <v>9066.9153681511671</v>
      </c>
      <c r="H38" s="11">
        <f t="shared" si="4"/>
        <v>906.69153681511671</v>
      </c>
      <c r="I38" s="11">
        <f t="shared" si="5"/>
        <v>-60.253975567171437</v>
      </c>
      <c r="J38" s="11">
        <f t="shared" si="6"/>
        <v>-94.691536815116706</v>
      </c>
      <c r="K38" s="11"/>
    </row>
    <row r="39" spans="1:11">
      <c r="A39" s="2">
        <v>43921</v>
      </c>
      <c r="B39" s="10">
        <v>37</v>
      </c>
      <c r="C39" s="3">
        <f>Dati!K39</f>
        <v>12428</v>
      </c>
      <c r="D39">
        <f t="shared" ref="D39" si="13">C39-C38</f>
        <v>837</v>
      </c>
      <c r="E39">
        <f t="shared" ref="E39" si="14">10*(C39-C38)</f>
        <v>8370</v>
      </c>
      <c r="F39" s="11">
        <f t="shared" si="10"/>
        <v>12549.151114008431</v>
      </c>
      <c r="G39" s="11">
        <f t="shared" si="1"/>
        <v>8978.9713844125981</v>
      </c>
      <c r="H39" s="11">
        <f t="shared" si="4"/>
        <v>897.89713844125981</v>
      </c>
      <c r="I39" s="11">
        <f t="shared" si="5"/>
        <v>-121.15111400843125</v>
      </c>
      <c r="J39" s="11">
        <f t="shared" si="6"/>
        <v>-60.897138441259813</v>
      </c>
      <c r="K39" s="11"/>
    </row>
    <row r="40" spans="1:11">
      <c r="A40" s="2">
        <v>43922</v>
      </c>
      <c r="B40" s="10">
        <v>38</v>
      </c>
      <c r="C40" s="3">
        <f>Dati!K40</f>
        <v>13155</v>
      </c>
      <c r="D40">
        <f t="shared" ref="D40" si="15">C40-C39</f>
        <v>727</v>
      </c>
      <c r="E40">
        <f t="shared" ref="E40" si="16">10*(C40-C39)</f>
        <v>7270</v>
      </c>
      <c r="F40" s="11">
        <f t="shared" si="10"/>
        <v>13426.469343196168</v>
      </c>
      <c r="G40" s="11">
        <f t="shared" si="1"/>
        <v>8773.1822918773651</v>
      </c>
      <c r="H40" s="11">
        <f t="shared" si="4"/>
        <v>877.31822918773651</v>
      </c>
      <c r="I40" s="11">
        <f t="shared" si="5"/>
        <v>-271.46934319616776</v>
      </c>
      <c r="J40" s="11">
        <f t="shared" si="6"/>
        <v>-150.31822918773651</v>
      </c>
      <c r="K40" s="11"/>
    </row>
    <row r="41" spans="1:11">
      <c r="A41" s="2">
        <v>43923</v>
      </c>
      <c r="B41" s="10">
        <v>39</v>
      </c>
      <c r="C41" s="3">
        <f>Dati!K41</f>
        <v>13915</v>
      </c>
      <c r="D41">
        <f t="shared" ref="D41" si="17">C41-C40</f>
        <v>760</v>
      </c>
      <c r="E41">
        <f t="shared" ref="E41" si="18">10*(C41-C40)</f>
        <v>7600</v>
      </c>
      <c r="F41" s="11">
        <f t="shared" si="10"/>
        <v>14272.49620230415</v>
      </c>
      <c r="G41" s="11">
        <f t="shared" si="1"/>
        <v>8460.2685910798209</v>
      </c>
      <c r="H41" s="11">
        <f t="shared" si="4"/>
        <v>846.02685910798209</v>
      </c>
      <c r="I41" s="11">
        <f t="shared" si="5"/>
        <v>-357.49620230414985</v>
      </c>
      <c r="J41" s="11">
        <f t="shared" si="6"/>
        <v>-86.026859107982091</v>
      </c>
      <c r="K41" s="11"/>
    </row>
    <row r="42" spans="1:11">
      <c r="A42" s="2">
        <v>43924</v>
      </c>
      <c r="B42" s="10">
        <v>40</v>
      </c>
      <c r="C42" s="3">
        <f>Dati!K42</f>
        <v>14681</v>
      </c>
      <c r="D42">
        <f t="shared" ref="D42" si="19">C42-C41</f>
        <v>766</v>
      </c>
      <c r="E42">
        <f t="shared" ref="E42" si="20">10*(C42-C41)</f>
        <v>7660</v>
      </c>
      <c r="F42" s="11">
        <f t="shared" si="10"/>
        <v>15078.078152518832</v>
      </c>
      <c r="G42" s="11">
        <f t="shared" si="1"/>
        <v>8055.8195021468237</v>
      </c>
      <c r="H42" s="11">
        <f t="shared" si="4"/>
        <v>805.58195021468237</v>
      </c>
      <c r="I42" s="11">
        <f t="shared" si="5"/>
        <v>-397.07815251883221</v>
      </c>
      <c r="J42" s="11">
        <f t="shared" si="6"/>
        <v>-39.581950214682365</v>
      </c>
      <c r="K42" s="11"/>
    </row>
    <row r="43" spans="1:11">
      <c r="A43" s="2">
        <v>43925</v>
      </c>
      <c r="B43" s="10">
        <v>41</v>
      </c>
      <c r="C43" s="3">
        <f>Dati!K43</f>
        <v>15362</v>
      </c>
      <c r="D43">
        <f t="shared" ref="D43" si="21">C43-C42</f>
        <v>681</v>
      </c>
      <c r="E43">
        <f t="shared" ref="E43" si="22">10*(C43-C42)</f>
        <v>6810</v>
      </c>
      <c r="F43" s="11">
        <f t="shared" si="10"/>
        <v>15835.949172326362</v>
      </c>
      <c r="G43" s="11">
        <f t="shared" si="1"/>
        <v>7578.7101980752959</v>
      </c>
      <c r="H43" s="11">
        <f t="shared" si="4"/>
        <v>757.87101980752959</v>
      </c>
      <c r="I43" s="11">
        <f t="shared" ref="I43" si="23">C43-F43</f>
        <v>-473.9491723263618</v>
      </c>
      <c r="J43" s="11">
        <f t="shared" ref="J43" si="24">D43-H43</f>
        <v>-76.871019807529592</v>
      </c>
      <c r="K43" s="11"/>
    </row>
    <row r="44" spans="1:11">
      <c r="A44" s="2">
        <v>43926</v>
      </c>
      <c r="B44" s="10">
        <v>42</v>
      </c>
      <c r="C44" s="3">
        <f>Dati!K44</f>
        <v>15887</v>
      </c>
      <c r="D44">
        <f t="shared" ref="D44" si="25">C44-C43</f>
        <v>525</v>
      </c>
      <c r="E44">
        <f t="shared" ref="E44" si="26">10*(C44-C43)</f>
        <v>5250</v>
      </c>
      <c r="F44" s="11">
        <f t="shared" si="10"/>
        <v>16540.884795546433</v>
      </c>
      <c r="G44" s="11">
        <f t="shared" si="1"/>
        <v>7049.3562322007165</v>
      </c>
      <c r="H44" s="11">
        <f t="shared" si="4"/>
        <v>704.93562322007165</v>
      </c>
      <c r="I44" s="11">
        <f t="shared" ref="I44" si="27">C44-F44</f>
        <v>-653.88479554643345</v>
      </c>
      <c r="J44" s="11">
        <f t="shared" ref="J44" si="28">D44-H44</f>
        <v>-179.93562322007165</v>
      </c>
      <c r="K44" s="11"/>
    </row>
    <row r="45" spans="1:11">
      <c r="A45" s="2">
        <v>43927</v>
      </c>
      <c r="B45" s="10">
        <v>43</v>
      </c>
      <c r="C45" s="3">
        <f>Dati!K45</f>
        <v>16523</v>
      </c>
      <c r="D45">
        <f t="shared" ref="D45" si="29">C45-C44</f>
        <v>636</v>
      </c>
      <c r="E45">
        <f t="shared" ref="E45" si="30">10*(C45-C44)</f>
        <v>6360</v>
      </c>
      <c r="F45" s="11">
        <f t="shared" si="10"/>
        <v>17189.69075888204</v>
      </c>
      <c r="G45" s="11">
        <f t="shared" si="1"/>
        <v>6488.0596333560607</v>
      </c>
      <c r="H45" s="11">
        <f t="shared" si="4"/>
        <v>648.80596333560607</v>
      </c>
      <c r="I45" s="11">
        <f t="shared" ref="I45" si="31">C45-F45</f>
        <v>-666.69075888203952</v>
      </c>
      <c r="J45" s="11">
        <f t="shared" ref="J45" si="32">D45-H45</f>
        <v>-12.805963335606066</v>
      </c>
      <c r="K45" s="11"/>
    </row>
    <row r="46" spans="1:11">
      <c r="A46" s="2">
        <v>43928</v>
      </c>
      <c r="B46" s="10">
        <v>44</v>
      </c>
      <c r="C46" s="3">
        <f>Dati!K46</f>
        <v>17127</v>
      </c>
      <c r="D46">
        <f t="shared" ref="D46" si="33">C46-C45</f>
        <v>604</v>
      </c>
      <c r="E46">
        <f t="shared" ref="E46" si="34">10*(C46-C45)</f>
        <v>6040</v>
      </c>
      <c r="F46" s="11">
        <f t="shared" si="10"/>
        <v>17781.054960546524</v>
      </c>
      <c r="G46" s="11">
        <f t="shared" si="1"/>
        <v>5913.6420166448443</v>
      </c>
      <c r="H46" s="11">
        <f t="shared" si="4"/>
        <v>591.36420166448443</v>
      </c>
      <c r="I46" s="11">
        <f t="shared" ref="I46" si="35">C46-F46</f>
        <v>-654.05496054652394</v>
      </c>
      <c r="J46" s="11">
        <f t="shared" ref="J46" si="36">D46-H46</f>
        <v>12.635798335515574</v>
      </c>
      <c r="K46" s="11"/>
    </row>
    <row r="47" spans="1:11">
      <c r="A47" s="2">
        <v>43929</v>
      </c>
      <c r="B47" s="10">
        <v>45</v>
      </c>
      <c r="C47" s="3">
        <f>Dati!K47</f>
        <v>17669</v>
      </c>
      <c r="D47">
        <f t="shared" ref="D47" si="37">C47-C46</f>
        <v>542</v>
      </c>
      <c r="E47">
        <f t="shared" ref="E47" si="38">10*(C47-C46)</f>
        <v>5420</v>
      </c>
      <c r="F47" s="11">
        <f t="shared" si="10"/>
        <v>18315.302427617684</v>
      </c>
      <c r="G47" s="11">
        <f t="shared" si="1"/>
        <v>5342.4746707115992</v>
      </c>
      <c r="H47" s="11">
        <f t="shared" si="4"/>
        <v>534.24746707115992</v>
      </c>
      <c r="I47" s="11">
        <f t="shared" ref="I47" si="39">C47-F47</f>
        <v>-646.30242761768386</v>
      </c>
      <c r="J47" s="11">
        <f t="shared" ref="J47" si="40">D47-H47</f>
        <v>7.7525329288400826</v>
      </c>
      <c r="K47" s="11"/>
    </row>
    <row r="48" spans="1:11">
      <c r="A48" s="2">
        <v>43930</v>
      </c>
      <c r="B48" s="10">
        <v>46</v>
      </c>
      <c r="C48" s="3">
        <f>Dati!K48</f>
        <v>18279</v>
      </c>
      <c r="D48">
        <f t="shared" ref="D48" si="41">C48-C47</f>
        <v>610</v>
      </c>
      <c r="E48">
        <f t="shared" ref="E48" si="42">10*(C48-C47)</f>
        <v>6100</v>
      </c>
      <c r="F48" s="11">
        <f t="shared" si="10"/>
        <v>18794.095419986341</v>
      </c>
      <c r="G48" s="11">
        <f t="shared" si="1"/>
        <v>4787.92992368657</v>
      </c>
      <c r="H48" s="11">
        <f t="shared" si="4"/>
        <v>478.792992368657</v>
      </c>
      <c r="I48" s="11">
        <f t="shared" ref="I48" si="43">C48-F48</f>
        <v>-515.09541998634086</v>
      </c>
      <c r="J48" s="11">
        <f t="shared" ref="J48" si="44">D48-H48</f>
        <v>131.207007631343</v>
      </c>
      <c r="K48" s="11"/>
    </row>
    <row r="49" spans="1:11">
      <c r="A49" s="2">
        <v>43931</v>
      </c>
      <c r="B49" s="10">
        <v>47</v>
      </c>
      <c r="C49" s="3">
        <f>Dati!K49</f>
        <v>18849</v>
      </c>
      <c r="D49">
        <f t="shared" ref="D49" si="45">C49-C48</f>
        <v>570</v>
      </c>
      <c r="E49">
        <f t="shared" ref="E49" si="46">10*(C49-C48)</f>
        <v>5700</v>
      </c>
      <c r="F49" s="11">
        <f t="shared" si="10"/>
        <v>19220.116528479943</v>
      </c>
      <c r="G49" s="11">
        <f t="shared" si="1"/>
        <v>4260.2110849360179</v>
      </c>
      <c r="H49" s="11">
        <f t="shared" si="4"/>
        <v>426.02110849360179</v>
      </c>
      <c r="I49" s="11">
        <f t="shared" ref="I49" si="47">C49-F49</f>
        <v>-371.11652847994264</v>
      </c>
      <c r="J49" s="11">
        <f t="shared" ref="J49" si="48">D49-H49</f>
        <v>143.97889150639821</v>
      </c>
      <c r="K49" s="11"/>
    </row>
    <row r="50" spans="1:11">
      <c r="A50" s="2">
        <v>43932</v>
      </c>
      <c r="B50" s="10">
        <v>48</v>
      </c>
      <c r="C50" s="3">
        <f>Dati!K50</f>
        <v>19468</v>
      </c>
      <c r="D50">
        <f t="shared" ref="D50" si="49">C50-C49</f>
        <v>619</v>
      </c>
      <c r="E50">
        <f t="shared" ref="E50" si="50">10*(C50-C49)</f>
        <v>6190</v>
      </c>
      <c r="F50" s="11">
        <f t="shared" si="10"/>
        <v>19596.764360137448</v>
      </c>
      <c r="G50" s="11">
        <f t="shared" si="1"/>
        <v>3766.4783165750487</v>
      </c>
      <c r="H50" s="11">
        <f t="shared" si="4"/>
        <v>376.64783165750487</v>
      </c>
      <c r="I50" s="11">
        <f t="shared" ref="I50" si="51">C50-F50</f>
        <v>-128.76436013744751</v>
      </c>
      <c r="J50" s="11">
        <f t="shared" ref="J50" si="52">D50-H50</f>
        <v>242.35216834249513</v>
      </c>
      <c r="K50" s="11"/>
    </row>
    <row r="51" spans="1:11">
      <c r="A51" s="2">
        <v>43933</v>
      </c>
      <c r="B51" s="10">
        <v>49</v>
      </c>
      <c r="C51" s="3">
        <f>Dati!K51</f>
        <v>19899</v>
      </c>
      <c r="D51">
        <f t="shared" ref="D51" si="53">C51-C50</f>
        <v>431</v>
      </c>
      <c r="E51">
        <f t="shared" ref="E51" si="54">10*(C51-C50)</f>
        <v>4310</v>
      </c>
      <c r="F51" s="11">
        <f t="shared" si="10"/>
        <v>19927.881760223856</v>
      </c>
      <c r="G51" s="11">
        <f t="shared" si="1"/>
        <v>3311.1740008640845</v>
      </c>
      <c r="H51" s="11">
        <f t="shared" si="4"/>
        <v>331.11740008640845</v>
      </c>
      <c r="I51" s="11">
        <f t="shared" ref="I51" si="55">C51-F51</f>
        <v>-28.881760223855963</v>
      </c>
      <c r="J51" s="11">
        <f t="shared" ref="J51" si="56">D51-H51</f>
        <v>99.882599913591548</v>
      </c>
      <c r="K51" s="11"/>
    </row>
    <row r="52" spans="1:11">
      <c r="A52" s="2">
        <v>43934</v>
      </c>
      <c r="B52" s="10">
        <v>50</v>
      </c>
      <c r="C52" s="3">
        <f>Dati!K52</f>
        <v>20465</v>
      </c>
      <c r="D52">
        <f t="shared" ref="D52" si="57">C52-C51</f>
        <v>566</v>
      </c>
      <c r="E52">
        <f t="shared" ref="E52" si="58">10*(C52-C51)</f>
        <v>5660</v>
      </c>
      <c r="F52" s="11">
        <f t="shared" si="10"/>
        <v>20217.527459897141</v>
      </c>
      <c r="G52" s="11">
        <f t="shared" si="1"/>
        <v>2896.4569967328498</v>
      </c>
      <c r="H52" s="11">
        <f t="shared" si="4"/>
        <v>289.64569967328498</v>
      </c>
      <c r="I52" s="11">
        <f t="shared" ref="I52" si="59">C52-F52</f>
        <v>247.47254010285906</v>
      </c>
      <c r="J52" s="11">
        <f t="shared" ref="J52" si="60">D52-H52</f>
        <v>276.35430032671502</v>
      </c>
      <c r="K52" s="11"/>
    </row>
    <row r="53" spans="1:11">
      <c r="A53" s="2">
        <v>43935</v>
      </c>
      <c r="B53" s="10">
        <v>51</v>
      </c>
      <c r="C53" s="3">
        <f>Dati!K53</f>
        <v>21067</v>
      </c>
      <c r="D53">
        <f t="shared" ref="D53" si="61">C53-C52</f>
        <v>602</v>
      </c>
      <c r="E53">
        <f t="shared" ref="E53" si="62">10*(C53-C52)</f>
        <v>6020</v>
      </c>
      <c r="F53" s="11">
        <f t="shared" si="10"/>
        <v>20469.794693440326</v>
      </c>
      <c r="G53" s="11">
        <f t="shared" si="1"/>
        <v>2522.6723354318528</v>
      </c>
      <c r="H53" s="11">
        <f t="shared" si="4"/>
        <v>252.26723354318528</v>
      </c>
      <c r="I53" s="11">
        <f t="shared" ref="I53" si="63">C53-F53</f>
        <v>597.20530655967377</v>
      </c>
      <c r="J53" s="11">
        <f t="shared" ref="J53" si="64">D53-H53</f>
        <v>349.73276645681472</v>
      </c>
      <c r="K53" s="11"/>
    </row>
    <row r="54" spans="1:11">
      <c r="A54" s="2">
        <v>43936</v>
      </c>
      <c r="B54" s="10">
        <v>52</v>
      </c>
      <c r="C54" s="3">
        <f>Dati!K54</f>
        <v>21645</v>
      </c>
      <c r="D54">
        <f t="shared" ref="D54" si="65">C54-C53</f>
        <v>578</v>
      </c>
      <c r="E54">
        <f t="shared" ref="E54" si="66">10*(C54-C53)</f>
        <v>5780</v>
      </c>
      <c r="F54" s="11">
        <f t="shared" si="10"/>
        <v>20688.675103106369</v>
      </c>
      <c r="G54" s="11">
        <f t="shared" si="1"/>
        <v>2188.804096660424</v>
      </c>
      <c r="H54" s="11">
        <f t="shared" si="4"/>
        <v>218.8804096660424</v>
      </c>
      <c r="I54" s="11">
        <f t="shared" ref="I54" si="67">C54-F54</f>
        <v>956.32489689363138</v>
      </c>
      <c r="J54" s="11">
        <f t="shared" ref="J54" si="68">D54-H54</f>
        <v>359.1195903339576</v>
      </c>
      <c r="K54" s="11"/>
    </row>
    <row r="55" spans="1:11">
      <c r="A55" s="2">
        <v>43937</v>
      </c>
      <c r="B55" s="10">
        <v>53</v>
      </c>
      <c r="C55" s="3">
        <f>Dati!K55</f>
        <v>22170</v>
      </c>
      <c r="D55">
        <f t="shared" ref="D55" si="69">C55-C54</f>
        <v>525</v>
      </c>
      <c r="E55">
        <f t="shared" ref="E55" si="70">10*(C55-C54)</f>
        <v>5250</v>
      </c>
      <c r="F55" s="11">
        <f t="shared" si="10"/>
        <v>20877.963041415904</v>
      </c>
      <c r="G55" s="11">
        <f t="shared" si="1"/>
        <v>1892.8793830953509</v>
      </c>
      <c r="H55" s="11">
        <f t="shared" si="4"/>
        <v>189.28793830953509</v>
      </c>
      <c r="I55" s="11">
        <f t="shared" ref="I55" si="71">C55-F55</f>
        <v>1292.0369585840963</v>
      </c>
      <c r="J55" s="11">
        <f t="shared" ref="J55" si="72">D55-H55</f>
        <v>335.71206169046491</v>
      </c>
      <c r="K55" s="11"/>
    </row>
    <row r="56" spans="1:11">
      <c r="A56" s="2">
        <v>43938</v>
      </c>
      <c r="B56" s="10">
        <v>54</v>
      </c>
      <c r="C56" s="3">
        <f>Dati!K56</f>
        <v>22745</v>
      </c>
      <c r="D56">
        <f t="shared" ref="D56" si="73">C56-C55</f>
        <v>575</v>
      </c>
      <c r="E56">
        <f t="shared" ref="E56" si="74">10*(C56-C55)</f>
        <v>5750</v>
      </c>
      <c r="F56" s="11">
        <f t="shared" si="10"/>
        <v>21041.193818767035</v>
      </c>
      <c r="G56" s="11">
        <f t="shared" si="1"/>
        <v>1632.3077735113111</v>
      </c>
      <c r="H56" s="11">
        <f t="shared" si="4"/>
        <v>163.23077735113111</v>
      </c>
      <c r="I56" s="11">
        <f t="shared" ref="I56" si="75">C56-F56</f>
        <v>1703.8061812329652</v>
      </c>
      <c r="J56" s="11">
        <f t="shared" ref="J56" si="76">D56-H56</f>
        <v>411.76922264886889</v>
      </c>
      <c r="K56" s="11"/>
    </row>
    <row r="57" spans="1:11">
      <c r="A57" s="2">
        <v>43939</v>
      </c>
      <c r="B57" s="10">
        <v>55</v>
      </c>
      <c r="C57" s="3"/>
      <c r="F57" s="11">
        <f t="shared" si="10"/>
        <v>21181.609070632054</v>
      </c>
      <c r="G57" s="11">
        <f t="shared" si="1"/>
        <v>1404.1525186501894</v>
      </c>
      <c r="H57" s="11">
        <f t="shared" si="4"/>
        <v>140.41525186501894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10"/>
        <v>21302.142804070307</v>
      </c>
      <c r="G58" s="11">
        <f t="shared" si="1"/>
        <v>1205.3373343825297</v>
      </c>
      <c r="H58" s="11">
        <f t="shared" si="4"/>
        <v>120.53373343825297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10"/>
        <v>21405.422481959293</v>
      </c>
      <c r="G59" s="11">
        <f t="shared" si="1"/>
        <v>1032.7967788898604</v>
      </c>
      <c r="H59" s="11">
        <f t="shared" si="4"/>
        <v>103.27967788898604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77">$M$2/(1+$M$5*EXP(-$M$4*B60))</f>
        <v>21493.780466760276</v>
      </c>
      <c r="G60" s="11">
        <f t="shared" si="1"/>
        <v>883.57984800983104</v>
      </c>
      <c r="H60" s="11">
        <f t="shared" si="4"/>
        <v>88.357984800983104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77"/>
        <v>21569.272113367722</v>
      </c>
      <c r="G61" s="11">
        <f t="shared" si="1"/>
        <v>754.91646607446455</v>
      </c>
      <c r="H61" s="11">
        <f t="shared" si="4"/>
        <v>75.491646607446455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77"/>
        <v>21633.697681395242</v>
      </c>
      <c r="G62" s="11">
        <f t="shared" si="1"/>
        <v>644.25568027520058</v>
      </c>
      <c r="H62" s="11">
        <f t="shared" si="4"/>
        <v>64.425568027520058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77"/>
        <v>21688.625988845146</v>
      </c>
      <c r="G63" s="11">
        <f t="shared" si="1"/>
        <v>549.28307449903514</v>
      </c>
      <c r="H63" s="11">
        <f t="shared" si="4"/>
        <v>54.928307449903514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77"/>
        <v>21735.418340750221</v>
      </c>
      <c r="G64" s="11">
        <f t="shared" si="1"/>
        <v>467.92351905074611</v>
      </c>
      <c r="H64" s="11">
        <f t="shared" si="4"/>
        <v>46.792351905074611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77"/>
        <v>21775.251745575391</v>
      </c>
      <c r="G65" s="11">
        <f t="shared" si="1"/>
        <v>398.33404825170874</v>
      </c>
      <c r="H65" s="11">
        <f t="shared" si="4"/>
        <v>39.833404825170874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77"/>
        <v>21809.140795473304</v>
      </c>
      <c r="G66" s="11">
        <f t="shared" si="1"/>
        <v>338.89049897912628</v>
      </c>
      <c r="H66" s="11">
        <f t="shared" si="4"/>
        <v>33.889049897912628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77"/>
        <v>21837.957853606265</v>
      </c>
      <c r="G67" s="11">
        <f t="shared" si="1"/>
        <v>288.17058132961392</v>
      </c>
      <c r="H67" s="11">
        <f t="shared" si="4"/>
        <v>28.817058132961392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2"/>
  <sheetViews>
    <sheetView topLeftCell="A19" workbookViewId="0">
      <selection activeCell="C56" sqref="C56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2" spans="1:13">
      <c r="L2" s="4" t="s">
        <v>23</v>
      </c>
      <c r="M2" s="18">
        <f>0.00001122</f>
        <v>1.1219999999999999E-5</v>
      </c>
    </row>
    <row r="3" spans="1:13">
      <c r="A3" s="2">
        <v>43885.75</v>
      </c>
      <c r="B3" s="10">
        <v>1</v>
      </c>
      <c r="C3" s="3">
        <f>Dati!K3</f>
        <v>7</v>
      </c>
      <c r="F3" s="11">
        <f>F2+H3</f>
        <v>0</v>
      </c>
      <c r="G3" s="11"/>
      <c r="I3" s="11">
        <f>C3-F3</f>
        <v>7</v>
      </c>
      <c r="J3" s="11"/>
      <c r="L3" s="4" t="s">
        <v>41</v>
      </c>
      <c r="M3" s="9">
        <v>7</v>
      </c>
    </row>
    <row r="4" spans="1:13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>F3+H4</f>
        <v>9.7396819533678448E-4</v>
      </c>
      <c r="G4" s="11">
        <f t="shared" ref="G4:G67" si="0">(F4-F3)*10</f>
        <v>9.7396819533678448E-3</v>
      </c>
      <c r="H4" s="11">
        <f>$M$2*B4^$M$3*EXP(-B4/$M$4)</f>
        <v>9.7396819533678448E-4</v>
      </c>
      <c r="I4" s="11">
        <f>C4-F4</f>
        <v>9.9990260318046627</v>
      </c>
      <c r="J4" s="11">
        <f>D4-H4</f>
        <v>2.9990260318046631</v>
      </c>
      <c r="K4" s="11"/>
      <c r="L4" s="4" t="s">
        <v>42</v>
      </c>
      <c r="M4" s="9">
        <v>5.15</v>
      </c>
    </row>
    <row r="5" spans="1:13">
      <c r="A5" s="2">
        <v>43887</v>
      </c>
      <c r="B5" s="10">
        <v>3</v>
      </c>
      <c r="C5" s="3">
        <f>Dati!K5</f>
        <v>12</v>
      </c>
      <c r="D5">
        <f t="shared" ref="D5:D52" si="1">C5-C4</f>
        <v>2</v>
      </c>
      <c r="E5">
        <f t="shared" ref="E5:E52" si="2">10*(C5-C4)</f>
        <v>20</v>
      </c>
      <c r="F5" s="11">
        <f t="shared" ref="F5:F68" si="3">F4+H5</f>
        <v>1.4678195805903672E-2</v>
      </c>
      <c r="G5" s="11">
        <f t="shared" si="0"/>
        <v>0.13704227610566888</v>
      </c>
      <c r="H5" s="11">
        <f t="shared" ref="H5:H68" si="4">$M$2*B5^$M$3*EXP(-B5/$M$4)</f>
        <v>1.3704227610566888E-2</v>
      </c>
      <c r="I5" s="11">
        <f t="shared" ref="I5:I52" si="5">C5-F5</f>
        <v>11.985321804194097</v>
      </c>
      <c r="J5" s="11">
        <f t="shared" ref="J5:J52" si="6">D5-H5</f>
        <v>1.986295772389433</v>
      </c>
      <c r="K5" s="11"/>
    </row>
    <row r="6" spans="1:13">
      <c r="A6" s="2">
        <v>43888</v>
      </c>
      <c r="B6" s="10">
        <v>4</v>
      </c>
      <c r="C6" s="3">
        <f>Dati!K6</f>
        <v>17</v>
      </c>
      <c r="D6">
        <f t="shared" si="1"/>
        <v>5</v>
      </c>
      <c r="E6">
        <f t="shared" si="2"/>
        <v>50</v>
      </c>
      <c r="F6" s="11">
        <f t="shared" si="3"/>
        <v>9.9224902180911928E-2</v>
      </c>
      <c r="G6" s="11">
        <f t="shared" si="0"/>
        <v>0.84546706375008263</v>
      </c>
      <c r="H6" s="11">
        <f t="shared" si="4"/>
        <v>8.454670637500826E-2</v>
      </c>
      <c r="I6" s="11">
        <f t="shared" si="5"/>
        <v>16.900775097819089</v>
      </c>
      <c r="J6" s="11">
        <f t="shared" si="6"/>
        <v>4.9154532936249922</v>
      </c>
      <c r="K6" s="11"/>
    </row>
    <row r="7" spans="1:13">
      <c r="A7" s="2">
        <v>43889</v>
      </c>
      <c r="B7" s="10">
        <v>5</v>
      </c>
      <c r="C7" s="3">
        <f>Dati!K7</f>
        <v>21</v>
      </c>
      <c r="D7">
        <f t="shared" si="1"/>
        <v>4</v>
      </c>
      <c r="E7">
        <f t="shared" si="2"/>
        <v>40</v>
      </c>
      <c r="F7" s="11">
        <f t="shared" si="3"/>
        <v>0.43122465411952215</v>
      </c>
      <c r="G7" s="11">
        <f t="shared" si="0"/>
        <v>3.319997519386102</v>
      </c>
      <c r="H7" s="11">
        <f t="shared" si="4"/>
        <v>0.33199975193861025</v>
      </c>
      <c r="I7" s="11">
        <f t="shared" si="5"/>
        <v>20.568775345880479</v>
      </c>
      <c r="J7" s="11">
        <f t="shared" si="6"/>
        <v>3.6680002480613898</v>
      </c>
      <c r="K7" s="11"/>
    </row>
    <row r="8" spans="1:13">
      <c r="A8" s="2">
        <v>43890</v>
      </c>
      <c r="B8" s="10">
        <v>6</v>
      </c>
      <c r="C8" s="3">
        <f>Dati!K8</f>
        <v>29</v>
      </c>
      <c r="D8">
        <f t="shared" si="1"/>
        <v>8</v>
      </c>
      <c r="E8">
        <f t="shared" si="2"/>
        <v>80</v>
      </c>
      <c r="F8" s="11">
        <f t="shared" si="3"/>
        <v>1.4108893460433864</v>
      </c>
      <c r="G8" s="11">
        <f t="shared" si="0"/>
        <v>9.7966469192386434</v>
      </c>
      <c r="H8" s="11">
        <f t="shared" si="4"/>
        <v>0.97966469192386418</v>
      </c>
      <c r="I8" s="11">
        <f t="shared" si="5"/>
        <v>27.589110653956613</v>
      </c>
      <c r="J8" s="11">
        <f t="shared" si="6"/>
        <v>7.0203353080761355</v>
      </c>
      <c r="K8" s="11"/>
      <c r="L8" s="12" t="s">
        <v>31</v>
      </c>
      <c r="M8" s="11">
        <f>AVERAGE(I3:I36)</f>
        <v>23.427425494622906</v>
      </c>
    </row>
    <row r="9" spans="1:13">
      <c r="A9" s="2">
        <v>43891</v>
      </c>
      <c r="B9" s="10">
        <v>7</v>
      </c>
      <c r="C9" s="3">
        <f>Dati!K9</f>
        <v>34</v>
      </c>
      <c r="D9">
        <f t="shared" si="1"/>
        <v>5</v>
      </c>
      <c r="E9">
        <f t="shared" si="2"/>
        <v>50</v>
      </c>
      <c r="F9" s="11">
        <f>F8+H9</f>
        <v>3.7843167786656702</v>
      </c>
      <c r="G9" s="11">
        <f t="shared" si="0"/>
        <v>23.734274326222838</v>
      </c>
      <c r="H9" s="11">
        <f t="shared" si="4"/>
        <v>2.3734274326222837</v>
      </c>
      <c r="I9" s="11">
        <f t="shared" si="5"/>
        <v>30.215683221334331</v>
      </c>
      <c r="J9" s="11">
        <f t="shared" si="6"/>
        <v>2.6265725673777163</v>
      </c>
      <c r="K9" s="11"/>
      <c r="L9" s="12" t="s">
        <v>32</v>
      </c>
      <c r="M9" s="6">
        <f>STDEVP(I3:I36)</f>
        <v>95.596471704087151</v>
      </c>
    </row>
    <row r="10" spans="1:13">
      <c r="A10" s="2">
        <v>43892</v>
      </c>
      <c r="B10" s="10">
        <v>8</v>
      </c>
      <c r="C10" s="3">
        <f>Dati!K10</f>
        <v>52</v>
      </c>
      <c r="D10">
        <f t="shared" si="1"/>
        <v>18</v>
      </c>
      <c r="E10">
        <f t="shared" si="2"/>
        <v>180</v>
      </c>
      <c r="F10" s="11">
        <f t="shared" si="3"/>
        <v>8.7615794505558942</v>
      </c>
      <c r="G10" s="11">
        <f t="shared" si="0"/>
        <v>49.772626718902238</v>
      </c>
      <c r="H10" s="11">
        <f t="shared" si="4"/>
        <v>4.977262671890224</v>
      </c>
      <c r="I10" s="11">
        <f t="shared" si="5"/>
        <v>43.238420549444108</v>
      </c>
      <c r="J10" s="11">
        <f t="shared" si="6"/>
        <v>13.022737328109777</v>
      </c>
      <c r="K10" s="11"/>
    </row>
    <row r="11" spans="1:13">
      <c r="A11" s="2">
        <v>43893</v>
      </c>
      <c r="B11" s="10">
        <v>9</v>
      </c>
      <c r="C11" s="3">
        <f>Dati!K11</f>
        <v>79</v>
      </c>
      <c r="D11">
        <f t="shared" si="1"/>
        <v>27</v>
      </c>
      <c r="E11">
        <f t="shared" si="2"/>
        <v>270</v>
      </c>
      <c r="F11" s="11">
        <f t="shared" si="3"/>
        <v>18.109805219384242</v>
      </c>
      <c r="G11" s="11">
        <f t="shared" si="0"/>
        <v>93.482257688283482</v>
      </c>
      <c r="H11" s="11">
        <f t="shared" si="4"/>
        <v>9.3482257688283497</v>
      </c>
      <c r="I11" s="11">
        <f t="shared" si="5"/>
        <v>60.890194780615758</v>
      </c>
      <c r="J11" s="11">
        <f t="shared" si="6"/>
        <v>17.65177423117165</v>
      </c>
      <c r="K11" s="11"/>
      <c r="L11" s="12" t="s">
        <v>43</v>
      </c>
      <c r="M11" s="11">
        <f>AVERAGE(J4:J39)</f>
        <v>0.55968606270276899</v>
      </c>
    </row>
    <row r="12" spans="1:13">
      <c r="A12" s="2">
        <v>43894</v>
      </c>
      <c r="B12" s="10">
        <v>10</v>
      </c>
      <c r="C12" s="3">
        <f>Dati!K12</f>
        <v>107</v>
      </c>
      <c r="D12">
        <f t="shared" si="1"/>
        <v>28</v>
      </c>
      <c r="E12">
        <f t="shared" si="2"/>
        <v>280</v>
      </c>
      <c r="F12" s="11">
        <f>F11+H12</f>
        <v>34.205235855276428</v>
      </c>
      <c r="G12" s="11">
        <f t="shared" si="0"/>
        <v>160.95430635892185</v>
      </c>
      <c r="H12" s="11">
        <f t="shared" si="4"/>
        <v>16.095430635892185</v>
      </c>
      <c r="I12" s="11">
        <f t="shared" si="5"/>
        <v>72.794764144723572</v>
      </c>
      <c r="J12" s="11">
        <f t="shared" si="6"/>
        <v>11.904569364107815</v>
      </c>
      <c r="K12" s="11"/>
      <c r="L12" s="12" t="s">
        <v>32</v>
      </c>
      <c r="M12" s="5">
        <f>STDEVP(J4:J39)</f>
        <v>63.642195642614254</v>
      </c>
    </row>
    <row r="13" spans="1:13">
      <c r="A13" s="2">
        <v>43895</v>
      </c>
      <c r="B13" s="10">
        <v>11</v>
      </c>
      <c r="C13" s="3">
        <f>Dati!K13</f>
        <v>148</v>
      </c>
      <c r="D13">
        <f t="shared" si="1"/>
        <v>41</v>
      </c>
      <c r="E13">
        <f t="shared" si="2"/>
        <v>410</v>
      </c>
      <c r="F13" s="11">
        <f t="shared" si="3"/>
        <v>60.035114829457441</v>
      </c>
      <c r="G13" s="11">
        <f t="shared" si="0"/>
        <v>258.29878974181014</v>
      </c>
      <c r="H13" s="11">
        <f t="shared" si="4"/>
        <v>25.829878974181018</v>
      </c>
      <c r="I13" s="11">
        <f t="shared" si="5"/>
        <v>87.964885170542559</v>
      </c>
      <c r="J13" s="11">
        <f t="shared" si="6"/>
        <v>15.170121025818982</v>
      </c>
      <c r="K13" s="11"/>
    </row>
    <row r="14" spans="1:13">
      <c r="A14" s="2">
        <v>43896</v>
      </c>
      <c r="B14" s="10">
        <v>12</v>
      </c>
      <c r="C14" s="3">
        <f>Dati!K14</f>
        <v>197</v>
      </c>
      <c r="D14">
        <f t="shared" si="1"/>
        <v>49</v>
      </c>
      <c r="E14">
        <f t="shared" si="2"/>
        <v>490</v>
      </c>
      <c r="F14" s="11">
        <f t="shared" si="3"/>
        <v>99.147407309746484</v>
      </c>
      <c r="G14" s="11">
        <f t="shared" si="0"/>
        <v>391.12292480289045</v>
      </c>
      <c r="H14" s="11">
        <f t="shared" si="4"/>
        <v>39.112292480289042</v>
      </c>
      <c r="I14" s="11">
        <f t="shared" si="5"/>
        <v>97.852592690253516</v>
      </c>
      <c r="J14" s="11">
        <f t="shared" si="6"/>
        <v>9.8877075197109576</v>
      </c>
      <c r="K14" s="11"/>
    </row>
    <row r="15" spans="1:13">
      <c r="A15" s="2">
        <v>43897</v>
      </c>
      <c r="B15" s="10">
        <v>13</v>
      </c>
      <c r="C15" s="3">
        <f>Dati!K15</f>
        <v>233</v>
      </c>
      <c r="D15">
        <f t="shared" si="1"/>
        <v>36</v>
      </c>
      <c r="E15">
        <f t="shared" si="2"/>
        <v>360</v>
      </c>
      <c r="F15" s="11">
        <f t="shared" si="3"/>
        <v>155.55258739111628</v>
      </c>
      <c r="G15" s="11">
        <f t="shared" si="0"/>
        <v>564.05180081369792</v>
      </c>
      <c r="H15" s="11">
        <f t="shared" si="4"/>
        <v>56.405180081369785</v>
      </c>
      <c r="I15" s="11">
        <f t="shared" si="5"/>
        <v>77.447412608883724</v>
      </c>
      <c r="J15" s="11">
        <f t="shared" si="6"/>
        <v>-20.405180081369785</v>
      </c>
      <c r="K15" s="11"/>
      <c r="L15" t="s">
        <v>33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366</v>
      </c>
      <c r="D16">
        <f t="shared" si="1"/>
        <v>133</v>
      </c>
      <c r="E16">
        <f t="shared" si="2"/>
        <v>1330</v>
      </c>
      <c r="F16" s="11">
        <f t="shared" si="3"/>
        <v>233.58638593455208</v>
      </c>
      <c r="G16" s="11">
        <f t="shared" si="0"/>
        <v>780.33798543435807</v>
      </c>
      <c r="H16" s="11">
        <f t="shared" si="4"/>
        <v>78.033798543435793</v>
      </c>
      <c r="I16" s="11">
        <f t="shared" si="5"/>
        <v>132.41361406544792</v>
      </c>
      <c r="J16" s="11">
        <f t="shared" si="6"/>
        <v>54.966201456564207</v>
      </c>
      <c r="K16" s="11"/>
      <c r="L16" t="s">
        <v>34</v>
      </c>
      <c r="M16" s="11">
        <f>M15-'Analisi-pos'!K12</f>
        <v>4</v>
      </c>
    </row>
    <row r="17" spans="1:13">
      <c r="A17" s="2">
        <v>43899</v>
      </c>
      <c r="B17" s="10">
        <v>15</v>
      </c>
      <c r="C17" s="3">
        <f>Dati!K17</f>
        <v>463</v>
      </c>
      <c r="D17">
        <f t="shared" si="1"/>
        <v>97</v>
      </c>
      <c r="E17">
        <f t="shared" si="2"/>
        <v>970</v>
      </c>
      <c r="F17" s="11">
        <f t="shared" si="3"/>
        <v>337.74526227942636</v>
      </c>
      <c r="G17" s="11">
        <f t="shared" si="0"/>
        <v>1041.5887634487426</v>
      </c>
      <c r="H17" s="11">
        <f t="shared" si="4"/>
        <v>104.1588763448743</v>
      </c>
      <c r="I17" s="11">
        <f t="shared" si="5"/>
        <v>125.25473772057364</v>
      </c>
      <c r="J17" s="11">
        <f t="shared" si="6"/>
        <v>-7.1588763448743009</v>
      </c>
      <c r="K17" s="11"/>
    </row>
    <row r="18" spans="1:13">
      <c r="A18" s="2">
        <v>43900</v>
      </c>
      <c r="B18" s="10">
        <v>16</v>
      </c>
      <c r="C18" s="3">
        <f>Dati!K18</f>
        <v>631</v>
      </c>
      <c r="D18">
        <f t="shared" si="1"/>
        <v>168</v>
      </c>
      <c r="E18">
        <f t="shared" si="2"/>
        <v>1680</v>
      </c>
      <c r="F18" s="11">
        <f t="shared" si="3"/>
        <v>472.50753472487008</v>
      </c>
      <c r="G18" s="11">
        <f t="shared" si="0"/>
        <v>1347.6227244544373</v>
      </c>
      <c r="H18" s="11">
        <f t="shared" si="4"/>
        <v>134.76227244544376</v>
      </c>
      <c r="I18" s="11">
        <f t="shared" si="5"/>
        <v>158.49246527512992</v>
      </c>
      <c r="J18" s="11">
        <f t="shared" si="6"/>
        <v>33.237727554556244</v>
      </c>
      <c r="K18" s="11"/>
    </row>
    <row r="19" spans="1:13">
      <c r="A19" s="2">
        <v>43901</v>
      </c>
      <c r="B19" s="10">
        <v>17</v>
      </c>
      <c r="C19" s="3">
        <f>Dati!K19</f>
        <v>827</v>
      </c>
      <c r="D19">
        <f t="shared" si="1"/>
        <v>196</v>
      </c>
      <c r="E19">
        <f t="shared" si="2"/>
        <v>1960</v>
      </c>
      <c r="F19" s="11">
        <f t="shared" si="3"/>
        <v>642.15284999084031</v>
      </c>
      <c r="G19" s="11">
        <f t="shared" si="0"/>
        <v>1696.4531526597023</v>
      </c>
      <c r="H19" s="11">
        <f t="shared" si="4"/>
        <v>169.6453152659702</v>
      </c>
      <c r="I19" s="11">
        <f t="shared" si="5"/>
        <v>184.84715000915969</v>
      </c>
      <c r="J19" s="11">
        <f t="shared" si="6"/>
        <v>26.354684734029803</v>
      </c>
      <c r="K19" s="11"/>
    </row>
    <row r="20" spans="1:13">
      <c r="A20" s="2">
        <v>43902</v>
      </c>
      <c r="B20" s="10">
        <v>18</v>
      </c>
      <c r="C20" s="3">
        <f>Dati!K20</f>
        <v>1016</v>
      </c>
      <c r="D20">
        <f t="shared" si="1"/>
        <v>189</v>
      </c>
      <c r="E20">
        <f t="shared" si="2"/>
        <v>1890</v>
      </c>
      <c r="F20" s="11">
        <f t="shared" si="3"/>
        <v>850.59134637147963</v>
      </c>
      <c r="G20" s="11">
        <f t="shared" si="0"/>
        <v>2084.384963806393</v>
      </c>
      <c r="H20" s="11">
        <f t="shared" si="4"/>
        <v>208.43849638063935</v>
      </c>
      <c r="I20" s="11">
        <f t="shared" si="5"/>
        <v>165.40865362852037</v>
      </c>
      <c r="J20" s="11">
        <f t="shared" si="6"/>
        <v>-19.43849638063935</v>
      </c>
      <c r="K20" s="11"/>
      <c r="L20" t="s">
        <v>44</v>
      </c>
      <c r="M20" s="11">
        <f>MAX(F3:F115)</f>
        <v>27876.005926977574</v>
      </c>
    </row>
    <row r="21" spans="1:13">
      <c r="A21" s="2">
        <v>43903</v>
      </c>
      <c r="B21" s="10">
        <v>19</v>
      </c>
      <c r="C21" s="3">
        <f>Dati!K21</f>
        <v>1266</v>
      </c>
      <c r="D21">
        <f t="shared" si="1"/>
        <v>250</v>
      </c>
      <c r="E21">
        <f t="shared" si="2"/>
        <v>2500</v>
      </c>
      <c r="F21" s="11">
        <f t="shared" si="3"/>
        <v>1101.2118376394671</v>
      </c>
      <c r="G21" s="11">
        <f t="shared" si="0"/>
        <v>2506.2049126798752</v>
      </c>
      <c r="H21" s="11">
        <f t="shared" si="4"/>
        <v>250.62049126798743</v>
      </c>
      <c r="I21" s="11">
        <f t="shared" si="5"/>
        <v>164.78816236053285</v>
      </c>
      <c r="J21" s="11">
        <f t="shared" si="6"/>
        <v>-0.62049126798743259</v>
      </c>
      <c r="K21" s="11"/>
    </row>
    <row r="22" spans="1:13">
      <c r="A22" s="2">
        <v>43904</v>
      </c>
      <c r="B22" s="10">
        <v>20</v>
      </c>
      <c r="C22" s="3">
        <f>Dati!K22</f>
        <v>1441</v>
      </c>
      <c r="D22">
        <f t="shared" si="1"/>
        <v>175</v>
      </c>
      <c r="E22">
        <f t="shared" si="2"/>
        <v>1750</v>
      </c>
      <c r="F22" s="11">
        <f t="shared" si="3"/>
        <v>1396.7559515558355</v>
      </c>
      <c r="G22" s="11">
        <f t="shared" si="0"/>
        <v>2955.4411391636836</v>
      </c>
      <c r="H22" s="11">
        <f t="shared" si="4"/>
        <v>295.54411391636847</v>
      </c>
      <c r="I22" s="11">
        <f t="shared" si="5"/>
        <v>44.244048444164491</v>
      </c>
      <c r="J22" s="11">
        <f t="shared" si="6"/>
        <v>-120.54411391636847</v>
      </c>
      <c r="K22" s="11"/>
    </row>
    <row r="23" spans="1:13">
      <c r="A23" s="2">
        <v>43905</v>
      </c>
      <c r="B23" s="10">
        <v>21</v>
      </c>
      <c r="C23" s="3">
        <f>Dati!K23</f>
        <v>1809</v>
      </c>
      <c r="D23">
        <f t="shared" si="1"/>
        <v>368</v>
      </c>
      <c r="E23">
        <f t="shared" si="2"/>
        <v>3680</v>
      </c>
      <c r="F23" s="11">
        <f t="shared" si="3"/>
        <v>1739.2226777831311</v>
      </c>
      <c r="G23" s="11">
        <f t="shared" si="0"/>
        <v>3424.6672622729557</v>
      </c>
      <c r="H23" s="11">
        <f t="shared" si="4"/>
        <v>342.46672622729568</v>
      </c>
      <c r="I23" s="11">
        <f t="shared" si="5"/>
        <v>69.777322216868924</v>
      </c>
      <c r="J23" s="11">
        <f t="shared" si="6"/>
        <v>25.53327377270432</v>
      </c>
      <c r="K23" s="11"/>
    </row>
    <row r="24" spans="1:13">
      <c r="A24" s="2">
        <v>43906</v>
      </c>
      <c r="B24" s="10">
        <v>22</v>
      </c>
      <c r="C24" s="3">
        <f>Dati!K24</f>
        <v>2158</v>
      </c>
      <c r="D24">
        <f t="shared" si="1"/>
        <v>349</v>
      </c>
      <c r="E24">
        <f t="shared" si="2"/>
        <v>3490</v>
      </c>
      <c r="F24" s="11">
        <f t="shared" si="3"/>
        <v>2129.80542809691</v>
      </c>
      <c r="G24" s="11">
        <f t="shared" si="0"/>
        <v>3905.8275031377889</v>
      </c>
      <c r="H24" s="11">
        <f t="shared" si="4"/>
        <v>390.582750313779</v>
      </c>
      <c r="I24" s="11">
        <f t="shared" si="5"/>
        <v>28.194571903090036</v>
      </c>
      <c r="J24" s="11">
        <f t="shared" si="6"/>
        <v>-41.582750313779002</v>
      </c>
      <c r="K24" s="11"/>
    </row>
    <row r="25" spans="1:13">
      <c r="A25" s="2">
        <v>43907</v>
      </c>
      <c r="B25" s="10">
        <v>23</v>
      </c>
      <c r="C25" s="3">
        <f>Dati!K25</f>
        <v>2503</v>
      </c>
      <c r="D25">
        <f t="shared" si="1"/>
        <v>345</v>
      </c>
      <c r="E25">
        <f t="shared" si="2"/>
        <v>3450</v>
      </c>
      <c r="F25" s="11">
        <f t="shared" si="3"/>
        <v>2568.8616338282723</v>
      </c>
      <c r="G25" s="11">
        <f t="shared" si="0"/>
        <v>4390.562057313623</v>
      </c>
      <c r="H25" s="11">
        <f t="shared" si="4"/>
        <v>439.05620573136218</v>
      </c>
      <c r="I25" s="11">
        <f t="shared" si="5"/>
        <v>-65.861633828272261</v>
      </c>
      <c r="J25" s="11">
        <f t="shared" si="6"/>
        <v>-94.056205731362184</v>
      </c>
      <c r="K25" s="11"/>
    </row>
    <row r="26" spans="1:13">
      <c r="A26" s="2">
        <v>43908</v>
      </c>
      <c r="B26" s="10">
        <v>24</v>
      </c>
      <c r="C26" s="3">
        <f>Dati!K26</f>
        <v>2978</v>
      </c>
      <c r="D26">
        <f t="shared" si="1"/>
        <v>475</v>
      </c>
      <c r="E26">
        <f t="shared" si="2"/>
        <v>4750</v>
      </c>
      <c r="F26" s="11">
        <f t="shared" si="3"/>
        <v>3055.9131887825174</v>
      </c>
      <c r="G26" s="11">
        <f t="shared" si="0"/>
        <v>4870.5155495424515</v>
      </c>
      <c r="H26" s="11">
        <f t="shared" si="4"/>
        <v>487.05155495424503</v>
      </c>
      <c r="I26" s="11">
        <f t="shared" si="5"/>
        <v>-77.913188782517409</v>
      </c>
      <c r="J26" s="11">
        <f t="shared" si="6"/>
        <v>-12.051554954245034</v>
      </c>
      <c r="K26" s="11"/>
    </row>
    <row r="27" spans="1:13">
      <c r="A27" s="2">
        <v>43909</v>
      </c>
      <c r="B27" s="10">
        <v>25</v>
      </c>
      <c r="C27" s="3">
        <f>Dati!K27</f>
        <v>3405</v>
      </c>
      <c r="D27">
        <f t="shared" si="1"/>
        <v>427</v>
      </c>
      <c r="E27">
        <f t="shared" si="2"/>
        <v>4270</v>
      </c>
      <c r="F27" s="11">
        <f t="shared" si="3"/>
        <v>3589.6747283826421</v>
      </c>
      <c r="G27" s="11">
        <f t="shared" si="0"/>
        <v>5337.6153960012471</v>
      </c>
      <c r="H27" s="11">
        <f t="shared" si="4"/>
        <v>533.76153960012471</v>
      </c>
      <c r="I27" s="11">
        <f t="shared" si="5"/>
        <v>-184.67472838264212</v>
      </c>
      <c r="J27" s="11">
        <f t="shared" si="6"/>
        <v>-106.76153960012471</v>
      </c>
      <c r="K27" s="11"/>
    </row>
    <row r="28" spans="1:13">
      <c r="A28" s="2">
        <v>43910</v>
      </c>
      <c r="B28" s="10">
        <v>26</v>
      </c>
      <c r="C28" s="3">
        <f>Dati!K28</f>
        <v>4032</v>
      </c>
      <c r="D28">
        <f t="shared" si="1"/>
        <v>627</v>
      </c>
      <c r="E28">
        <f t="shared" si="2"/>
        <v>6270</v>
      </c>
      <c r="F28" s="11">
        <f t="shared" si="3"/>
        <v>4168.1058171282402</v>
      </c>
      <c r="G28" s="11">
        <f t="shared" si="0"/>
        <v>5784.3108874559812</v>
      </c>
      <c r="H28" s="11">
        <f t="shared" si="4"/>
        <v>578.43108874559846</v>
      </c>
      <c r="I28" s="11">
        <f t="shared" si="5"/>
        <v>-136.10581712824023</v>
      </c>
      <c r="J28" s="11">
        <f t="shared" si="6"/>
        <v>48.568911254401542</v>
      </c>
      <c r="K28" s="11"/>
    </row>
    <row r="29" spans="1:13">
      <c r="A29" s="2">
        <v>43911</v>
      </c>
      <c r="B29" s="10">
        <v>27</v>
      </c>
      <c r="C29" s="3">
        <f>Dati!K29</f>
        <v>4825</v>
      </c>
      <c r="D29">
        <f t="shared" si="1"/>
        <v>793</v>
      </c>
      <c r="E29">
        <f t="shared" si="2"/>
        <v>7930</v>
      </c>
      <c r="F29" s="11">
        <f t="shared" si="3"/>
        <v>4788.4825688532237</v>
      </c>
      <c r="G29" s="11">
        <f t="shared" si="0"/>
        <v>6203.7675172498348</v>
      </c>
      <c r="H29" s="11">
        <f t="shared" si="4"/>
        <v>620.37675172498302</v>
      </c>
      <c r="I29" s="11">
        <f t="shared" si="5"/>
        <v>36.517431146776289</v>
      </c>
      <c r="J29" s="11">
        <f t="shared" si="6"/>
        <v>172.62324827501698</v>
      </c>
      <c r="K29" s="11"/>
    </row>
    <row r="30" spans="1:13">
      <c r="A30" s="2">
        <v>43912</v>
      </c>
      <c r="B30" s="10">
        <v>28</v>
      </c>
      <c r="C30" s="3">
        <f>Dati!K30</f>
        <v>5476</v>
      </c>
      <c r="D30">
        <f t="shared" si="1"/>
        <v>651</v>
      </c>
      <c r="E30">
        <f t="shared" si="2"/>
        <v>6510</v>
      </c>
      <c r="F30" s="11">
        <f t="shared" si="3"/>
        <v>5447.484002160475</v>
      </c>
      <c r="G30" s="11">
        <f t="shared" si="0"/>
        <v>6590.0143330725132</v>
      </c>
      <c r="H30" s="11">
        <f t="shared" si="4"/>
        <v>659.00143330725109</v>
      </c>
      <c r="I30" s="11">
        <f t="shared" si="5"/>
        <v>28.515997839524971</v>
      </c>
      <c r="J30" s="11">
        <f t="shared" si="6"/>
        <v>-8.0014333072510908</v>
      </c>
      <c r="K30" s="11"/>
    </row>
    <row r="31" spans="1:13">
      <c r="A31" s="2">
        <v>43913</v>
      </c>
      <c r="B31" s="10">
        <v>29</v>
      </c>
      <c r="C31" s="3">
        <f>Dati!K31</f>
        <v>6077</v>
      </c>
      <c r="D31">
        <f t="shared" si="1"/>
        <v>601</v>
      </c>
      <c r="E31">
        <f t="shared" si="2"/>
        <v>6010</v>
      </c>
      <c r="F31" s="11">
        <f t="shared" si="3"/>
        <v>6141.2884815800871</v>
      </c>
      <c r="G31" s="11">
        <f t="shared" si="0"/>
        <v>6938.0447941961211</v>
      </c>
      <c r="H31" s="11">
        <f t="shared" si="4"/>
        <v>693.80447941961199</v>
      </c>
      <c r="I31" s="11">
        <f t="shared" si="5"/>
        <v>-64.288481580087137</v>
      </c>
      <c r="J31" s="11">
        <f t="shared" si="6"/>
        <v>-92.804479419611994</v>
      </c>
      <c r="K31" s="11"/>
    </row>
    <row r="32" spans="1:13">
      <c r="A32" s="2">
        <v>43914</v>
      </c>
      <c r="B32" s="10">
        <v>30</v>
      </c>
      <c r="C32" s="3">
        <f>Dati!K32</f>
        <v>6820</v>
      </c>
      <c r="D32">
        <f t="shared" si="1"/>
        <v>743</v>
      </c>
      <c r="E32">
        <f t="shared" si="2"/>
        <v>7430</v>
      </c>
      <c r="F32" s="11">
        <f t="shared" si="3"/>
        <v>6865.6758548979378</v>
      </c>
      <c r="G32" s="11">
        <f t="shared" si="0"/>
        <v>7243.8737331785069</v>
      </c>
      <c r="H32" s="11">
        <f t="shared" si="4"/>
        <v>724.38737331785114</v>
      </c>
      <c r="I32" s="11">
        <f t="shared" si="5"/>
        <v>-45.675854897937825</v>
      </c>
      <c r="J32" s="11">
        <f t="shared" si="6"/>
        <v>18.612626682148857</v>
      </c>
      <c r="K32" s="11"/>
    </row>
    <row r="33" spans="1:11">
      <c r="A33" s="2">
        <v>43915</v>
      </c>
      <c r="B33" s="10">
        <v>31</v>
      </c>
      <c r="C33" s="3">
        <f>Dati!K33</f>
        <v>7503</v>
      </c>
      <c r="D33">
        <f t="shared" si="1"/>
        <v>683</v>
      </c>
      <c r="E33">
        <f t="shared" si="2"/>
        <v>6830</v>
      </c>
      <c r="F33" s="11">
        <f t="shared" si="3"/>
        <v>7616.1313115866797</v>
      </c>
      <c r="G33" s="11">
        <f t="shared" si="0"/>
        <v>7504.5545668874183</v>
      </c>
      <c r="H33" s="11">
        <f t="shared" si="4"/>
        <v>750.45545668874195</v>
      </c>
      <c r="I33" s="11">
        <f t="shared" si="5"/>
        <v>-113.13131158667966</v>
      </c>
      <c r="J33" s="11">
        <f t="shared" si="6"/>
        <v>-67.455456688741947</v>
      </c>
      <c r="K33" s="11"/>
    </row>
    <row r="34" spans="1:11">
      <c r="A34" s="2">
        <v>43916</v>
      </c>
      <c r="B34" s="10">
        <v>32</v>
      </c>
      <c r="C34" s="3">
        <f>Dati!K34</f>
        <v>8165</v>
      </c>
      <c r="D34">
        <f t="shared" si="1"/>
        <v>662</v>
      </c>
      <c r="E34">
        <f t="shared" si="2"/>
        <v>6620</v>
      </c>
      <c r="F34" s="11">
        <f t="shared" si="3"/>
        <v>8387.9475038234941</v>
      </c>
      <c r="G34" s="11">
        <f t="shared" si="0"/>
        <v>7718.1619223681446</v>
      </c>
      <c r="H34" s="11">
        <f t="shared" si="4"/>
        <v>771.816192236814</v>
      </c>
      <c r="I34" s="11">
        <f t="shared" si="5"/>
        <v>-222.94750382349412</v>
      </c>
      <c r="J34" s="11">
        <f t="shared" si="6"/>
        <v>-109.816192236814</v>
      </c>
      <c r="K34" s="11"/>
    </row>
    <row r="35" spans="1:11">
      <c r="A35" s="2">
        <v>43917</v>
      </c>
      <c r="B35" s="10">
        <v>33</v>
      </c>
      <c r="C35" s="3">
        <f>Dati!K35</f>
        <v>9134</v>
      </c>
      <c r="D35">
        <f t="shared" si="1"/>
        <v>969</v>
      </c>
      <c r="E35">
        <f t="shared" si="2"/>
        <v>9690</v>
      </c>
      <c r="F35" s="11">
        <f t="shared" si="3"/>
        <v>9176.3220442960501</v>
      </c>
      <c r="G35" s="11">
        <f t="shared" si="0"/>
        <v>7883.7454047255596</v>
      </c>
      <c r="H35" s="11">
        <f t="shared" si="4"/>
        <v>788.37454047255574</v>
      </c>
      <c r="I35" s="11">
        <f t="shared" si="5"/>
        <v>-42.32204429605008</v>
      </c>
      <c r="J35" s="11">
        <f t="shared" si="6"/>
        <v>180.62545952744426</v>
      </c>
      <c r="K35" s="11"/>
    </row>
    <row r="36" spans="1:11">
      <c r="A36" s="2">
        <v>43918</v>
      </c>
      <c r="B36" s="10">
        <v>34</v>
      </c>
      <c r="C36" s="3">
        <f>Dati!K36</f>
        <v>10023</v>
      </c>
      <c r="D36">
        <f t="shared" si="1"/>
        <v>889</v>
      </c>
      <c r="E36">
        <f t="shared" si="2"/>
        <v>8890</v>
      </c>
      <c r="F36" s="11">
        <f t="shared" si="3"/>
        <v>9976.448085586142</v>
      </c>
      <c r="G36" s="11">
        <f t="shared" si="0"/>
        <v>8001.2604129009196</v>
      </c>
      <c r="H36" s="11">
        <f t="shared" si="4"/>
        <v>800.12604129009219</v>
      </c>
      <c r="I36" s="11">
        <f t="shared" si="5"/>
        <v>46.551914413857958</v>
      </c>
      <c r="J36" s="11">
        <f t="shared" si="6"/>
        <v>88.873958709907811</v>
      </c>
      <c r="K36" s="11"/>
    </row>
    <row r="37" spans="1:11">
      <c r="A37" s="2">
        <v>43919</v>
      </c>
      <c r="B37" s="10">
        <v>35</v>
      </c>
      <c r="C37" s="3">
        <f>Dati!K37</f>
        <v>10779</v>
      </c>
      <c r="D37">
        <f t="shared" si="1"/>
        <v>756</v>
      </c>
      <c r="E37">
        <f t="shared" si="2"/>
        <v>7560</v>
      </c>
      <c r="F37" s="11">
        <f t="shared" si="3"/>
        <v>10783.596263929961</v>
      </c>
      <c r="G37" s="11">
        <f t="shared" si="0"/>
        <v>8071.4817834381938</v>
      </c>
      <c r="H37" s="11">
        <f t="shared" si="4"/>
        <v>807.14817834382018</v>
      </c>
      <c r="I37" s="11">
        <f t="shared" si="5"/>
        <v>-4.5962639299614239</v>
      </c>
      <c r="J37" s="11">
        <f t="shared" si="6"/>
        <v>-51.148178343820177</v>
      </c>
      <c r="K37" s="11"/>
    </row>
    <row r="38" spans="1:11">
      <c r="A38" s="2">
        <v>43920</v>
      </c>
      <c r="B38" s="10">
        <v>36</v>
      </c>
      <c r="C38" s="3">
        <f>Dati!K38</f>
        <v>11591</v>
      </c>
      <c r="D38">
        <f t="shared" si="1"/>
        <v>812</v>
      </c>
      <c r="E38">
        <f t="shared" si="2"/>
        <v>8120</v>
      </c>
      <c r="F38" s="11">
        <f t="shared" si="3"/>
        <v>11593.186832674312</v>
      </c>
      <c r="G38" s="11">
        <f t="shared" si="0"/>
        <v>8095.9056874435009</v>
      </c>
      <c r="H38" s="11">
        <f t="shared" si="4"/>
        <v>809.59056874435021</v>
      </c>
      <c r="I38" s="11">
        <f t="shared" si="5"/>
        <v>-2.1868326743115176</v>
      </c>
      <c r="J38" s="11">
        <f t="shared" si="6"/>
        <v>2.4094312556497925</v>
      </c>
      <c r="K38" s="11"/>
    </row>
    <row r="39" spans="1:11">
      <c r="A39" s="2">
        <v>43921</v>
      </c>
      <c r="B39" s="10">
        <v>37</v>
      </c>
      <c r="C39" s="3">
        <f>Dati!K39</f>
        <v>12428</v>
      </c>
      <c r="D39">
        <f t="shared" si="1"/>
        <v>837</v>
      </c>
      <c r="E39">
        <f t="shared" si="2"/>
        <v>8370</v>
      </c>
      <c r="F39" s="11">
        <f t="shared" si="3"/>
        <v>12400.851301742699</v>
      </c>
      <c r="G39" s="11">
        <f t="shared" si="0"/>
        <v>8076.6446906838792</v>
      </c>
      <c r="H39" s="11">
        <f t="shared" si="4"/>
        <v>807.66446906838814</v>
      </c>
      <c r="I39" s="11">
        <f t="shared" si="5"/>
        <v>27.148698257300566</v>
      </c>
      <c r="J39" s="11">
        <f t="shared" si="6"/>
        <v>29.335530931611856</v>
      </c>
      <c r="K39" s="11"/>
    </row>
    <row r="40" spans="1:11">
      <c r="A40" s="2">
        <v>43922</v>
      </c>
      <c r="B40" s="10">
        <v>38</v>
      </c>
      <c r="C40" s="3">
        <f>Dati!K40</f>
        <v>13155</v>
      </c>
      <c r="D40">
        <f t="shared" si="1"/>
        <v>727</v>
      </c>
      <c r="E40">
        <f t="shared" si="2"/>
        <v>7270</v>
      </c>
      <c r="F40" s="11">
        <f t="shared" si="3"/>
        <v>13202.483328855862</v>
      </c>
      <c r="G40" s="11">
        <f t="shared" si="0"/>
        <v>8016.3202711316262</v>
      </c>
      <c r="H40" s="11">
        <f t="shared" si="4"/>
        <v>801.63202711316296</v>
      </c>
      <c r="I40" s="11">
        <f t="shared" si="5"/>
        <v>-47.483328855862055</v>
      </c>
      <c r="J40" s="11">
        <f t="shared" si="6"/>
        <v>-74.632027113162962</v>
      </c>
      <c r="K40" s="11"/>
    </row>
    <row r="41" spans="1:11">
      <c r="A41" s="2">
        <v>43923</v>
      </c>
      <c r="B41" s="10">
        <v>39</v>
      </c>
      <c r="C41" s="3">
        <f>Dati!K41</f>
        <v>13915</v>
      </c>
      <c r="D41">
        <f t="shared" si="1"/>
        <v>760</v>
      </c>
      <c r="E41">
        <f t="shared" si="2"/>
        <v>7600</v>
      </c>
      <c r="F41" s="11">
        <f t="shared" si="3"/>
        <v>13994.278971105647</v>
      </c>
      <c r="G41" s="11">
        <f t="shared" si="0"/>
        <v>7917.9564224978458</v>
      </c>
      <c r="H41" s="11">
        <f t="shared" si="4"/>
        <v>791.79564224978435</v>
      </c>
      <c r="I41" s="11">
        <f t="shared" si="5"/>
        <v>-79.278971105646633</v>
      </c>
      <c r="J41" s="11">
        <f t="shared" si="6"/>
        <v>-31.79564224978435</v>
      </c>
      <c r="K41" s="11"/>
    </row>
    <row r="42" spans="1:11">
      <c r="A42" s="2">
        <v>43924</v>
      </c>
      <c r="B42" s="10">
        <v>40</v>
      </c>
      <c r="C42" s="3">
        <f>Dati!K42</f>
        <v>14681</v>
      </c>
      <c r="D42">
        <f t="shared" si="1"/>
        <v>766</v>
      </c>
      <c r="E42">
        <f t="shared" si="2"/>
        <v>7660</v>
      </c>
      <c r="F42" s="11">
        <f t="shared" si="3"/>
        <v>14772.76670079024</v>
      </c>
      <c r="G42" s="11">
        <f t="shared" si="0"/>
        <v>7784.8772968459343</v>
      </c>
      <c r="H42" s="11">
        <f t="shared" si="4"/>
        <v>778.48772968459355</v>
      </c>
      <c r="I42" s="11">
        <f t="shared" si="5"/>
        <v>-91.766700790240066</v>
      </c>
      <c r="J42" s="11">
        <f t="shared" si="6"/>
        <v>-12.487729684593546</v>
      </c>
      <c r="K42" s="11"/>
    </row>
    <row r="43" spans="1:11">
      <c r="A43" s="2">
        <v>43925</v>
      </c>
      <c r="B43" s="10">
        <v>41</v>
      </c>
      <c r="C43" s="3">
        <f>Dati!K43</f>
        <v>15362</v>
      </c>
      <c r="D43">
        <f t="shared" si="1"/>
        <v>681</v>
      </c>
      <c r="E43">
        <f t="shared" si="2"/>
        <v>6810</v>
      </c>
      <c r="F43" s="11">
        <f t="shared" si="3"/>
        <v>15534.827819321741</v>
      </c>
      <c r="G43" s="11">
        <f t="shared" si="0"/>
        <v>7620.6111853150105</v>
      </c>
      <c r="H43" s="11">
        <f t="shared" si="4"/>
        <v>762.06111853150117</v>
      </c>
      <c r="I43" s="11">
        <f t="shared" si="5"/>
        <v>-172.82781932174112</v>
      </c>
      <c r="J43" s="11">
        <f t="shared" si="6"/>
        <v>-81.061118531501165</v>
      </c>
      <c r="K43" s="11"/>
    </row>
    <row r="44" spans="1:11">
      <c r="A44" s="2">
        <v>43926</v>
      </c>
      <c r="B44" s="10">
        <v>42</v>
      </c>
      <c r="C44" s="3">
        <f>Dati!K44</f>
        <v>15887</v>
      </c>
      <c r="D44">
        <f t="shared" si="1"/>
        <v>525</v>
      </c>
      <c r="E44">
        <f t="shared" si="2"/>
        <v>5250</v>
      </c>
      <c r="F44" s="11">
        <f t="shared" si="3"/>
        <v>16277.708071913614</v>
      </c>
      <c r="G44" s="11">
        <f t="shared" si="0"/>
        <v>7428.802525918727</v>
      </c>
      <c r="H44" s="11">
        <f t="shared" si="4"/>
        <v>742.88025259187191</v>
      </c>
      <c r="I44" s="11">
        <f t="shared" si="5"/>
        <v>-390.70807191361382</v>
      </c>
      <c r="J44" s="11">
        <f t="shared" si="6"/>
        <v>-217.88025259187191</v>
      </c>
      <c r="K44" s="11"/>
    </row>
    <row r="45" spans="1:11">
      <c r="A45" s="2">
        <v>43927</v>
      </c>
      <c r="B45" s="10">
        <v>43</v>
      </c>
      <c r="C45" s="3">
        <f>Dati!K45</f>
        <v>16523</v>
      </c>
      <c r="D45">
        <f t="shared" si="1"/>
        <v>636</v>
      </c>
      <c r="E45">
        <f t="shared" si="2"/>
        <v>6360</v>
      </c>
      <c r="F45" s="11">
        <f t="shared" si="3"/>
        <v>16999.021379566082</v>
      </c>
      <c r="G45" s="11">
        <f t="shared" si="0"/>
        <v>7213.1330765246821</v>
      </c>
      <c r="H45" s="11">
        <f t="shared" si="4"/>
        <v>721.31330765246685</v>
      </c>
      <c r="I45" s="11">
        <f t="shared" si="5"/>
        <v>-476.02137956608203</v>
      </c>
      <c r="J45" s="11">
        <f t="shared" si="6"/>
        <v>-85.313307652466847</v>
      </c>
      <c r="K45" s="11"/>
    </row>
    <row r="46" spans="1:11">
      <c r="A46" s="2">
        <v>43928</v>
      </c>
      <c r="B46" s="10">
        <v>44</v>
      </c>
      <c r="C46" s="3">
        <f>Dati!K46</f>
        <v>17127</v>
      </c>
      <c r="D46">
        <f t="shared" si="1"/>
        <v>604</v>
      </c>
      <c r="E46">
        <f t="shared" si="2"/>
        <v>6040</v>
      </c>
      <c r="F46" s="11">
        <f t="shared" si="3"/>
        <v>17696.746670410732</v>
      </c>
      <c r="G46" s="11">
        <f t="shared" si="0"/>
        <v>6977.2529084464986</v>
      </c>
      <c r="H46" s="11">
        <f t="shared" si="4"/>
        <v>697.72529084464963</v>
      </c>
      <c r="I46" s="11">
        <f t="shared" si="5"/>
        <v>-569.74667041073189</v>
      </c>
      <c r="J46" s="11">
        <f t="shared" si="6"/>
        <v>-93.725290844649635</v>
      </c>
      <c r="K46" s="11"/>
    </row>
    <row r="47" spans="1:11">
      <c r="A47" s="2">
        <v>43929</v>
      </c>
      <c r="B47" s="10">
        <v>45</v>
      </c>
      <c r="C47" s="3">
        <f>Dati!K47</f>
        <v>17669</v>
      </c>
      <c r="D47">
        <f t="shared" si="1"/>
        <v>542</v>
      </c>
      <c r="E47">
        <f t="shared" si="2"/>
        <v>5420</v>
      </c>
      <c r="F47" s="11">
        <f t="shared" si="3"/>
        <v>18369.218816963337</v>
      </c>
      <c r="G47" s="11">
        <f t="shared" si="0"/>
        <v>6724.7214655260541</v>
      </c>
      <c r="H47" s="11">
        <f t="shared" si="4"/>
        <v>672.47214655260507</v>
      </c>
      <c r="I47" s="11">
        <f t="shared" si="5"/>
        <v>-700.2188169633373</v>
      </c>
      <c r="J47" s="11">
        <f t="shared" si="6"/>
        <v>-130.47214655260507</v>
      </c>
      <c r="K47" s="11"/>
    </row>
    <row r="48" spans="1:11">
      <c r="A48" s="2">
        <v>43930</v>
      </c>
      <c r="B48" s="10">
        <v>46</v>
      </c>
      <c r="C48" s="3">
        <f>Dati!K48</f>
        <v>18279</v>
      </c>
      <c r="D48">
        <f t="shared" si="1"/>
        <v>610</v>
      </c>
      <c r="E48">
        <f t="shared" si="2"/>
        <v>6100</v>
      </c>
      <c r="F48" s="11">
        <f t="shared" si="3"/>
        <v>19015.114676476034</v>
      </c>
      <c r="G48" s="11">
        <f t="shared" si="0"/>
        <v>6458.9585951269692</v>
      </c>
      <c r="H48" s="11">
        <f t="shared" si="4"/>
        <v>645.89585951269646</v>
      </c>
      <c r="I48" s="11">
        <f t="shared" si="5"/>
        <v>-736.11467647603422</v>
      </c>
      <c r="J48" s="11">
        <f t="shared" si="6"/>
        <v>-35.895859512696461</v>
      </c>
      <c r="K48" s="11"/>
    </row>
    <row r="49" spans="1:11">
      <c r="A49" s="2">
        <v>43931</v>
      </c>
      <c r="B49" s="10">
        <v>47</v>
      </c>
      <c r="C49" s="3">
        <f>Dati!K49</f>
        <v>18849</v>
      </c>
      <c r="D49">
        <f t="shared" si="1"/>
        <v>570</v>
      </c>
      <c r="E49">
        <f t="shared" si="2"/>
        <v>5700</v>
      </c>
      <c r="F49" s="11">
        <f t="shared" si="3"/>
        <v>19633.435195289432</v>
      </c>
      <c r="G49" s="11">
        <f t="shared" si="0"/>
        <v>6183.2051881339794</v>
      </c>
      <c r="H49" s="11">
        <f t="shared" si="4"/>
        <v>618.32051881339964</v>
      </c>
      <c r="I49" s="11">
        <f t="shared" si="5"/>
        <v>-784.43519528943216</v>
      </c>
      <c r="J49" s="11">
        <f t="shared" si="6"/>
        <v>-48.320518813399644</v>
      </c>
      <c r="K49" s="11"/>
    </row>
    <row r="50" spans="1:11">
      <c r="A50" s="2">
        <v>43932</v>
      </c>
      <c r="B50" s="10">
        <v>48</v>
      </c>
      <c r="C50" s="3">
        <f>Dati!K50</f>
        <v>19468</v>
      </c>
      <c r="D50">
        <f t="shared" si="1"/>
        <v>619</v>
      </c>
      <c r="E50">
        <f t="shared" si="2"/>
        <v>6190</v>
      </c>
      <c r="F50" s="11">
        <f t="shared" si="3"/>
        <v>20223.484481269883</v>
      </c>
      <c r="G50" s="11">
        <f t="shared" si="0"/>
        <v>5900.492859804508</v>
      </c>
      <c r="H50" s="11">
        <f t="shared" si="4"/>
        <v>590.04928598045058</v>
      </c>
      <c r="I50" s="11">
        <f t="shared" si="5"/>
        <v>-755.48448126988296</v>
      </c>
      <c r="J50" s="11">
        <f t="shared" si="6"/>
        <v>28.950714019549423</v>
      </c>
      <c r="K50" s="11"/>
    </row>
    <row r="51" spans="1:11">
      <c r="A51" s="2">
        <v>43933</v>
      </c>
      <c r="B51" s="10">
        <v>49</v>
      </c>
      <c r="C51" s="3">
        <f>Dati!K51</f>
        <v>19899</v>
      </c>
      <c r="D51">
        <f t="shared" si="1"/>
        <v>431</v>
      </c>
      <c r="E51">
        <f t="shared" si="2"/>
        <v>4310</v>
      </c>
      <c r="F51" s="11">
        <f t="shared" si="3"/>
        <v>20784.846676845489</v>
      </c>
      <c r="G51" s="11">
        <f t="shared" si="0"/>
        <v>5613.6219557560617</v>
      </c>
      <c r="H51" s="11">
        <f t="shared" si="4"/>
        <v>561.36219557560469</v>
      </c>
      <c r="I51" s="11">
        <f t="shared" si="5"/>
        <v>-885.84667684548913</v>
      </c>
      <c r="J51" s="11">
        <f t="shared" si="6"/>
        <v>-130.36219557560469</v>
      </c>
      <c r="K51" s="11"/>
    </row>
    <row r="52" spans="1:11">
      <c r="A52" s="2">
        <v>43934</v>
      </c>
      <c r="B52" s="10">
        <v>50</v>
      </c>
      <c r="C52" s="3">
        <f>Dati!K52</f>
        <v>20465</v>
      </c>
      <c r="D52">
        <f t="shared" si="1"/>
        <v>566</v>
      </c>
      <c r="E52">
        <f t="shared" si="2"/>
        <v>5660</v>
      </c>
      <c r="F52" s="11">
        <f t="shared" si="3"/>
        <v>21317.361383881751</v>
      </c>
      <c r="G52" s="11">
        <f t="shared" si="0"/>
        <v>5325.1470703626183</v>
      </c>
      <c r="H52" s="11">
        <f t="shared" si="4"/>
        <v>532.51470703626319</v>
      </c>
      <c r="I52" s="11">
        <f t="shared" si="5"/>
        <v>-852.36138388175095</v>
      </c>
      <c r="J52" s="11">
        <f t="shared" si="6"/>
        <v>33.485292963736811</v>
      </c>
      <c r="K52" s="11"/>
    </row>
    <row r="53" spans="1:11">
      <c r="A53" s="2">
        <v>43935</v>
      </c>
      <c r="B53" s="10">
        <v>51</v>
      </c>
      <c r="C53" s="3">
        <f>Dati!K53</f>
        <v>21067</v>
      </c>
      <c r="D53">
        <f t="shared" ref="D53" si="7">C53-C52</f>
        <v>602</v>
      </c>
      <c r="E53">
        <f t="shared" ref="E53" si="8">10*(C53-C52)</f>
        <v>6020</v>
      </c>
      <c r="F53" s="11">
        <f t="shared" si="3"/>
        <v>21821.098304978936</v>
      </c>
      <c r="G53" s="11">
        <f t="shared" si="0"/>
        <v>5037.3692109718468</v>
      </c>
      <c r="H53" s="11">
        <f t="shared" si="4"/>
        <v>503.73692109718456</v>
      </c>
      <c r="I53" s="11">
        <f t="shared" ref="I53" si="9">C53-F53</f>
        <v>-754.09830497893563</v>
      </c>
      <c r="J53" s="11">
        <f t="shared" ref="J53" si="10">D53-H53</f>
        <v>98.263078902815437</v>
      </c>
      <c r="K53" s="11"/>
    </row>
    <row r="54" spans="1:11">
      <c r="A54" s="2">
        <v>43936</v>
      </c>
      <c r="B54" s="10">
        <v>52</v>
      </c>
      <c r="C54" s="3">
        <f>Dati!K54</f>
        <v>21645</v>
      </c>
      <c r="D54">
        <f t="shared" ref="D54" si="11">C54-C53</f>
        <v>578</v>
      </c>
      <c r="E54">
        <f t="shared" ref="E54" si="12">10*(C54-C53)</f>
        <v>5780</v>
      </c>
      <c r="F54" s="11">
        <f t="shared" si="3"/>
        <v>22296.33167731357</v>
      </c>
      <c r="G54" s="11">
        <f t="shared" si="0"/>
        <v>4752.3337233463462</v>
      </c>
      <c r="H54" s="11">
        <f t="shared" si="4"/>
        <v>475.23337233463496</v>
      </c>
      <c r="I54" s="11">
        <f t="shared" ref="I54" si="13">C54-F54</f>
        <v>-651.33167731357025</v>
      </c>
      <c r="J54" s="11">
        <f t="shared" ref="J54" si="14">D54-H54</f>
        <v>102.76662766536504</v>
      </c>
      <c r="K54" s="11"/>
    </row>
    <row r="55" spans="1:11">
      <c r="A55" s="2">
        <v>43937</v>
      </c>
      <c r="B55" s="10">
        <v>53</v>
      </c>
      <c r="C55" s="3">
        <f>Dati!K55</f>
        <v>22170</v>
      </c>
      <c r="D55">
        <f t="shared" ref="D55" si="15">C55-C54</f>
        <v>525</v>
      </c>
      <c r="E55">
        <f t="shared" ref="E55" si="16">10*(C55-C54)</f>
        <v>5250</v>
      </c>
      <c r="F55" s="11">
        <f t="shared" si="3"/>
        <v>22743.514987777515</v>
      </c>
      <c r="G55" s="11">
        <f t="shared" si="0"/>
        <v>4471.8331046394451</v>
      </c>
      <c r="H55" s="11">
        <f t="shared" si="4"/>
        <v>447.18331046394547</v>
      </c>
      <c r="I55" s="11">
        <f t="shared" ref="I55" si="17">C55-F55</f>
        <v>-573.51498777751476</v>
      </c>
      <c r="J55" s="11">
        <f t="shared" ref="J55" si="18">D55-H55</f>
        <v>77.816689536054525</v>
      </c>
      <c r="K55" s="11"/>
    </row>
    <row r="56" spans="1:11">
      <c r="A56" s="2">
        <v>43938</v>
      </c>
      <c r="B56" s="10">
        <v>54</v>
      </c>
      <c r="C56" s="3">
        <f>Dati!K56</f>
        <v>22745</v>
      </c>
      <c r="D56">
        <f t="shared" ref="D56" si="19">C56-C55</f>
        <v>575</v>
      </c>
      <c r="E56">
        <f t="shared" ref="E56" si="20">10*(C56-C55)</f>
        <v>5750</v>
      </c>
      <c r="F56" s="11">
        <f t="shared" si="3"/>
        <v>23163.256374142005</v>
      </c>
      <c r="G56" s="11">
        <f t="shared" si="0"/>
        <v>4197.4138636449061</v>
      </c>
      <c r="H56" s="11">
        <f t="shared" si="4"/>
        <v>419.74138636449015</v>
      </c>
      <c r="I56" s="11">
        <f t="shared" ref="I56" si="21">C56-F56</f>
        <v>-418.25637414200537</v>
      </c>
      <c r="J56" s="11">
        <f t="shared" ref="J56" si="22">D56-H56</f>
        <v>155.25861363550985</v>
      </c>
      <c r="K56" s="11"/>
    </row>
    <row r="57" spans="1:11">
      <c r="A57" s="2">
        <v>43939</v>
      </c>
      <c r="B57" s="10">
        <v>55</v>
      </c>
      <c r="C57" s="3"/>
      <c r="F57" s="11">
        <f t="shared" si="3"/>
        <v>23556.295037970107</v>
      </c>
      <c r="G57" s="11">
        <f t="shared" si="0"/>
        <v>3930.3866382810156</v>
      </c>
      <c r="H57" s="11">
        <f t="shared" si="4"/>
        <v>393.03866382810304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3"/>
        <v>23923.478922195936</v>
      </c>
      <c r="G58" s="11">
        <f t="shared" si="0"/>
        <v>3671.8388422582939</v>
      </c>
      <c r="H58" s="11">
        <f t="shared" si="4"/>
        <v>367.18388422582933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3"/>
        <v>24265.743840430219</v>
      </c>
      <c r="G59" s="11">
        <f t="shared" si="0"/>
        <v>3422.6491823428296</v>
      </c>
      <c r="H59" s="11">
        <f t="shared" si="4"/>
        <v>342.26491823428165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si="3"/>
        <v>24584.094186528455</v>
      </c>
      <c r="G60" s="11">
        <f t="shared" si="0"/>
        <v>3183.503460982356</v>
      </c>
      <c r="H60" s="11">
        <f t="shared" si="4"/>
        <v>318.3503460982368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3"/>
        <v>24879.585301867221</v>
      </c>
      <c r="G61" s="11">
        <f t="shared" si="0"/>
        <v>2954.9111533876567</v>
      </c>
      <c r="H61" s="11">
        <f t="shared" si="4"/>
        <v>295.49111533876504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3"/>
        <v>25153.307533982854</v>
      </c>
      <c r="G62" s="11">
        <f t="shared" si="0"/>
        <v>2737.2223211563323</v>
      </c>
      <c r="H62" s="11">
        <f t="shared" si="4"/>
        <v>273.72223211563301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3"/>
        <v>25406.37198342603</v>
      </c>
      <c r="G63" s="11">
        <f t="shared" si="0"/>
        <v>2530.6444944317627</v>
      </c>
      <c r="H63" s="11">
        <f t="shared" si="4"/>
        <v>253.06444944317801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3"/>
        <v>25639.897905438422</v>
      </c>
      <c r="G64" s="11">
        <f t="shared" si="0"/>
        <v>2335.2592201239167</v>
      </c>
      <c r="H64" s="11">
        <f t="shared" si="4"/>
        <v>233.52592201239295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3"/>
        <v>25855.001708840016</v>
      </c>
      <c r="G65" s="11">
        <f t="shared" si="0"/>
        <v>2151.0380340159463</v>
      </c>
      <c r="H65" s="11">
        <f t="shared" si="4"/>
        <v>215.10380340159463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3"/>
        <v>26052.787475751149</v>
      </c>
      <c r="G66" s="11">
        <f t="shared" si="0"/>
        <v>1977.8576691113267</v>
      </c>
      <c r="H66" s="11">
        <f t="shared" si="4"/>
        <v>197.78576691113167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3"/>
        <v>26234.338911860614</v>
      </c>
      <c r="G67" s="11">
        <f t="shared" si="0"/>
        <v>1815.514361094647</v>
      </c>
      <c r="H67" s="11">
        <f t="shared" si="4"/>
        <v>181.55143610946521</v>
      </c>
      <c r="I67" s="11"/>
      <c r="J67" s="11"/>
      <c r="K67" s="11"/>
    </row>
    <row r="68" spans="1:11">
      <c r="A68" s="2">
        <v>43950</v>
      </c>
      <c r="B68" s="10">
        <v>66</v>
      </c>
      <c r="F68" s="11">
        <f t="shared" si="3"/>
        <v>26400.712627287103</v>
      </c>
      <c r="H68" s="11">
        <f t="shared" si="4"/>
        <v>166.37371542648822</v>
      </c>
    </row>
    <row r="69" spans="1:11">
      <c r="A69" s="2">
        <v>43951</v>
      </c>
      <c r="B69" s="10">
        <v>67</v>
      </c>
      <c r="F69" s="11">
        <f t="shared" ref="F69:F92" si="23">F68+H69</f>
        <v>26552.932642077365</v>
      </c>
      <c r="H69" s="11">
        <f t="shared" ref="H69:H92" si="24">$M$2*B69^$M$3*EXP(-B69/$M$4)</f>
        <v>152.22001479026153</v>
      </c>
    </row>
    <row r="70" spans="1:11">
      <c r="A70" s="2">
        <v>43952</v>
      </c>
      <c r="B70" s="10">
        <v>68</v>
      </c>
      <c r="F70" s="11">
        <f t="shared" si="23"/>
        <v>26691.986007480918</v>
      </c>
      <c r="H70" s="11">
        <f t="shared" si="24"/>
        <v>139.05336540355356</v>
      </c>
    </row>
    <row r="71" spans="1:11">
      <c r="A71" s="2">
        <v>43953</v>
      </c>
      <c r="B71" s="10">
        <v>69</v>
      </c>
      <c r="F71" s="11">
        <f t="shared" si="23"/>
        <v>26818.819433814864</v>
      </c>
      <c r="H71" s="11">
        <f t="shared" si="24"/>
        <v>126.83342633394426</v>
      </c>
    </row>
    <row r="72" spans="1:11">
      <c r="A72" s="2">
        <v>43954</v>
      </c>
      <c r="B72" s="10">
        <v>70</v>
      </c>
      <c r="F72" s="11">
        <f t="shared" si="23"/>
        <v>26934.336817503929</v>
      </c>
      <c r="H72" s="11">
        <f t="shared" si="24"/>
        <v>115.51738368906304</v>
      </c>
    </row>
    <row r="73" spans="1:11">
      <c r="A73" s="2">
        <v>43955</v>
      </c>
      <c r="B73" s="10">
        <v>71</v>
      </c>
      <c r="F73" s="11">
        <f t="shared" si="23"/>
        <v>27039.397563317365</v>
      </c>
      <c r="H73" s="11">
        <f t="shared" si="24"/>
        <v>105.06074581343614</v>
      </c>
    </row>
    <row r="74" spans="1:11">
      <c r="A74" s="2">
        <v>43956</v>
      </c>
      <c r="B74" s="10">
        <v>72</v>
      </c>
      <c r="F74" s="11">
        <f t="shared" si="23"/>
        <v>27134.815602540755</v>
      </c>
      <c r="H74" s="11">
        <f t="shared" si="24"/>
        <v>95.418039223388533</v>
      </c>
    </row>
    <row r="75" spans="1:11">
      <c r="A75" s="2">
        <v>43957</v>
      </c>
      <c r="B75" s="10">
        <v>73</v>
      </c>
      <c r="F75" s="11">
        <f t="shared" si="23"/>
        <v>27221.359013479858</v>
      </c>
      <c r="H75" s="11">
        <f t="shared" si="24"/>
        <v>86.543410939104348</v>
      </c>
    </row>
    <row r="76" spans="1:11">
      <c r="A76" s="2">
        <v>43958</v>
      </c>
      <c r="B76" s="10">
        <v>74</v>
      </c>
      <c r="F76" s="11">
        <f t="shared" si="23"/>
        <v>27299.750157004197</v>
      </c>
      <c r="H76" s="11">
        <f t="shared" si="24"/>
        <v>78.391143524337778</v>
      </c>
    </row>
    <row r="77" spans="1:11">
      <c r="A77" s="2">
        <v>43959</v>
      </c>
      <c r="B77" s="10">
        <v>75</v>
      </c>
      <c r="F77" s="11">
        <f t="shared" si="23"/>
        <v>27370.666246552144</v>
      </c>
      <c r="H77" s="11">
        <f t="shared" si="24"/>
        <v>70.916089547945674</v>
      </c>
    </row>
    <row r="78" spans="1:11">
      <c r="A78" s="2">
        <v>43960</v>
      </c>
      <c r="B78" s="10">
        <v>76</v>
      </c>
      <c r="F78" s="11">
        <f t="shared" si="23"/>
        <v>27434.740278929967</v>
      </c>
      <c r="H78" s="11">
        <f t="shared" si="24"/>
        <v>64.074032377822491</v>
      </c>
    </row>
    <row r="79" spans="1:11">
      <c r="A79" s="2">
        <v>43961</v>
      </c>
      <c r="B79" s="10">
        <v>77</v>
      </c>
      <c r="F79" s="11">
        <f t="shared" si="23"/>
        <v>27492.562259173883</v>
      </c>
      <c r="H79" s="11">
        <f t="shared" si="24"/>
        <v>57.821980243917118</v>
      </c>
    </row>
    <row r="80" spans="1:11">
      <c r="A80" s="2">
        <v>43962</v>
      </c>
      <c r="B80" s="10">
        <v>78</v>
      </c>
      <c r="F80" s="11">
        <f t="shared" si="23"/>
        <v>27544.680659569938</v>
      </c>
      <c r="H80" s="11">
        <f t="shared" si="24"/>
        <v>52.118400396055542</v>
      </c>
    </row>
    <row r="81" spans="1:8">
      <c r="A81" s="2">
        <v>43963</v>
      </c>
      <c r="B81" s="10">
        <v>79</v>
      </c>
      <c r="F81" s="11">
        <f t="shared" si="23"/>
        <v>27591.604059533747</v>
      </c>
      <c r="H81" s="11">
        <f t="shared" si="24"/>
        <v>46.923399963807555</v>
      </c>
    </row>
    <row r="82" spans="1:8">
      <c r="A82" s="2">
        <v>43964</v>
      </c>
      <c r="B82" s="10">
        <v>80</v>
      </c>
      <c r="F82" s="11">
        <f t="shared" si="23"/>
        <v>27633.802919359216</v>
      </c>
      <c r="H82" s="11">
        <f t="shared" si="24"/>
        <v>42.198859825470194</v>
      </c>
    </row>
    <row r="83" spans="1:8">
      <c r="A83" s="2">
        <v>43965</v>
      </c>
      <c r="B83" s="10">
        <v>81</v>
      </c>
      <c r="F83" s="11">
        <f t="shared" si="23"/>
        <v>27671.711446792946</v>
      </c>
      <c r="H83" s="11">
        <f t="shared" si="24"/>
        <v>37.908527433730093</v>
      </c>
    </row>
    <row r="84" spans="1:8">
      <c r="A84" s="2">
        <v>43966</v>
      </c>
      <c r="B84" s="10">
        <v>82</v>
      </c>
      <c r="F84" s="11">
        <f t="shared" si="23"/>
        <v>27705.729520938687</v>
      </c>
      <c r="H84" s="11">
        <f t="shared" si="24"/>
        <v>34.018074145739831</v>
      </c>
    </row>
    <row r="85" spans="1:8">
      <c r="A85" s="2">
        <v>43967</v>
      </c>
      <c r="B85" s="10">
        <v>83</v>
      </c>
      <c r="F85" s="11">
        <f t="shared" si="23"/>
        <v>27736.224643119866</v>
      </c>
      <c r="H85" s="11">
        <f t="shared" si="24"/>
        <v>30.495122181179724</v>
      </c>
    </row>
    <row r="86" spans="1:8">
      <c r="A86" s="2">
        <v>43968</v>
      </c>
      <c r="B86" s="10">
        <v>84</v>
      </c>
      <c r="F86" s="11">
        <f t="shared" si="23"/>
        <v>27763.533889016446</v>
      </c>
      <c r="H86" s="11">
        <f t="shared" si="24"/>
        <v>27.309245896578854</v>
      </c>
    </row>
    <row r="87" spans="1:8">
      <c r="A87" s="2">
        <v>43969</v>
      </c>
      <c r="B87" s="10">
        <v>85</v>
      </c>
      <c r="F87" s="11">
        <f t="shared" si="23"/>
        <v>27787.965840644902</v>
      </c>
      <c r="H87" s="11">
        <f t="shared" si="24"/>
        <v>24.431951628454758</v>
      </c>
    </row>
    <row r="88" spans="1:8">
      <c r="A88" s="2">
        <v>43970</v>
      </c>
      <c r="B88" s="10">
        <v>86</v>
      </c>
      <c r="F88" s="11">
        <f t="shared" si="23"/>
        <v>27809.802480575108</v>
      </c>
      <c r="H88" s="11">
        <f t="shared" si="24"/>
        <v>21.836639930208214</v>
      </c>
    </row>
    <row r="89" spans="1:8">
      <c r="A89" s="2">
        <v>43971</v>
      </c>
      <c r="B89" s="10">
        <v>87</v>
      </c>
      <c r="F89" s="11">
        <f t="shared" si="23"/>
        <v>27829.301034189881</v>
      </c>
      <c r="H89" s="11">
        <f t="shared" si="24"/>
        <v>19.498553614771044</v>
      </c>
    </row>
    <row r="90" spans="1:8">
      <c r="A90" s="2">
        <v>43972</v>
      </c>
      <c r="B90" s="10">
        <v>88</v>
      </c>
      <c r="F90" s="11">
        <f t="shared" si="23"/>
        <v>27846.69574881154</v>
      </c>
      <c r="H90" s="11">
        <f t="shared" si="24"/>
        <v>17.394714621660309</v>
      </c>
    </row>
    <row r="91" spans="1:8">
      <c r="A91" s="2">
        <v>43973</v>
      </c>
      <c r="B91" s="10">
        <v>89</v>
      </c>
      <c r="F91" s="11">
        <f t="shared" si="23"/>
        <v>27862.199601168406</v>
      </c>
      <c r="H91" s="11">
        <f t="shared" si="24"/>
        <v>15.503852356864408</v>
      </c>
    </row>
    <row r="92" spans="1:8">
      <c r="A92" s="2">
        <v>43974</v>
      </c>
      <c r="B92" s="10">
        <v>90</v>
      </c>
      <c r="F92" s="11">
        <f t="shared" si="23"/>
        <v>27876.005926977574</v>
      </c>
      <c r="H92" s="11">
        <f t="shared" si="24"/>
        <v>13.806325809167653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C56"/>
  <sheetViews>
    <sheetView tabSelected="1" workbookViewId="0">
      <selection activeCell="L63" sqref="L63"/>
    </sheetView>
  </sheetViews>
  <sheetFormatPr defaultRowHeight="13.8"/>
  <cols>
    <col min="2" max="3" width="10.69921875" customWidth="1"/>
  </cols>
  <sheetData>
    <row r="1" spans="2:3">
      <c r="B1" s="1" t="s">
        <v>10</v>
      </c>
      <c r="C1" t="s">
        <v>13</v>
      </c>
    </row>
    <row r="3" spans="2:3">
      <c r="B3" s="3"/>
    </row>
    <row r="4" spans="2:3">
      <c r="B4" s="3">
        <f>Dati!L4</f>
        <v>322</v>
      </c>
      <c r="C4">
        <f t="shared" ref="C4:C54" si="0">B4-B3</f>
        <v>322</v>
      </c>
    </row>
    <row r="5" spans="2:3">
      <c r="B5" s="3">
        <f>Dati!L5</f>
        <v>400</v>
      </c>
      <c r="C5">
        <f t="shared" si="0"/>
        <v>78</v>
      </c>
    </row>
    <row r="6" spans="2:3">
      <c r="B6" s="3">
        <f>Dati!L6</f>
        <v>650</v>
      </c>
      <c r="C6">
        <f t="shared" si="0"/>
        <v>250</v>
      </c>
    </row>
    <row r="7" spans="2:3">
      <c r="B7" s="3">
        <f>Dati!L7</f>
        <v>888</v>
      </c>
      <c r="C7">
        <f t="shared" si="0"/>
        <v>238</v>
      </c>
    </row>
    <row r="8" spans="2:3">
      <c r="B8" s="3">
        <f>Dati!L8</f>
        <v>1128</v>
      </c>
      <c r="C8">
        <f t="shared" si="0"/>
        <v>240</v>
      </c>
    </row>
    <row r="9" spans="2:3">
      <c r="B9" s="3">
        <f>Dati!L9</f>
        <v>1694</v>
      </c>
      <c r="C9">
        <f t="shared" si="0"/>
        <v>566</v>
      </c>
    </row>
    <row r="10" spans="2:3">
      <c r="B10" s="3">
        <f>Dati!L10</f>
        <v>2036</v>
      </c>
      <c r="C10">
        <f t="shared" si="0"/>
        <v>342</v>
      </c>
    </row>
    <row r="11" spans="2:3">
      <c r="B11" s="3">
        <f>Dati!L11</f>
        <v>2502</v>
      </c>
      <c r="C11">
        <f t="shared" si="0"/>
        <v>466</v>
      </c>
    </row>
    <row r="12" spans="2:3">
      <c r="B12" s="3">
        <f>Dati!L12</f>
        <v>3089</v>
      </c>
      <c r="C12">
        <f t="shared" si="0"/>
        <v>587</v>
      </c>
    </row>
    <row r="13" spans="2:3">
      <c r="B13" s="3">
        <f>Dati!L13</f>
        <v>3858</v>
      </c>
      <c r="C13">
        <f t="shared" si="0"/>
        <v>769</v>
      </c>
    </row>
    <row r="14" spans="2:3">
      <c r="B14" s="3">
        <f>Dati!L14</f>
        <v>4636</v>
      </c>
      <c r="C14">
        <f t="shared" si="0"/>
        <v>778</v>
      </c>
    </row>
    <row r="15" spans="2:3">
      <c r="B15" s="3">
        <f>Dati!L15</f>
        <v>5883</v>
      </c>
      <c r="C15">
        <f t="shared" si="0"/>
        <v>1247</v>
      </c>
    </row>
    <row r="16" spans="2:3">
      <c r="B16" s="3">
        <f>Dati!L16</f>
        <v>7375</v>
      </c>
      <c r="C16">
        <f t="shared" si="0"/>
        <v>1492</v>
      </c>
    </row>
    <row r="17" spans="2:3">
      <c r="B17" s="3">
        <f>Dati!L17</f>
        <v>9172</v>
      </c>
      <c r="C17">
        <f t="shared" si="0"/>
        <v>1797</v>
      </c>
    </row>
    <row r="18" spans="2:3">
      <c r="B18" s="3">
        <f>Dati!L18</f>
        <v>10149</v>
      </c>
      <c r="C18">
        <f t="shared" si="0"/>
        <v>977</v>
      </c>
    </row>
    <row r="19" spans="2:3">
      <c r="B19" s="3">
        <f>Dati!L19</f>
        <v>12462</v>
      </c>
      <c r="C19">
        <f t="shared" si="0"/>
        <v>2313</v>
      </c>
    </row>
    <row r="20" spans="2:3">
      <c r="B20" s="3">
        <f>Dati!L20</f>
        <v>15113</v>
      </c>
      <c r="C20">
        <f t="shared" si="0"/>
        <v>2651</v>
      </c>
    </row>
    <row r="21" spans="2:3">
      <c r="B21" s="3">
        <f>Dati!L21</f>
        <v>17660</v>
      </c>
      <c r="C21">
        <f t="shared" si="0"/>
        <v>2547</v>
      </c>
    </row>
    <row r="22" spans="2:3">
      <c r="B22" s="3">
        <f>Dati!L22</f>
        <v>21157</v>
      </c>
      <c r="C22">
        <f t="shared" si="0"/>
        <v>3497</v>
      </c>
    </row>
    <row r="23" spans="2:3">
      <c r="B23" s="3">
        <f>Dati!L23</f>
        <v>24747</v>
      </c>
      <c r="C23">
        <f t="shared" si="0"/>
        <v>3590</v>
      </c>
    </row>
    <row r="24" spans="2:3">
      <c r="B24" s="3">
        <f>Dati!L24</f>
        <v>27980</v>
      </c>
      <c r="C24">
        <f t="shared" si="0"/>
        <v>3233</v>
      </c>
    </row>
    <row r="25" spans="2:3">
      <c r="B25" s="3">
        <f>Dati!L25</f>
        <v>31506</v>
      </c>
      <c r="C25">
        <f t="shared" si="0"/>
        <v>3526</v>
      </c>
    </row>
    <row r="26" spans="2:3">
      <c r="B26" s="3">
        <f>Dati!L26</f>
        <v>35713</v>
      </c>
      <c r="C26">
        <f t="shared" si="0"/>
        <v>4207</v>
      </c>
    </row>
    <row r="27" spans="2:3">
      <c r="B27" s="3">
        <f>Dati!L27</f>
        <v>41035</v>
      </c>
      <c r="C27">
        <f t="shared" si="0"/>
        <v>5322</v>
      </c>
    </row>
    <row r="28" spans="2:3">
      <c r="B28" s="3">
        <f>Dati!L28</f>
        <v>47021</v>
      </c>
      <c r="C28">
        <f t="shared" si="0"/>
        <v>5986</v>
      </c>
    </row>
    <row r="29" spans="2:3">
      <c r="B29" s="3">
        <f>Dati!L29</f>
        <v>53578</v>
      </c>
      <c r="C29">
        <f t="shared" si="0"/>
        <v>6557</v>
      </c>
    </row>
    <row r="30" spans="2:3">
      <c r="B30" s="3">
        <f>Dati!L30</f>
        <v>59138</v>
      </c>
      <c r="C30">
        <f t="shared" si="0"/>
        <v>5560</v>
      </c>
    </row>
    <row r="31" spans="2:3">
      <c r="B31" s="3">
        <f>Dati!L31</f>
        <v>63927</v>
      </c>
      <c r="C31">
        <f t="shared" si="0"/>
        <v>4789</v>
      </c>
    </row>
    <row r="32" spans="2:3">
      <c r="B32" s="3">
        <f>Dati!L32</f>
        <v>69176</v>
      </c>
      <c r="C32">
        <f t="shared" si="0"/>
        <v>5249</v>
      </c>
    </row>
    <row r="33" spans="2:3">
      <c r="B33" s="3">
        <f>Dati!L33</f>
        <v>74386</v>
      </c>
      <c r="C33">
        <f t="shared" si="0"/>
        <v>5210</v>
      </c>
    </row>
    <row r="34" spans="2:3">
      <c r="B34" s="3">
        <f>Dati!L34</f>
        <v>80539</v>
      </c>
      <c r="C34">
        <f t="shared" si="0"/>
        <v>6153</v>
      </c>
    </row>
    <row r="35" spans="2:3">
      <c r="B35" s="3">
        <f>Dati!L35</f>
        <v>86498</v>
      </c>
      <c r="C35">
        <f t="shared" si="0"/>
        <v>5959</v>
      </c>
    </row>
    <row r="36" spans="2:3">
      <c r="B36" s="3">
        <f>Dati!L36</f>
        <v>92472</v>
      </c>
      <c r="C36">
        <f t="shared" si="0"/>
        <v>5974</v>
      </c>
    </row>
    <row r="37" spans="2:3">
      <c r="B37" s="3">
        <f>Dati!L37</f>
        <v>97689</v>
      </c>
      <c r="C37">
        <f t="shared" si="0"/>
        <v>5217</v>
      </c>
    </row>
    <row r="38" spans="2:3">
      <c r="B38" s="3">
        <f>Dati!L38</f>
        <v>101739</v>
      </c>
      <c r="C38">
        <f t="shared" si="0"/>
        <v>4050</v>
      </c>
    </row>
    <row r="39" spans="2:3">
      <c r="B39" s="3">
        <f>Dati!L39</f>
        <v>105792</v>
      </c>
      <c r="C39">
        <f t="shared" si="0"/>
        <v>4053</v>
      </c>
    </row>
    <row r="40" spans="2:3">
      <c r="B40" s="3">
        <f>Dati!L40</f>
        <v>110574</v>
      </c>
      <c r="C40">
        <f t="shared" si="0"/>
        <v>4782</v>
      </c>
    </row>
    <row r="41" spans="2:3">
      <c r="B41" s="3">
        <f>Dati!L41</f>
        <v>115242</v>
      </c>
      <c r="C41">
        <f t="shared" si="0"/>
        <v>4668</v>
      </c>
    </row>
    <row r="42" spans="2:3">
      <c r="B42" s="3">
        <f>Dati!L42</f>
        <v>119827</v>
      </c>
      <c r="C42">
        <f t="shared" si="0"/>
        <v>4585</v>
      </c>
    </row>
    <row r="43" spans="2:3">
      <c r="B43" s="3">
        <f>Dati!L43</f>
        <v>124632</v>
      </c>
      <c r="C43">
        <f t="shared" si="0"/>
        <v>4805</v>
      </c>
    </row>
    <row r="44" spans="2:3">
      <c r="B44" s="3">
        <f>Dati!L44</f>
        <v>128948</v>
      </c>
      <c r="C44">
        <f t="shared" si="0"/>
        <v>4316</v>
      </c>
    </row>
    <row r="45" spans="2:3">
      <c r="B45" s="3">
        <f>Dati!L45</f>
        <v>132547</v>
      </c>
      <c r="C45">
        <f t="shared" si="0"/>
        <v>3599</v>
      </c>
    </row>
    <row r="46" spans="2:3">
      <c r="B46" s="3">
        <f>Dati!L46</f>
        <v>135586</v>
      </c>
      <c r="C46">
        <f t="shared" si="0"/>
        <v>3039</v>
      </c>
    </row>
    <row r="47" spans="2:3">
      <c r="B47" s="3">
        <f>Dati!L47</f>
        <v>139422</v>
      </c>
      <c r="C47">
        <f t="shared" si="0"/>
        <v>3836</v>
      </c>
    </row>
    <row r="48" spans="2:3">
      <c r="B48" s="3">
        <f>Dati!L48</f>
        <v>143626</v>
      </c>
      <c r="C48">
        <f t="shared" si="0"/>
        <v>4204</v>
      </c>
    </row>
    <row r="49" spans="2:3">
      <c r="B49" s="3">
        <f>Dati!L49</f>
        <v>147577</v>
      </c>
      <c r="C49">
        <f t="shared" si="0"/>
        <v>3951</v>
      </c>
    </row>
    <row r="50" spans="2:3">
      <c r="B50" s="3">
        <f>Dati!L50</f>
        <v>152271</v>
      </c>
      <c r="C50">
        <f t="shared" si="0"/>
        <v>4694</v>
      </c>
    </row>
    <row r="51" spans="2:3">
      <c r="B51" s="3">
        <f>Dati!L51</f>
        <v>156363</v>
      </c>
      <c r="C51">
        <f t="shared" si="0"/>
        <v>4092</v>
      </c>
    </row>
    <row r="52" spans="2:3">
      <c r="B52" s="3">
        <f>Dati!L52</f>
        <v>159516</v>
      </c>
      <c r="C52">
        <f t="shared" si="0"/>
        <v>3153</v>
      </c>
    </row>
    <row r="53" spans="2:3">
      <c r="B53" s="3">
        <f>Dati!L53</f>
        <v>162488</v>
      </c>
      <c r="C53">
        <f t="shared" si="0"/>
        <v>2972</v>
      </c>
    </row>
    <row r="54" spans="2:3">
      <c r="B54" s="3">
        <f>Dati!L54</f>
        <v>165155</v>
      </c>
      <c r="C54">
        <f t="shared" si="0"/>
        <v>2667</v>
      </c>
    </row>
    <row r="55" spans="2:3">
      <c r="B55" s="3">
        <f>Dati!L55</f>
        <v>168941</v>
      </c>
      <c r="C55">
        <f t="shared" ref="C55" si="1">B55-B54</f>
        <v>3786</v>
      </c>
    </row>
    <row r="56" spans="2:3">
      <c r="B56" s="3">
        <f>Dati!L56</f>
        <v>172434</v>
      </c>
      <c r="C56">
        <f t="shared" ref="C56" si="2">B56-B55</f>
        <v>3493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M94"/>
  <sheetViews>
    <sheetView workbookViewId="0">
      <selection activeCell="J23" sqref="J23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2"/>
  </cols>
  <sheetData>
    <row r="1" spans="1:13">
      <c r="A1" s="1" t="s">
        <v>0</v>
      </c>
      <c r="B1" s="1" t="s">
        <v>45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51</v>
      </c>
      <c r="H1" s="1" t="s">
        <v>52</v>
      </c>
      <c r="I1" s="1" t="s">
        <v>49</v>
      </c>
      <c r="J1" s="1" t="s">
        <v>46</v>
      </c>
    </row>
    <row r="3" spans="1:13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19">
        <f>C3/(E3+F3)</f>
        <v>28.625</v>
      </c>
      <c r="H3" s="23">
        <f>$M$3*EXP($M$4*B3)</f>
        <v>9.7511486955082489</v>
      </c>
      <c r="I3" s="23">
        <f>G3-H3</f>
        <v>18.873851304491751</v>
      </c>
      <c r="J3" s="23"/>
      <c r="L3" t="s">
        <v>47</v>
      </c>
      <c r="M3">
        <v>10</v>
      </c>
    </row>
    <row r="4" spans="1:13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19">
        <f t="shared" ref="G4:G56" si="0">C4/(E4+F4)</f>
        <v>29.272727272727273</v>
      </c>
      <c r="H4" s="23">
        <f t="shared" ref="H4:H67" si="1">$M$3*EXP($M$4*B4)</f>
        <v>9.5084900881912233</v>
      </c>
      <c r="I4" s="23">
        <f t="shared" ref="I4:I56" si="2">G4-H4</f>
        <v>19.76423718453605</v>
      </c>
      <c r="J4" s="23">
        <f t="shared" ref="J4:J9" si="3">(C4-C3)/(E4-E3+F4-F3)</f>
        <v>31</v>
      </c>
      <c r="L4" s="20" t="s">
        <v>48</v>
      </c>
      <c r="M4">
        <v>-2.52E-2</v>
      </c>
    </row>
    <row r="5" spans="1:13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19">
        <f t="shared" si="0"/>
        <v>26.666666666666668</v>
      </c>
      <c r="H5" s="23">
        <f t="shared" si="1"/>
        <v>9.2718700719718949</v>
      </c>
      <c r="I5" s="23">
        <f t="shared" si="2"/>
        <v>17.394796594694775</v>
      </c>
      <c r="J5" s="23">
        <f t="shared" si="3"/>
        <v>19.5</v>
      </c>
    </row>
    <row r="6" spans="1:13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19">
        <f t="shared" si="0"/>
        <v>10.483870967741936</v>
      </c>
      <c r="H6" s="23">
        <f t="shared" si="1"/>
        <v>9.0411383757230723</v>
      </c>
      <c r="I6" s="23">
        <f t="shared" si="2"/>
        <v>1.4427325920188636</v>
      </c>
      <c r="J6" s="23">
        <f t="shared" si="3"/>
        <v>5.3191489361702127</v>
      </c>
    </row>
    <row r="7" spans="1:13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19">
        <f t="shared" si="0"/>
        <v>13.253731343283581</v>
      </c>
      <c r="H7" s="23">
        <f t="shared" si="1"/>
        <v>8.8161484678341608</v>
      </c>
      <c r="I7" s="23">
        <f t="shared" si="2"/>
        <v>4.4375828754494204</v>
      </c>
      <c r="J7" s="23">
        <f t="shared" si="3"/>
        <v>47.6</v>
      </c>
      <c r="L7" s="12" t="s">
        <v>31</v>
      </c>
      <c r="M7" s="21">
        <f>AVERAGE(I12:I35)</f>
        <v>-3.4962311666714152E-2</v>
      </c>
    </row>
    <row r="8" spans="1:13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19">
        <f t="shared" si="0"/>
        <v>14.278481012658228</v>
      </c>
      <c r="H8" s="23">
        <f t="shared" si="1"/>
        <v>8.5967574631528123</v>
      </c>
      <c r="I8" s="23">
        <f t="shared" si="2"/>
        <v>5.6817235495054152</v>
      </c>
      <c r="J8" s="23">
        <f t="shared" si="3"/>
        <v>20</v>
      </c>
      <c r="L8" s="12" t="s">
        <v>32</v>
      </c>
      <c r="M8" s="21">
        <f>STDEVP(I12:I35)</f>
        <v>0.36630097782006238</v>
      </c>
    </row>
    <row r="9" spans="1:13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19">
        <f t="shared" si="0"/>
        <v>14.478632478632479</v>
      </c>
      <c r="H9" s="23">
        <f t="shared" si="1"/>
        <v>8.3828260322423347</v>
      </c>
      <c r="I9" s="23">
        <f t="shared" si="2"/>
        <v>6.095806446390144</v>
      </c>
      <c r="J9" s="23">
        <f t="shared" si="3"/>
        <v>14.894736842105264</v>
      </c>
    </row>
    <row r="10" spans="1:13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19">
        <f t="shared" si="0"/>
        <v>10.129353233830846</v>
      </c>
      <c r="H10" s="23">
        <f t="shared" si="1"/>
        <v>8.1742183128972439</v>
      </c>
      <c r="I10" s="23">
        <f t="shared" si="2"/>
        <v>1.9551349209336024</v>
      </c>
      <c r="J10" s="23">
        <f>(C10-C9)/(E10-E9+F10-F9)</f>
        <v>4.0714285714285712</v>
      </c>
    </row>
    <row r="11" spans="1:13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19">
        <f t="shared" si="0"/>
        <v>10.468619246861925</v>
      </c>
      <c r="H11" s="23">
        <f t="shared" si="1"/>
        <v>7.970801823860759</v>
      </c>
      <c r="I11" s="23">
        <f t="shared" si="2"/>
        <v>2.497817423001166</v>
      </c>
      <c r="J11" s="23">
        <f t="shared" ref="J11:J56" si="4">(C11-C10)/(E11-E10+F11-F10)</f>
        <v>12.263157894736842</v>
      </c>
    </row>
    <row r="12" spans="1:13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19">
        <f t="shared" si="0"/>
        <v>8.0652741514360322</v>
      </c>
      <c r="H12" s="23">
        <f t="shared" si="1"/>
        <v>7.7724473806894609</v>
      </c>
      <c r="I12" s="23">
        <f t="shared" si="2"/>
        <v>0.29282677074657126</v>
      </c>
      <c r="J12" s="23">
        <f t="shared" si="4"/>
        <v>4.0763888888888893</v>
      </c>
      <c r="L12" t="s">
        <v>53</v>
      </c>
    </row>
    <row r="13" spans="1:13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19">
        <f t="shared" si="0"/>
        <v>6.8647686832740211</v>
      </c>
      <c r="H13" s="23">
        <f t="shared" si="1"/>
        <v>7.5790290137116543</v>
      </c>
      <c r="I13" s="23">
        <f t="shared" si="2"/>
        <v>-0.71426033043763315</v>
      </c>
      <c r="J13" s="23">
        <f t="shared" si="4"/>
        <v>4.2960893854748603</v>
      </c>
    </row>
    <row r="14" spans="1:13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19">
        <f t="shared" si="0"/>
        <v>6.4388888888888891</v>
      </c>
      <c r="H14" s="23">
        <f t="shared" si="1"/>
        <v>7.3904238880273576</v>
      </c>
      <c r="I14" s="23">
        <f t="shared" si="2"/>
        <v>-0.95153499913846851</v>
      </c>
      <c r="J14" s="23">
        <f t="shared" si="4"/>
        <v>4.924050632911392</v>
      </c>
    </row>
    <row r="15" spans="1:13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19">
        <f t="shared" si="0"/>
        <v>7.1569343065693429</v>
      </c>
      <c r="H15" s="23">
        <f t="shared" si="1"/>
        <v>7.2065122254990968</v>
      </c>
      <c r="I15" s="23">
        <f t="shared" si="2"/>
        <v>-4.9577918929753828E-2</v>
      </c>
      <c r="J15" s="23">
        <f t="shared" si="4"/>
        <v>12.225490196078431</v>
      </c>
    </row>
    <row r="16" spans="1:13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19">
        <f t="shared" si="0"/>
        <v>7.4645748987854255</v>
      </c>
      <c r="H16" s="23">
        <f t="shared" si="1"/>
        <v>7.0271772286839767</v>
      </c>
      <c r="I16" s="23">
        <f t="shared" si="2"/>
        <v>0.43739767010144881</v>
      </c>
      <c r="J16" s="23">
        <f t="shared" si="4"/>
        <v>8.9879518072289155</v>
      </c>
    </row>
    <row r="17" spans="1:10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19">
        <f t="shared" si="0"/>
        <v>7.727042965459141</v>
      </c>
      <c r="H17" s="23">
        <f t="shared" si="1"/>
        <v>6.8523050066587032</v>
      </c>
      <c r="I17" s="23">
        <f t="shared" si="2"/>
        <v>0.87473795880043781</v>
      </c>
      <c r="J17" s="23">
        <f t="shared" si="4"/>
        <v>9.0301507537688437</v>
      </c>
    </row>
    <row r="18" spans="1:10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19">
        <f t="shared" si="0"/>
        <v>6.2073394495412844</v>
      </c>
      <c r="H18" s="23">
        <f t="shared" si="1"/>
        <v>6.6817845026904656</v>
      </c>
      <c r="I18" s="23">
        <f t="shared" si="2"/>
        <v>-0.47444505314918128</v>
      </c>
      <c r="J18" s="23">
        <f t="shared" si="4"/>
        <v>2.1808035714285716</v>
      </c>
    </row>
    <row r="19" spans="1:10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19">
        <f t="shared" si="0"/>
        <v>6.6570512820512819</v>
      </c>
      <c r="H19" s="23">
        <f t="shared" si="1"/>
        <v>6.5155074237077368</v>
      </c>
      <c r="I19" s="23">
        <f t="shared" si="2"/>
        <v>0.1415438583435451</v>
      </c>
      <c r="J19" s="23">
        <f t="shared" si="4"/>
        <v>9.7594936708860764</v>
      </c>
    </row>
    <row r="20" spans="1:10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19">
        <f t="shared" si="0"/>
        <v>6.6459982409850484</v>
      </c>
      <c r="H20" s="23">
        <f t="shared" si="1"/>
        <v>6.3533681715262</v>
      </c>
      <c r="I20" s="23">
        <f t="shared" si="2"/>
        <v>0.2926300694588484</v>
      </c>
      <c r="J20" s="23">
        <f t="shared" si="4"/>
        <v>6.5945273631840795</v>
      </c>
    </row>
    <row r="21" spans="1:10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19">
        <f t="shared" si="0"/>
        <v>6.5286506469500925</v>
      </c>
      <c r="H21" s="23">
        <f t="shared" si="1"/>
        <v>6.1952637757861337</v>
      </c>
      <c r="I21" s="23">
        <f t="shared" si="2"/>
        <v>0.33338687116395871</v>
      </c>
      <c r="J21" s="23">
        <f t="shared" si="4"/>
        <v>5.9095127610208813</v>
      </c>
    </row>
    <row r="22" spans="1:10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19">
        <f t="shared" si="0"/>
        <v>6.2098620487232168</v>
      </c>
      <c r="H22" s="23">
        <f t="shared" si="1"/>
        <v>6.0410938285586466</v>
      </c>
      <c r="I22" s="23">
        <f t="shared" si="2"/>
        <v>0.16876822016457016</v>
      </c>
      <c r="J22" s="23">
        <f t="shared" si="4"/>
        <v>4.9814814814814818</v>
      </c>
    </row>
    <row r="23" spans="1:10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19">
        <f t="shared" si="0"/>
        <v>5.9717664092664089</v>
      </c>
      <c r="H23" s="23">
        <f t="shared" si="1"/>
        <v>5.8907604205792587</v>
      </c>
      <c r="I23" s="23">
        <f t="shared" si="2"/>
        <v>8.1005988687150143E-2</v>
      </c>
      <c r="J23" s="23">
        <f t="shared" si="4"/>
        <v>4.8710990502035276</v>
      </c>
    </row>
    <row r="24" spans="1:10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19">
        <f t="shared" si="0"/>
        <v>5.7020582840839618</v>
      </c>
      <c r="H24" s="23">
        <f t="shared" si="1"/>
        <v>5.7441680790683058</v>
      </c>
      <c r="I24" s="23">
        <f t="shared" si="2"/>
        <v>-4.2109794984344084E-2</v>
      </c>
      <c r="J24" s="23">
        <f t="shared" si="4"/>
        <v>4.2372214941022284</v>
      </c>
    </row>
    <row r="25" spans="1:10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19">
        <f t="shared" si="0"/>
        <v>5.7872887582659809</v>
      </c>
      <c r="H25" s="23">
        <f t="shared" si="1"/>
        <v>5.6012237070987041</v>
      </c>
      <c r="I25" s="23">
        <f t="shared" si="2"/>
        <v>0.18606505116727678</v>
      </c>
      <c r="J25" s="23">
        <f t="shared" si="4"/>
        <v>6.5661080074487899</v>
      </c>
    </row>
    <row r="26" spans="1:10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19">
        <f t="shared" si="0"/>
        <v>5.0996715693274313</v>
      </c>
      <c r="H26" s="23">
        <f t="shared" si="1"/>
        <v>5.46183652447254</v>
      </c>
      <c r="I26" s="23">
        <f t="shared" si="2"/>
        <v>-0.36216495514510871</v>
      </c>
      <c r="J26" s="23">
        <f t="shared" si="4"/>
        <v>2.698524695317511</v>
      </c>
    </row>
    <row r="27" spans="1:10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19">
        <f t="shared" si="0"/>
        <v>5.2307202039515612</v>
      </c>
      <c r="H27" s="23">
        <f t="shared" si="1"/>
        <v>5.325918010068972</v>
      </c>
      <c r="I27" s="23">
        <f t="shared" si="2"/>
        <v>-9.5197806117410799E-2</v>
      </c>
      <c r="J27" s="23">
        <f t="shared" si="4"/>
        <v>6.3206650831353919</v>
      </c>
    </row>
    <row r="28" spans="1:10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19">
        <f t="shared" si="0"/>
        <v>5.1327366008077719</v>
      </c>
      <c r="H28" s="23">
        <f t="shared" si="1"/>
        <v>5.1933818456267939</v>
      </c>
      <c r="I28" s="23">
        <f t="shared" si="2"/>
        <v>-6.0645244819022004E-2</v>
      </c>
      <c r="J28" s="23">
        <f t="shared" si="4"/>
        <v>4.5486322188449844</v>
      </c>
    </row>
    <row r="29" spans="1:10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19">
        <f t="shared" si="0"/>
        <v>4.9167660824080022</v>
      </c>
      <c r="H29" s="23">
        <f t="shared" si="1"/>
        <v>5.0641438609259932</v>
      </c>
      <c r="I29" s="23">
        <f t="shared" si="2"/>
        <v>-0.14737777851799105</v>
      </c>
      <c r="J29" s="23">
        <f t="shared" si="4"/>
        <v>3.7770737327188941</v>
      </c>
    </row>
    <row r="30" spans="1:10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19">
        <f t="shared" si="0"/>
        <v>4.7310400000000001</v>
      </c>
      <c r="H30" s="23">
        <f t="shared" si="1"/>
        <v>4.9381219803334613</v>
      </c>
      <c r="I30" s="23">
        <f t="shared" si="2"/>
        <v>-0.20708198033346115</v>
      </c>
      <c r="J30" s="23">
        <f t="shared" si="4"/>
        <v>3.4684965689332503</v>
      </c>
    </row>
    <row r="31" spans="1:10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19">
        <f t="shared" si="0"/>
        <v>4.7321785476349101</v>
      </c>
      <c r="H31" s="23">
        <f t="shared" si="1"/>
        <v>4.815236170678924</v>
      </c>
      <c r="I31" s="23">
        <f t="shared" si="2"/>
        <v>-8.3057623044013873E-2</v>
      </c>
      <c r="J31" s="23">
        <f t="shared" si="4"/>
        <v>4.7462834489593657</v>
      </c>
    </row>
    <row r="32" spans="1:10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19">
        <f t="shared" si="0"/>
        <v>4.567278489370131</v>
      </c>
      <c r="H32" s="23">
        <f t="shared" si="1"/>
        <v>4.6954083904279926</v>
      </c>
      <c r="I32" s="23">
        <f t="shared" si="2"/>
        <v>-0.12812990105786159</v>
      </c>
      <c r="J32" s="23">
        <f t="shared" si="4"/>
        <v>3.2064752596212585</v>
      </c>
    </row>
    <row r="33" spans="1:10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19">
        <f t="shared" si="0"/>
        <v>4.4106729914023122</v>
      </c>
      <c r="H33" s="23">
        <f t="shared" si="1"/>
        <v>4.5785625401200409</v>
      </c>
      <c r="I33" s="23">
        <f t="shared" si="2"/>
        <v>-0.16788954871772876</v>
      </c>
      <c r="J33" s="23">
        <f t="shared" si="4"/>
        <v>3.0308318789994182</v>
      </c>
    </row>
    <row r="34" spans="1:10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19">
        <f t="shared" si="0"/>
        <v>4.3473496707330241</v>
      </c>
      <c r="H34" s="23">
        <f t="shared" si="1"/>
        <v>4.4646244140394469</v>
      </c>
      <c r="I34" s="23">
        <f t="shared" si="2"/>
        <v>-0.11727474330642274</v>
      </c>
      <c r="J34" s="23">
        <f t="shared" si="4"/>
        <v>3.7043949428055387</v>
      </c>
    </row>
    <row r="35" spans="1:10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19">
        <f t="shared" si="0"/>
        <v>4.3068113921529578</v>
      </c>
      <c r="H35" s="23">
        <f t="shared" si="1"/>
        <v>4.3535216530895031</v>
      </c>
      <c r="I35" s="23">
        <f t="shared" si="2"/>
        <v>-4.6710260936545289E-2</v>
      </c>
      <c r="J35" s="23">
        <f t="shared" si="4"/>
        <v>3.8247753530166881</v>
      </c>
    </row>
    <row r="36" spans="1:10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19">
        <f t="shared" si="0"/>
        <v>4.1269246217699829</v>
      </c>
      <c r="H36" s="23">
        <f t="shared" si="1"/>
        <v>4.245183698839063</v>
      </c>
      <c r="I36" s="23">
        <f t="shared" si="2"/>
        <v>-0.11825907706908012</v>
      </c>
      <c r="J36" s="23">
        <f t="shared" si="4"/>
        <v>2.5716745587602237</v>
      </c>
    </row>
    <row r="37" spans="1:10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19">
        <f t="shared" si="0"/>
        <v>4.103028266621866</v>
      </c>
      <c r="H37" s="23">
        <f t="shared" si="1"/>
        <v>4.1395417487127411</v>
      </c>
      <c r="I37" s="23">
        <f t="shared" si="2"/>
        <v>-3.6513482090875016E-2</v>
      </c>
      <c r="J37" s="23">
        <f t="shared" si="4"/>
        <v>3.7211126961483596</v>
      </c>
    </row>
    <row r="38" spans="1:10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19">
        <f t="shared" si="0"/>
        <v>3.8815382854526725</v>
      </c>
      <c r="H38" s="23">
        <f t="shared" si="1"/>
        <v>4.0365287122962181</v>
      </c>
      <c r="I38" s="23">
        <f t="shared" si="2"/>
        <v>-0.15499042684354558</v>
      </c>
      <c r="J38" s="23">
        <f t="shared" si="4"/>
        <v>1.6860949208992506</v>
      </c>
    </row>
    <row r="39" spans="1:10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19">
        <f t="shared" si="0"/>
        <v>3.7572184536704905</v>
      </c>
      <c r="H39" s="23">
        <f t="shared" si="1"/>
        <v>3.9360791687288859</v>
      </c>
      <c r="I39" s="23">
        <f t="shared" si="2"/>
        <v>-0.1788607150583954</v>
      </c>
      <c r="J39" s="23">
        <f t="shared" si="4"/>
        <v>2.0827338129496402</v>
      </c>
    </row>
    <row r="40" spans="1:10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19">
        <f t="shared" si="0"/>
        <v>3.6855542963802415</v>
      </c>
      <c r="H40" s="23">
        <f t="shared" si="1"/>
        <v>3.8381293251567867</v>
      </c>
      <c r="I40" s="23">
        <f t="shared" si="2"/>
        <v>-0.15257502877654527</v>
      </c>
      <c r="J40" s="23">
        <f t="shared" si="4"/>
        <v>2.5918699186991869</v>
      </c>
    </row>
    <row r="41" spans="1:10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19">
        <f t="shared" si="0"/>
        <v>3.5797222998788558</v>
      </c>
      <c r="H41" s="23">
        <f t="shared" si="1"/>
        <v>3.7426169762194554</v>
      </c>
      <c r="I41" s="23">
        <f t="shared" si="2"/>
        <v>-0.16289467634059962</v>
      </c>
      <c r="J41" s="23">
        <f t="shared" si="4"/>
        <v>2.1305340027384756</v>
      </c>
    </row>
    <row r="42" spans="1:10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19">
        <f t="shared" si="0"/>
        <v>3.4793983565144169</v>
      </c>
      <c r="H42" s="23">
        <f t="shared" si="1"/>
        <v>3.6494814645449374</v>
      </c>
      <c r="I42" s="23">
        <f t="shared" si="2"/>
        <v>-0.17008310803052051</v>
      </c>
      <c r="J42" s="23">
        <f t="shared" si="4"/>
        <v>2.0414069456812109</v>
      </c>
    </row>
    <row r="43" spans="1:10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19">
        <f t="shared" si="0"/>
        <v>3.4279113262555696</v>
      </c>
      <c r="H43" s="23">
        <f t="shared" si="1"/>
        <v>3.5586636422278901</v>
      </c>
      <c r="I43" s="23">
        <f t="shared" si="2"/>
        <v>-0.13075231597232051</v>
      </c>
      <c r="J43" s="23">
        <f t="shared" si="4"/>
        <v>2.5039082855653985</v>
      </c>
    </row>
    <row r="44" spans="1:10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19">
        <f t="shared" si="0"/>
        <v>3.4201899103495834</v>
      </c>
      <c r="H44" s="23">
        <f t="shared" si="1"/>
        <v>3.4701058332663122</v>
      </c>
      <c r="I44" s="23">
        <f t="shared" si="2"/>
        <v>-4.991592291672875E-2</v>
      </c>
      <c r="J44" s="23">
        <f t="shared" si="4"/>
        <v>3.2113095238095237</v>
      </c>
    </row>
    <row r="45" spans="1:10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19">
        <f t="shared" si="0"/>
        <v>3.3675558943089432</v>
      </c>
      <c r="H45" s="23">
        <f t="shared" si="1"/>
        <v>3.3837517969330362</v>
      </c>
      <c r="I45" s="23">
        <f t="shared" si="2"/>
        <v>-1.6195902624092984E-2</v>
      </c>
      <c r="J45" s="23">
        <f t="shared" si="4"/>
        <v>2.1706875753920385</v>
      </c>
    </row>
    <row r="46" spans="1:10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19">
        <f t="shared" si="0"/>
        <v>3.265637419012982</v>
      </c>
      <c r="H46" s="23">
        <f t="shared" si="1"/>
        <v>3.2995466920587275</v>
      </c>
      <c r="I46" s="23">
        <f t="shared" si="2"/>
        <v>-3.3909273045745536E-2</v>
      </c>
      <c r="J46" s="23">
        <f t="shared" si="4"/>
        <v>1.4075961093098657</v>
      </c>
    </row>
    <row r="47" spans="1:10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19">
        <f t="shared" si="0"/>
        <v>3.1572010869565217</v>
      </c>
      <c r="H47" s="23">
        <f t="shared" si="1"/>
        <v>3.2174370422037017</v>
      </c>
      <c r="I47" s="23">
        <f t="shared" si="2"/>
        <v>-6.0235955247180062E-2</v>
      </c>
      <c r="J47" s="23">
        <f t="shared" si="4"/>
        <v>1.4524801211662248</v>
      </c>
    </row>
    <row r="48" spans="1:10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19">
        <f t="shared" si="0"/>
        <v>3.0722796209544589</v>
      </c>
      <c r="H48" s="23">
        <f t="shared" si="1"/>
        <v>3.137370701696454</v>
      </c>
      <c r="I48" s="23">
        <f t="shared" si="2"/>
        <v>-6.50910807419951E-2</v>
      </c>
      <c r="J48" s="23">
        <f t="shared" si="4"/>
        <v>1.6237929702587872</v>
      </c>
    </row>
    <row r="49" spans="1:10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19">
        <f t="shared" si="0"/>
        <v>2.9932054194385853</v>
      </c>
      <c r="H49" s="23">
        <f t="shared" si="1"/>
        <v>3.059296822517318</v>
      </c>
      <c r="I49" s="23">
        <f t="shared" si="2"/>
        <v>-6.6091403078732736E-2</v>
      </c>
      <c r="J49" s="23">
        <f t="shared" si="4"/>
        <v>1.5463796477495109</v>
      </c>
    </row>
    <row r="50" spans="1:10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19">
        <f t="shared" si="0"/>
        <v>2.9281758393907928</v>
      </c>
      <c r="H50" s="23">
        <f t="shared" si="1"/>
        <v>2.983165822006228</v>
      </c>
      <c r="I50" s="23">
        <f t="shared" si="2"/>
        <v>-5.4989982615435196E-2</v>
      </c>
      <c r="J50" s="23">
        <f t="shared" si="4"/>
        <v>1.7398072646404745</v>
      </c>
    </row>
    <row r="51" spans="1:10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19">
        <f t="shared" si="0"/>
        <v>2.8897246350027723</v>
      </c>
      <c r="H51" s="23">
        <f t="shared" si="1"/>
        <v>2.9089293513740824</v>
      </c>
      <c r="I51" s="23">
        <f t="shared" si="2"/>
        <v>-1.9204716371310049E-2</v>
      </c>
      <c r="J51" s="23">
        <f t="shared" si="4"/>
        <v>1.9411764705882353</v>
      </c>
    </row>
    <row r="52" spans="1:10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19">
        <f t="shared" si="0"/>
        <v>2.8535957066189623</v>
      </c>
      <c r="H52" s="23">
        <f t="shared" si="1"/>
        <v>2.8365402649977041</v>
      </c>
      <c r="I52" s="23">
        <f t="shared" si="2"/>
        <v>1.7055441621258272E-2</v>
      </c>
      <c r="J52" s="23">
        <f t="shared" si="4"/>
        <v>1.7614525139664805</v>
      </c>
    </row>
    <row r="53" spans="1:10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19">
        <f t="shared" si="0"/>
        <v>2.7920339536402219</v>
      </c>
      <c r="H53" s="23">
        <f t="shared" si="1"/>
        <v>2.7659525904788977</v>
      </c>
      <c r="I53" s="23">
        <f t="shared" si="2"/>
        <v>2.6081363161324145E-2</v>
      </c>
      <c r="J53" s="23">
        <f t="shared" si="4"/>
        <v>1.2938615585546365</v>
      </c>
    </row>
    <row r="54" spans="1:10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19">
        <f t="shared" si="0"/>
        <v>2.7647019435190918</v>
      </c>
      <c r="H54" s="23">
        <f t="shared" si="1"/>
        <v>2.6971214994485972</v>
      </c>
      <c r="I54" s="23">
        <f t="shared" si="2"/>
        <v>6.7580444070494572E-2</v>
      </c>
      <c r="J54" s="23">
        <f t="shared" si="4"/>
        <v>1.7318181818181819</v>
      </c>
    </row>
    <row r="55" spans="1:10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19">
        <f t="shared" si="0"/>
        <v>2.7102544357814353</v>
      </c>
      <c r="H55" s="23">
        <f t="shared" si="1"/>
        <v>2.6300032790975441</v>
      </c>
      <c r="I55" s="23">
        <f t="shared" si="2"/>
        <v>8.0251156683891267E-2</v>
      </c>
      <c r="J55" s="23">
        <f t="shared" si="4"/>
        <v>1.4578359645745091</v>
      </c>
    </row>
    <row r="56" spans="1:10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19">
        <f t="shared" si="0"/>
        <v>2.6337060117302054</v>
      </c>
      <c r="H56" s="23">
        <f t="shared" si="1"/>
        <v>2.5645553044154434</v>
      </c>
      <c r="I56" s="23">
        <f t="shared" si="2"/>
        <v>6.9150707314761917E-2</v>
      </c>
      <c r="J56" s="23">
        <f t="shared" si="4"/>
        <v>1.1131293817718293</v>
      </c>
    </row>
    <row r="57" spans="1:10">
      <c r="A57" s="2">
        <v>43939</v>
      </c>
      <c r="B57" s="3">
        <v>55</v>
      </c>
      <c r="C57" s="3"/>
      <c r="D57" s="3"/>
      <c r="E57" s="3"/>
      <c r="H57" s="23">
        <f t="shared" si="1"/>
        <v>2.5007360111209409</v>
      </c>
      <c r="I57" s="23"/>
      <c r="J57" s="23"/>
    </row>
    <row r="58" spans="1:10">
      <c r="A58" s="2">
        <v>43940</v>
      </c>
      <c r="B58" s="3">
        <v>56</v>
      </c>
      <c r="C58" s="3"/>
      <c r="D58" s="3"/>
      <c r="E58" s="3"/>
      <c r="H58" s="23">
        <f t="shared" si="1"/>
        <v>2.4385048692652465</v>
      </c>
      <c r="I58" s="23"/>
      <c r="J58" s="23"/>
    </row>
    <row r="59" spans="1:10">
      <c r="A59" s="2">
        <v>43941</v>
      </c>
      <c r="B59" s="3">
        <v>57</v>
      </c>
      <c r="C59" s="3"/>
      <c r="D59" s="3"/>
      <c r="E59" s="3"/>
      <c r="H59" s="23">
        <f t="shared" si="1"/>
        <v>2.3778223574926325</v>
      </c>
      <c r="I59" s="23"/>
      <c r="J59" s="23"/>
    </row>
    <row r="60" spans="1:10">
      <c r="A60" s="2">
        <v>43942</v>
      </c>
      <c r="B60" s="3">
        <v>58</v>
      </c>
      <c r="C60" s="3"/>
      <c r="D60" s="3"/>
      <c r="E60" s="3"/>
      <c r="H60" s="23">
        <f t="shared" si="1"/>
        <v>2.3186499379414629</v>
      </c>
      <c r="I60" s="23"/>
      <c r="J60" s="23"/>
    </row>
    <row r="61" spans="1:10">
      <c r="A61" s="2">
        <v>43943</v>
      </c>
      <c r="B61" s="3">
        <v>59</v>
      </c>
      <c r="C61" s="3"/>
      <c r="D61" s="3"/>
      <c r="E61" s="3"/>
      <c r="H61" s="23">
        <f t="shared" si="1"/>
        <v>2.2609500317698177</v>
      </c>
      <c r="I61" s="23"/>
      <c r="J61" s="23"/>
    </row>
    <row r="62" spans="1:10">
      <c r="A62" s="2">
        <v>43944</v>
      </c>
      <c r="B62" s="3">
        <v>60</v>
      </c>
      <c r="H62" s="23">
        <f t="shared" si="1"/>
        <v>2.2046859952901592</v>
      </c>
      <c r="J62" s="23"/>
    </row>
    <row r="63" spans="1:10">
      <c r="A63" s="2">
        <v>43945</v>
      </c>
      <c r="B63" s="3">
        <v>61</v>
      </c>
      <c r="H63" s="23">
        <f t="shared" si="1"/>
        <v>2.1498220966978945</v>
      </c>
      <c r="J63" s="23"/>
    </row>
    <row r="64" spans="1:10">
      <c r="A64" s="2">
        <v>43946</v>
      </c>
      <c r="B64" s="3">
        <v>62</v>
      </c>
      <c r="H64" s="23">
        <f t="shared" si="1"/>
        <v>2.0963234933790482</v>
      </c>
      <c r="J64" s="23"/>
    </row>
    <row r="65" spans="1:10">
      <c r="A65" s="2">
        <v>43947</v>
      </c>
      <c r="B65" s="3">
        <v>63</v>
      </c>
      <c r="H65" s="23">
        <f t="shared" si="1"/>
        <v>2.0441562097826398</v>
      </c>
      <c r="J65" s="23"/>
    </row>
    <row r="66" spans="1:10">
      <c r="A66" s="2">
        <v>43948</v>
      </c>
      <c r="B66" s="3">
        <v>64</v>
      </c>
      <c r="H66" s="23">
        <f t="shared" si="1"/>
        <v>1.9932871158437075</v>
      </c>
      <c r="J66" s="23"/>
    </row>
    <row r="67" spans="1:10">
      <c r="A67" s="2">
        <v>43949</v>
      </c>
      <c r="B67" s="3">
        <v>65</v>
      </c>
      <c r="H67" s="23">
        <f t="shared" si="1"/>
        <v>1.9436839059432769</v>
      </c>
      <c r="J67" s="23"/>
    </row>
    <row r="68" spans="1:10">
      <c r="A68" s="2">
        <v>43950</v>
      </c>
      <c r="B68" s="3">
        <v>66</v>
      </c>
      <c r="H68" s="23">
        <f t="shared" ref="H68:H76" si="5">$M$3*EXP($M$4*B68)</f>
        <v>1.8953150783919162</v>
      </c>
      <c r="J68" s="23"/>
    </row>
    <row r="69" spans="1:10">
      <c r="A69" s="2">
        <v>43951</v>
      </c>
      <c r="B69" s="3">
        <v>67</v>
      </c>
      <c r="H69" s="23">
        <f t="shared" si="5"/>
        <v>1.8481499154238448</v>
      </c>
      <c r="J69" s="23"/>
    </row>
    <row r="70" spans="1:10">
      <c r="A70" s="2">
        <v>43952</v>
      </c>
      <c r="B70" s="3">
        <v>68</v>
      </c>
      <c r="H70" s="23">
        <f t="shared" si="5"/>
        <v>1.8021584636888908</v>
      </c>
      <c r="J70" s="23"/>
    </row>
    <row r="71" spans="1:10">
      <c r="A71" s="2">
        <v>43953</v>
      </c>
      <c r="B71" s="3">
        <v>69</v>
      </c>
      <c r="H71" s="23">
        <f t="shared" si="5"/>
        <v>1.7573115152299077</v>
      </c>
      <c r="J71" s="23"/>
    </row>
    <row r="72" spans="1:10">
      <c r="A72" s="2">
        <v>43954</v>
      </c>
      <c r="B72" s="3">
        <v>70</v>
      </c>
      <c r="H72" s="23">
        <f t="shared" si="5"/>
        <v>1.7135805889335738</v>
      </c>
      <c r="J72" s="23"/>
    </row>
    <row r="73" spans="1:10">
      <c r="A73" s="2">
        <v>43955</v>
      </c>
      <c r="B73" s="3">
        <v>71</v>
      </c>
      <c r="H73" s="23">
        <f t="shared" si="5"/>
        <v>1.6709379124427872</v>
      </c>
      <c r="J73" s="23"/>
    </row>
    <row r="74" spans="1:10">
      <c r="A74" s="2">
        <v>43956</v>
      </c>
      <c r="B74" s="3">
        <v>72</v>
      </c>
      <c r="H74" s="23">
        <f t="shared" si="5"/>
        <v>1.6293564045191764</v>
      </c>
      <c r="J74" s="23"/>
    </row>
    <row r="75" spans="1:10">
      <c r="A75" s="2">
        <v>43957</v>
      </c>
      <c r="B75" s="3">
        <v>73</v>
      </c>
      <c r="H75" s="23">
        <f t="shared" si="5"/>
        <v>1.5888096578445179</v>
      </c>
      <c r="J75" s="23"/>
    </row>
    <row r="76" spans="1:10">
      <c r="A76" s="2">
        <v>43958</v>
      </c>
      <c r="B76" s="3">
        <v>74</v>
      </c>
      <c r="H76" s="23">
        <f t="shared" si="5"/>
        <v>1.5492719222501479</v>
      </c>
      <c r="J76" s="23"/>
    </row>
    <row r="77" spans="1:10">
      <c r="A77" s="2">
        <v>43959</v>
      </c>
      <c r="B77" s="3">
        <v>75</v>
      </c>
      <c r="H77" s="23">
        <f t="shared" ref="H77:H94" si="6">$M$3*EXP($M$4*B77)</f>
        <v>1.5107180883637084</v>
      </c>
      <c r="J77" s="23"/>
    </row>
    <row r="78" spans="1:10">
      <c r="A78" s="2">
        <v>43960</v>
      </c>
      <c r="B78" s="3">
        <v>76</v>
      </c>
      <c r="H78" s="23">
        <f t="shared" si="6"/>
        <v>1.4731236716628491</v>
      </c>
      <c r="J78" s="23"/>
    </row>
    <row r="79" spans="1:10">
      <c r="A79" s="2">
        <v>43961</v>
      </c>
      <c r="B79" s="3">
        <v>77</v>
      </c>
      <c r="H79" s="23">
        <f t="shared" si="6"/>
        <v>1.4364647969257516</v>
      </c>
      <c r="J79" s="23"/>
    </row>
    <row r="80" spans="1:10">
      <c r="A80" s="2">
        <v>43962</v>
      </c>
      <c r="B80" s="3">
        <v>78</v>
      </c>
      <c r="H80" s="23">
        <f t="shared" si="6"/>
        <v>1.400718183068606</v>
      </c>
      <c r="J80" s="23"/>
    </row>
    <row r="81" spans="1:10">
      <c r="A81" s="2">
        <v>43963</v>
      </c>
      <c r="B81" s="3">
        <v>79</v>
      </c>
      <c r="H81" s="23">
        <f t="shared" si="6"/>
        <v>1.3658611283604123</v>
      </c>
      <c r="J81" s="23"/>
    </row>
    <row r="82" spans="1:10">
      <c r="A82" s="2">
        <v>43964</v>
      </c>
      <c r="B82" s="3">
        <v>80</v>
      </c>
      <c r="H82" s="23">
        <f t="shared" si="6"/>
        <v>1.3318714960057059</v>
      </c>
      <c r="J82" s="23"/>
    </row>
    <row r="83" spans="1:10">
      <c r="A83" s="2">
        <v>43965</v>
      </c>
      <c r="B83" s="3">
        <v>81</v>
      </c>
      <c r="H83" s="23">
        <f t="shared" si="6"/>
        <v>1.2987277000860662</v>
      </c>
      <c r="J83" s="23"/>
    </row>
    <row r="84" spans="1:10">
      <c r="A84" s="2">
        <v>43966</v>
      </c>
      <c r="B84" s="3">
        <v>82</v>
      </c>
      <c r="H84" s="23">
        <f t="shared" si="6"/>
        <v>1.2664086918514674</v>
      </c>
      <c r="J84" s="23"/>
    </row>
    <row r="85" spans="1:10">
      <c r="A85" s="2">
        <v>43967</v>
      </c>
      <c r="B85" s="3">
        <v>83</v>
      </c>
      <c r="H85" s="23">
        <f t="shared" si="6"/>
        <v>1.2348939463527739</v>
      </c>
      <c r="J85" s="23"/>
    </row>
    <row r="86" spans="1:10">
      <c r="A86" s="2">
        <v>43968</v>
      </c>
      <c r="B86" s="3">
        <v>84</v>
      </c>
      <c r="H86" s="23">
        <f t="shared" si="6"/>
        <v>1.2041634494068887</v>
      </c>
      <c r="J86" s="23"/>
    </row>
    <row r="87" spans="1:10">
      <c r="A87" s="2">
        <v>43969</v>
      </c>
      <c r="B87" s="3">
        <v>85</v>
      </c>
      <c r="H87" s="23">
        <f t="shared" si="6"/>
        <v>1.1741976848862699</v>
      </c>
      <c r="J87" s="23"/>
    </row>
    <row r="88" spans="1:10">
      <c r="A88" s="2">
        <v>43970</v>
      </c>
      <c r="B88" s="3">
        <v>86</v>
      </c>
      <c r="H88" s="23">
        <f t="shared" si="6"/>
        <v>1.1449776223247552</v>
      </c>
      <c r="J88" s="23"/>
    </row>
    <row r="89" spans="1:10">
      <c r="A89" s="2">
        <v>43971</v>
      </c>
      <c r="B89" s="3">
        <v>87</v>
      </c>
      <c r="H89" s="23">
        <f t="shared" si="6"/>
        <v>1.1164847048318174</v>
      </c>
      <c r="J89" s="23"/>
    </row>
    <row r="90" spans="1:10">
      <c r="A90" s="2">
        <v>43972</v>
      </c>
      <c r="B90" s="3">
        <v>88</v>
      </c>
      <c r="H90" s="23">
        <f t="shared" si="6"/>
        <v>1.0887008373075688</v>
      </c>
      <c r="J90" s="23"/>
    </row>
    <row r="91" spans="1:10">
      <c r="A91" s="2">
        <v>43973</v>
      </c>
      <c r="B91" s="3">
        <v>89</v>
      </c>
      <c r="H91" s="23">
        <f t="shared" si="6"/>
        <v>1.0616083749510441</v>
      </c>
      <c r="J91" s="23"/>
    </row>
    <row r="92" spans="1:10">
      <c r="A92" s="2">
        <v>43974</v>
      </c>
      <c r="B92" s="3">
        <v>90</v>
      </c>
      <c r="H92" s="23">
        <f t="shared" si="6"/>
        <v>1.0351901120544507</v>
      </c>
      <c r="J92" s="23"/>
    </row>
    <row r="93" spans="1:10">
      <c r="A93" s="2">
        <v>43975</v>
      </c>
      <c r="B93" s="3">
        <v>91</v>
      </c>
      <c r="H93" s="23">
        <f t="shared" si="6"/>
        <v>1.0094292710762791</v>
      </c>
      <c r="J93" s="23"/>
    </row>
    <row r="94" spans="1:10">
      <c r="A94" s="2">
        <v>43976</v>
      </c>
      <c r="B94" s="3">
        <v>92</v>
      </c>
      <c r="H94" s="23">
        <f t="shared" si="6"/>
        <v>0.98430949198633033</v>
      </c>
      <c r="J94" s="23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D20"/>
  <sheetViews>
    <sheetView workbookViewId="0">
      <selection activeCell="H21" sqref="H21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</cols>
  <sheetData>
    <row r="1" spans="1:4">
      <c r="A1" s="25" t="s">
        <v>36</v>
      </c>
      <c r="B1" s="25"/>
    </row>
    <row r="6" spans="1:4">
      <c r="B6" s="17">
        <v>43918</v>
      </c>
      <c r="C6" s="17">
        <v>43919</v>
      </c>
      <c r="D6" s="17">
        <v>43932</v>
      </c>
    </row>
    <row r="7" spans="1:4">
      <c r="A7" s="4" t="s">
        <v>23</v>
      </c>
      <c r="B7" s="9">
        <v>100000</v>
      </c>
      <c r="C7" s="9">
        <v>100000</v>
      </c>
      <c r="D7" s="9">
        <v>108000</v>
      </c>
    </row>
    <row r="8" spans="1:4">
      <c r="A8" s="4" t="s">
        <v>24</v>
      </c>
      <c r="B8" s="9">
        <v>710</v>
      </c>
      <c r="C8" s="9">
        <v>710</v>
      </c>
      <c r="D8" s="9">
        <v>800</v>
      </c>
    </row>
    <row r="9" spans="1:4">
      <c r="A9" s="4" t="s">
        <v>25</v>
      </c>
      <c r="B9" s="9">
        <v>0.17</v>
      </c>
      <c r="C9" s="9">
        <v>0.17</v>
      </c>
      <c r="D9" s="9">
        <v>0.155</v>
      </c>
    </row>
    <row r="12" spans="1:4">
      <c r="A12" s="25" t="s">
        <v>37</v>
      </c>
      <c r="B12" s="25"/>
    </row>
    <row r="17" spans="1:4">
      <c r="B17" s="17">
        <v>43918</v>
      </c>
      <c r="C17" s="17">
        <v>43919</v>
      </c>
      <c r="D17" s="17">
        <v>43932</v>
      </c>
    </row>
    <row r="18" spans="1:4">
      <c r="A18" s="4" t="s">
        <v>23</v>
      </c>
      <c r="B18" s="9">
        <v>19500</v>
      </c>
      <c r="C18" s="9">
        <v>21000</v>
      </c>
      <c r="D18" s="9">
        <v>22000</v>
      </c>
    </row>
    <row r="19" spans="1:4">
      <c r="A19" s="4" t="s">
        <v>24</v>
      </c>
      <c r="B19" s="9">
        <v>59</v>
      </c>
      <c r="C19" s="9">
        <v>59</v>
      </c>
      <c r="D19" s="9">
        <v>65</v>
      </c>
    </row>
    <row r="20" spans="1:4">
      <c r="A20" s="4" t="s">
        <v>25</v>
      </c>
      <c r="B20" s="9">
        <v>0.17</v>
      </c>
      <c r="C20" s="9">
        <v>0.17</v>
      </c>
      <c r="D20" s="9">
        <v>0.16500000000000001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6"/>
  <sheetViews>
    <sheetView topLeftCell="A37" workbookViewId="0">
      <selection activeCell="A56" sqref="A56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"/>
  <sheetViews>
    <sheetView topLeftCell="A25" workbookViewId="0">
      <selection activeCell="A56" sqref="A56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6"/>
  <sheetViews>
    <sheetView topLeftCell="A37" workbookViewId="0">
      <selection activeCell="A56" sqref="A56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  <row r="40" spans="1:5">
      <c r="A40" s="2">
        <v>43922</v>
      </c>
      <c r="B40" s="3">
        <f>Dati!J40</f>
        <v>16847</v>
      </c>
      <c r="C40">
        <f t="shared" ref="C40" si="12">B40-B39</f>
        <v>1118</v>
      </c>
      <c r="D40">
        <f t="shared" ref="D40" si="13">C40-C39</f>
        <v>9</v>
      </c>
      <c r="E40">
        <f t="shared" ref="E40" si="14">D40-D39</f>
        <v>490</v>
      </c>
    </row>
    <row r="41" spans="1:5">
      <c r="A41" s="2">
        <v>43923</v>
      </c>
      <c r="B41" s="3">
        <f>Dati!J41</f>
        <v>18278</v>
      </c>
      <c r="C41">
        <f t="shared" ref="C41" si="15">B41-B40</f>
        <v>1431</v>
      </c>
      <c r="D41">
        <f t="shared" ref="D41" si="16">C41-C40</f>
        <v>313</v>
      </c>
      <c r="E41">
        <f t="shared" ref="E41" si="17">D41-D40</f>
        <v>304</v>
      </c>
    </row>
    <row r="42" spans="1:5">
      <c r="A42" s="2">
        <v>43924</v>
      </c>
      <c r="B42" s="3">
        <f>Dati!J42</f>
        <v>19758</v>
      </c>
      <c r="C42">
        <f t="shared" ref="C42" si="18">B42-B41</f>
        <v>1480</v>
      </c>
      <c r="D42">
        <f t="shared" ref="D42" si="19">C42-C41</f>
        <v>49</v>
      </c>
      <c r="E42">
        <f t="shared" ref="E42" si="20">D42-D41</f>
        <v>-264</v>
      </c>
    </row>
    <row r="43" spans="1:5">
      <c r="A43" s="2">
        <v>43925</v>
      </c>
      <c r="B43" s="3">
        <f>Dati!J43</f>
        <v>20996</v>
      </c>
      <c r="C43">
        <f t="shared" ref="C43" si="21">B43-B42</f>
        <v>1238</v>
      </c>
      <c r="D43">
        <f t="shared" ref="D43" si="22">C43-C42</f>
        <v>-242</v>
      </c>
      <c r="E43">
        <f t="shared" ref="E43" si="23">D43-D42</f>
        <v>-291</v>
      </c>
    </row>
    <row r="44" spans="1:5">
      <c r="A44" s="2">
        <v>43926</v>
      </c>
      <c r="B44" s="3">
        <f>Dati!J44</f>
        <v>21815</v>
      </c>
      <c r="C44">
        <f t="shared" ref="C44" si="24">B44-B43</f>
        <v>819</v>
      </c>
      <c r="D44">
        <f t="shared" ref="D44" si="25">C44-C43</f>
        <v>-419</v>
      </c>
      <c r="E44">
        <f t="shared" ref="E44" si="26">D44-D43</f>
        <v>-177</v>
      </c>
    </row>
    <row r="45" spans="1:5">
      <c r="A45" s="2">
        <v>43927</v>
      </c>
      <c r="B45" s="3">
        <f>Dati!J45</f>
        <v>22837</v>
      </c>
      <c r="C45">
        <f t="shared" ref="C45" si="27">B45-B44</f>
        <v>1022</v>
      </c>
      <c r="D45">
        <f t="shared" ref="D45" si="28">C45-C44</f>
        <v>203</v>
      </c>
      <c r="E45">
        <f t="shared" ref="E45" si="29">D45-D44</f>
        <v>622</v>
      </c>
    </row>
    <row r="46" spans="1:5">
      <c r="A46" s="2">
        <v>43928</v>
      </c>
      <c r="B46" s="3">
        <f>Dati!J46</f>
        <v>24392</v>
      </c>
      <c r="C46">
        <f t="shared" ref="C46" si="30">B46-B45</f>
        <v>1555</v>
      </c>
      <c r="D46">
        <f t="shared" ref="D46" si="31">C46-C45</f>
        <v>533</v>
      </c>
      <c r="E46">
        <f t="shared" ref="E46" si="32">D46-D45</f>
        <v>330</v>
      </c>
    </row>
    <row r="47" spans="1:5">
      <c r="A47" s="2">
        <v>43929</v>
      </c>
      <c r="B47" s="3">
        <f>Dati!J47</f>
        <v>26491</v>
      </c>
      <c r="C47">
        <f t="shared" ref="C47" si="33">B47-B46</f>
        <v>2099</v>
      </c>
      <c r="D47">
        <f t="shared" ref="D47" si="34">C47-C46</f>
        <v>544</v>
      </c>
      <c r="E47">
        <f t="shared" ref="E47" si="35">D47-D46</f>
        <v>11</v>
      </c>
    </row>
    <row r="48" spans="1:5">
      <c r="A48" s="2">
        <v>43930</v>
      </c>
      <c r="B48" s="3">
        <f>Dati!J48</f>
        <v>28470</v>
      </c>
      <c r="C48">
        <f t="shared" ref="C48" si="36">B48-B47</f>
        <v>1979</v>
      </c>
      <c r="D48">
        <f t="shared" ref="D48" si="37">C48-C47</f>
        <v>-120</v>
      </c>
      <c r="E48">
        <f t="shared" ref="E48" si="38">D48-D47</f>
        <v>-664</v>
      </c>
    </row>
    <row r="49" spans="1:5">
      <c r="A49" s="2">
        <v>43931</v>
      </c>
      <c r="B49" s="3">
        <f>Dati!J49</f>
        <v>30455</v>
      </c>
      <c r="C49">
        <f t="shared" ref="C49" si="39">B49-B48</f>
        <v>1985</v>
      </c>
      <c r="D49">
        <f t="shared" ref="D49" si="40">C49-C48</f>
        <v>6</v>
      </c>
      <c r="E49">
        <f t="shared" ref="E49" si="41">D49-D48</f>
        <v>126</v>
      </c>
    </row>
    <row r="50" spans="1:5">
      <c r="A50" s="2">
        <v>43932</v>
      </c>
      <c r="B50" s="3">
        <f>Dati!J50</f>
        <v>32534</v>
      </c>
      <c r="C50">
        <f t="shared" ref="C50" si="42">B50-B49</f>
        <v>2079</v>
      </c>
      <c r="D50">
        <f t="shared" ref="D50" si="43">C50-C49</f>
        <v>94</v>
      </c>
      <c r="E50">
        <f t="shared" ref="E50" si="44">D50-D49</f>
        <v>88</v>
      </c>
    </row>
    <row r="51" spans="1:5">
      <c r="A51" s="2">
        <v>43933</v>
      </c>
      <c r="B51" s="3">
        <f>Dati!J51</f>
        <v>34211</v>
      </c>
      <c r="C51">
        <f t="shared" ref="C51" si="45">B51-B50</f>
        <v>1677</v>
      </c>
      <c r="D51">
        <f t="shared" ref="D51" si="46">C51-C50</f>
        <v>-402</v>
      </c>
      <c r="E51">
        <f t="shared" ref="E51" si="47">D51-D50</f>
        <v>-496</v>
      </c>
    </row>
    <row r="52" spans="1:5">
      <c r="A52" s="2">
        <v>43934</v>
      </c>
      <c r="B52" s="3">
        <f>Dati!J52</f>
        <v>35435</v>
      </c>
      <c r="C52">
        <f t="shared" ref="C52" si="48">B52-B51</f>
        <v>1224</v>
      </c>
      <c r="D52">
        <f t="shared" ref="D52" si="49">C52-C51</f>
        <v>-453</v>
      </c>
      <c r="E52">
        <f t="shared" ref="E52" si="50">D52-D51</f>
        <v>-51</v>
      </c>
    </row>
    <row r="53" spans="1:5">
      <c r="A53" s="2">
        <v>43935</v>
      </c>
      <c r="B53" s="3">
        <f>Dati!J53</f>
        <v>37130</v>
      </c>
      <c r="C53">
        <f t="shared" ref="C53" si="51">B53-B52</f>
        <v>1695</v>
      </c>
      <c r="D53">
        <f t="shared" ref="D53" si="52">C53-C52</f>
        <v>471</v>
      </c>
      <c r="E53">
        <f t="shared" ref="E53" si="53">D53-D52</f>
        <v>924</v>
      </c>
    </row>
    <row r="54" spans="1:5">
      <c r="A54" s="2">
        <v>43936</v>
      </c>
      <c r="B54" s="3">
        <f>Dati!J54</f>
        <v>38092</v>
      </c>
      <c r="C54">
        <f t="shared" ref="C54" si="54">B54-B53</f>
        <v>962</v>
      </c>
      <c r="D54">
        <f t="shared" ref="D54" si="55">C54-C53</f>
        <v>-733</v>
      </c>
      <c r="E54">
        <f t="shared" ref="E54" si="56">D54-D53</f>
        <v>-1204</v>
      </c>
    </row>
    <row r="55" spans="1:5">
      <c r="A55" s="2">
        <v>43937</v>
      </c>
      <c r="B55" s="3">
        <f>Dati!J55</f>
        <v>40164</v>
      </c>
      <c r="C55">
        <f t="shared" ref="C55" si="57">B55-B54</f>
        <v>2072</v>
      </c>
      <c r="D55">
        <f t="shared" ref="D55" si="58">C55-C54</f>
        <v>1110</v>
      </c>
      <c r="E55">
        <f t="shared" ref="E55" si="59">D55-D54</f>
        <v>1843</v>
      </c>
    </row>
    <row r="56" spans="1:5">
      <c r="A56" s="2">
        <v>43938</v>
      </c>
      <c r="B56" s="3">
        <f>Dati!J56</f>
        <v>42727</v>
      </c>
      <c r="C56">
        <f t="shared" ref="C56" si="60">B56-B55</f>
        <v>2563</v>
      </c>
      <c r="D56">
        <f t="shared" ref="D56" si="61">C56-C55</f>
        <v>491</v>
      </c>
      <c r="E56">
        <f t="shared" ref="E56" si="62">D56-D55</f>
        <v>-619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6"/>
  <sheetViews>
    <sheetView topLeftCell="A40" workbookViewId="0">
      <selection activeCell="A56" sqref="A56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  <row r="40" spans="1:5">
      <c r="A40" s="2">
        <v>43922</v>
      </c>
      <c r="B40" s="3">
        <f>Dati!K40</f>
        <v>13155</v>
      </c>
      <c r="C40">
        <f t="shared" ref="C40" si="12">B40-B39</f>
        <v>727</v>
      </c>
      <c r="D40">
        <f t="shared" ref="D40" si="13">C40-C39</f>
        <v>-110</v>
      </c>
      <c r="E40">
        <f t="shared" ref="E40" si="14">D40-D39</f>
        <v>-135</v>
      </c>
    </row>
    <row r="41" spans="1:5">
      <c r="A41" s="2">
        <v>43923</v>
      </c>
      <c r="B41" s="3">
        <f>Dati!K41</f>
        <v>13915</v>
      </c>
      <c r="C41">
        <f t="shared" ref="C41" si="15">B41-B40</f>
        <v>760</v>
      </c>
      <c r="D41">
        <f t="shared" ref="D41" si="16">C41-C40</f>
        <v>33</v>
      </c>
      <c r="E41">
        <f t="shared" ref="E41" si="17">D41-D40</f>
        <v>143</v>
      </c>
    </row>
    <row r="42" spans="1:5">
      <c r="A42" s="2">
        <v>43924</v>
      </c>
      <c r="B42" s="3">
        <f>Dati!K42</f>
        <v>14681</v>
      </c>
      <c r="C42">
        <f t="shared" ref="C42" si="18">B42-B41</f>
        <v>766</v>
      </c>
      <c r="D42">
        <f t="shared" ref="D42" si="19">C42-C41</f>
        <v>6</v>
      </c>
      <c r="E42">
        <f t="shared" ref="E42" si="20">D42-D41</f>
        <v>-27</v>
      </c>
    </row>
    <row r="43" spans="1:5">
      <c r="A43" s="2">
        <v>43925</v>
      </c>
      <c r="B43" s="3">
        <f>Dati!K43</f>
        <v>15362</v>
      </c>
      <c r="C43">
        <f t="shared" ref="C43" si="21">B43-B42</f>
        <v>681</v>
      </c>
      <c r="D43">
        <f t="shared" ref="D43" si="22">C43-C42</f>
        <v>-85</v>
      </c>
      <c r="E43">
        <f t="shared" ref="E43" si="23">D43-D42</f>
        <v>-91</v>
      </c>
    </row>
    <row r="44" spans="1:5">
      <c r="A44" s="2">
        <v>43926</v>
      </c>
      <c r="B44" s="3">
        <f>Dati!K44</f>
        <v>15887</v>
      </c>
      <c r="C44">
        <f t="shared" ref="C44" si="24">B44-B43</f>
        <v>525</v>
      </c>
      <c r="D44">
        <f t="shared" ref="D44" si="25">C44-C43</f>
        <v>-156</v>
      </c>
      <c r="E44">
        <f t="shared" ref="E44" si="26">D44-D43</f>
        <v>-71</v>
      </c>
    </row>
    <row r="45" spans="1:5">
      <c r="A45" s="2">
        <v>43927</v>
      </c>
      <c r="B45" s="3">
        <f>Dati!K45</f>
        <v>16523</v>
      </c>
      <c r="C45">
        <f t="shared" ref="C45" si="27">B45-B44</f>
        <v>636</v>
      </c>
      <c r="D45">
        <f t="shared" ref="D45" si="28">C45-C44</f>
        <v>111</v>
      </c>
      <c r="E45">
        <f t="shared" ref="E45" si="29">D45-D44</f>
        <v>267</v>
      </c>
    </row>
    <row r="46" spans="1:5">
      <c r="A46" s="2">
        <v>43928</v>
      </c>
      <c r="B46" s="3">
        <f>Dati!K46</f>
        <v>17127</v>
      </c>
      <c r="C46">
        <f t="shared" ref="C46" si="30">B46-B45</f>
        <v>604</v>
      </c>
      <c r="D46">
        <f t="shared" ref="D46" si="31">C46-C45</f>
        <v>-32</v>
      </c>
      <c r="E46">
        <f t="shared" ref="E46" si="32">D46-D45</f>
        <v>-143</v>
      </c>
    </row>
    <row r="47" spans="1:5">
      <c r="A47" s="2">
        <v>43929</v>
      </c>
      <c r="B47" s="3">
        <f>Dati!K47</f>
        <v>17669</v>
      </c>
      <c r="C47">
        <f t="shared" ref="C47" si="33">B47-B46</f>
        <v>542</v>
      </c>
      <c r="D47">
        <f t="shared" ref="D47" si="34">C47-C46</f>
        <v>-62</v>
      </c>
      <c r="E47">
        <f t="shared" ref="E47" si="35">D47-D46</f>
        <v>-30</v>
      </c>
    </row>
    <row r="48" spans="1:5">
      <c r="A48" s="2">
        <v>43930</v>
      </c>
      <c r="B48" s="3">
        <f>Dati!K48</f>
        <v>18279</v>
      </c>
      <c r="C48">
        <f t="shared" ref="C48" si="36">B48-B47</f>
        <v>610</v>
      </c>
      <c r="D48">
        <f t="shared" ref="D48" si="37">C48-C47</f>
        <v>68</v>
      </c>
      <c r="E48">
        <f t="shared" ref="E48" si="38">D48-D47</f>
        <v>130</v>
      </c>
    </row>
    <row r="49" spans="1:5">
      <c r="A49" s="2">
        <v>43931</v>
      </c>
      <c r="B49" s="3">
        <f>Dati!K49</f>
        <v>18849</v>
      </c>
      <c r="C49">
        <f t="shared" ref="C49" si="39">B49-B48</f>
        <v>570</v>
      </c>
      <c r="D49">
        <f t="shared" ref="D49" si="40">C49-C48</f>
        <v>-40</v>
      </c>
      <c r="E49">
        <f t="shared" ref="E49" si="41">D49-D48</f>
        <v>-108</v>
      </c>
    </row>
    <row r="50" spans="1:5">
      <c r="A50" s="2">
        <v>43932</v>
      </c>
      <c r="B50" s="3">
        <f>Dati!K50</f>
        <v>19468</v>
      </c>
      <c r="C50">
        <f t="shared" ref="C50" si="42">B50-B49</f>
        <v>619</v>
      </c>
      <c r="D50">
        <f t="shared" ref="D50" si="43">C50-C49</f>
        <v>49</v>
      </c>
      <c r="E50">
        <f t="shared" ref="E50" si="44">D50-D49</f>
        <v>89</v>
      </c>
    </row>
    <row r="51" spans="1:5">
      <c r="A51" s="2">
        <v>43933</v>
      </c>
      <c r="B51" s="3">
        <f>Dati!K51</f>
        <v>19899</v>
      </c>
      <c r="C51">
        <f t="shared" ref="C51" si="45">B51-B50</f>
        <v>431</v>
      </c>
      <c r="D51">
        <f t="shared" ref="D51" si="46">C51-C50</f>
        <v>-188</v>
      </c>
      <c r="E51">
        <f t="shared" ref="E51" si="47">D51-D50</f>
        <v>-237</v>
      </c>
    </row>
    <row r="52" spans="1:5">
      <c r="A52" s="2">
        <v>43934</v>
      </c>
      <c r="B52" s="3">
        <f>Dati!K52</f>
        <v>20465</v>
      </c>
      <c r="C52">
        <f t="shared" ref="C52" si="48">B52-B51</f>
        <v>566</v>
      </c>
      <c r="D52">
        <f t="shared" ref="D52" si="49">C52-C51</f>
        <v>135</v>
      </c>
      <c r="E52">
        <f t="shared" ref="E52" si="50">D52-D51</f>
        <v>323</v>
      </c>
    </row>
    <row r="53" spans="1:5">
      <c r="A53" s="2">
        <v>43935</v>
      </c>
      <c r="B53" s="3">
        <f>Dati!K53</f>
        <v>21067</v>
      </c>
      <c r="C53">
        <f t="shared" ref="C53" si="51">B53-B52</f>
        <v>602</v>
      </c>
      <c r="D53">
        <f t="shared" ref="D53" si="52">C53-C52</f>
        <v>36</v>
      </c>
      <c r="E53">
        <f t="shared" ref="E53" si="53">D53-D52</f>
        <v>-99</v>
      </c>
    </row>
    <row r="54" spans="1:5">
      <c r="A54" s="2">
        <v>43936</v>
      </c>
      <c r="B54" s="3">
        <f>Dati!K54</f>
        <v>21645</v>
      </c>
      <c r="C54">
        <f t="shared" ref="C54" si="54">B54-B53</f>
        <v>578</v>
      </c>
      <c r="D54">
        <f t="shared" ref="D54" si="55">C54-C53</f>
        <v>-24</v>
      </c>
      <c r="E54">
        <f t="shared" ref="E54" si="56">D54-D53</f>
        <v>-60</v>
      </c>
    </row>
    <row r="55" spans="1:5">
      <c r="A55" s="2">
        <v>43937</v>
      </c>
      <c r="B55" s="3">
        <f>Dati!K55</f>
        <v>22170</v>
      </c>
      <c r="C55">
        <f t="shared" ref="C55" si="57">B55-B54</f>
        <v>525</v>
      </c>
      <c r="D55">
        <f t="shared" ref="D55" si="58">C55-C54</f>
        <v>-53</v>
      </c>
      <c r="E55">
        <f t="shared" ref="E55" si="59">D55-D54</f>
        <v>-29</v>
      </c>
    </row>
    <row r="56" spans="1:5">
      <c r="A56" s="2">
        <v>43938</v>
      </c>
      <c r="B56" s="3">
        <f>Dati!K56</f>
        <v>22745</v>
      </c>
      <c r="C56">
        <f t="shared" ref="C56" si="60">B56-B55</f>
        <v>575</v>
      </c>
      <c r="D56">
        <f t="shared" ref="D56" si="61">C56-C55</f>
        <v>50</v>
      </c>
      <c r="E56">
        <f t="shared" ref="E56" si="62">D56-D55</f>
        <v>103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opLeftCell="A37" workbookViewId="0">
      <selection activeCell="A56" sqref="A56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6"/>
  <sheetViews>
    <sheetView topLeftCell="A43" workbookViewId="0">
      <selection activeCell="A56" sqref="A56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6"/>
  <sheetViews>
    <sheetView topLeftCell="A46" workbookViewId="0">
      <selection activeCell="A56" sqref="A56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D56"/>
  <sheetViews>
    <sheetView workbookViewId="0">
      <selection activeCell="A56" sqref="A56"/>
    </sheetView>
  </sheetViews>
  <sheetFormatPr defaultRowHeight="13.8"/>
  <cols>
    <col min="1" max="1" width="8.69921875" customWidth="1"/>
    <col min="2" max="2" width="11.796875" customWidth="1"/>
  </cols>
  <sheetData>
    <row r="1" spans="1:4" s="1" customFormat="1" ht="13.2">
      <c r="A1" s="1" t="s">
        <v>0</v>
      </c>
      <c r="B1" s="1" t="s">
        <v>38</v>
      </c>
      <c r="C1" s="1" t="s">
        <v>13</v>
      </c>
      <c r="D1" s="1" t="s">
        <v>14</v>
      </c>
    </row>
    <row r="3" spans="1:4">
      <c r="A3" s="2">
        <v>43885.75</v>
      </c>
      <c r="B3">
        <f>Positivi!B3+Deceduti!B3+Guariti!B3</f>
        <v>229</v>
      </c>
    </row>
    <row r="4" spans="1:4">
      <c r="A4" s="2">
        <v>43886</v>
      </c>
      <c r="B4">
        <f>Positivi!B4+Deceduti!B4+Guariti!B4</f>
        <v>322</v>
      </c>
      <c r="C4">
        <f>B4-B3</f>
        <v>93</v>
      </c>
    </row>
    <row r="5" spans="1:4">
      <c r="A5" s="2">
        <v>43887</v>
      </c>
      <c r="B5">
        <f>Positivi!B5+Deceduti!B5+Guariti!B5</f>
        <v>400</v>
      </c>
      <c r="C5">
        <f t="shared" ref="C5:D51" si="0">B5-B4</f>
        <v>78</v>
      </c>
      <c r="D5">
        <f>C5-C4</f>
        <v>-15</v>
      </c>
    </row>
    <row r="6" spans="1:4">
      <c r="A6" s="2">
        <v>43888</v>
      </c>
      <c r="B6">
        <f>Positivi!B6+Deceduti!B6+Guariti!B6</f>
        <v>650</v>
      </c>
      <c r="C6">
        <f t="shared" si="0"/>
        <v>250</v>
      </c>
      <c r="D6">
        <f t="shared" si="0"/>
        <v>172</v>
      </c>
    </row>
    <row r="7" spans="1:4">
      <c r="A7" s="2">
        <v>43889</v>
      </c>
      <c r="B7">
        <f>Positivi!B7+Deceduti!B7+Guariti!B7</f>
        <v>888</v>
      </c>
      <c r="C7">
        <f t="shared" si="0"/>
        <v>238</v>
      </c>
      <c r="D7">
        <f t="shared" si="0"/>
        <v>-12</v>
      </c>
    </row>
    <row r="8" spans="1:4">
      <c r="A8" s="2">
        <v>43890</v>
      </c>
      <c r="B8">
        <f>Positivi!B8+Deceduti!B8+Guariti!B8</f>
        <v>1128</v>
      </c>
      <c r="C8">
        <f t="shared" si="0"/>
        <v>240</v>
      </c>
      <c r="D8">
        <f t="shared" si="0"/>
        <v>2</v>
      </c>
    </row>
    <row r="9" spans="1:4">
      <c r="A9" s="2">
        <v>43891</v>
      </c>
      <c r="B9">
        <f>Positivi!B9+Deceduti!B9+Guariti!B9</f>
        <v>1694</v>
      </c>
      <c r="C9">
        <f t="shared" si="0"/>
        <v>566</v>
      </c>
      <c r="D9">
        <f t="shared" si="0"/>
        <v>326</v>
      </c>
    </row>
    <row r="10" spans="1:4">
      <c r="A10" s="2">
        <v>43892</v>
      </c>
      <c r="B10">
        <f>Positivi!B10+Deceduti!B10+Guariti!B10</f>
        <v>2036</v>
      </c>
      <c r="C10">
        <f t="shared" si="0"/>
        <v>342</v>
      </c>
      <c r="D10">
        <f t="shared" si="0"/>
        <v>-224</v>
      </c>
    </row>
    <row r="11" spans="1:4">
      <c r="A11" s="2">
        <v>43893</v>
      </c>
      <c r="B11">
        <f>Positivi!B11+Deceduti!B11+Guariti!B11</f>
        <v>2502</v>
      </c>
      <c r="C11">
        <f t="shared" si="0"/>
        <v>466</v>
      </c>
      <c r="D11">
        <f t="shared" si="0"/>
        <v>124</v>
      </c>
    </row>
    <row r="12" spans="1:4">
      <c r="A12" s="2">
        <v>43894</v>
      </c>
      <c r="B12">
        <f>Positivi!B12+Deceduti!B12+Guariti!B12</f>
        <v>3089</v>
      </c>
      <c r="C12">
        <f t="shared" si="0"/>
        <v>587</v>
      </c>
      <c r="D12">
        <f t="shared" si="0"/>
        <v>121</v>
      </c>
    </row>
    <row r="13" spans="1:4">
      <c r="A13" s="2">
        <v>43895</v>
      </c>
      <c r="B13">
        <f>Positivi!B13+Deceduti!B13+Guariti!B13</f>
        <v>3858</v>
      </c>
      <c r="C13">
        <f t="shared" si="0"/>
        <v>769</v>
      </c>
      <c r="D13">
        <f t="shared" si="0"/>
        <v>182</v>
      </c>
    </row>
    <row r="14" spans="1:4">
      <c r="A14" s="2">
        <v>43896</v>
      </c>
      <c r="B14">
        <f>Positivi!B14+Deceduti!B14+Guariti!B14</f>
        <v>4636</v>
      </c>
      <c r="C14">
        <f t="shared" si="0"/>
        <v>778</v>
      </c>
      <c r="D14">
        <f t="shared" si="0"/>
        <v>9</v>
      </c>
    </row>
    <row r="15" spans="1:4">
      <c r="A15" s="2">
        <v>43897</v>
      </c>
      <c r="B15">
        <f>Positivi!B15+Deceduti!B15+Guariti!B15</f>
        <v>5883</v>
      </c>
      <c r="C15">
        <f t="shared" si="0"/>
        <v>1247</v>
      </c>
      <c r="D15">
        <f t="shared" si="0"/>
        <v>469</v>
      </c>
    </row>
    <row r="16" spans="1:4">
      <c r="A16" s="2">
        <v>43898</v>
      </c>
      <c r="B16">
        <f>Positivi!B16+Deceduti!B16+Guariti!B16</f>
        <v>7375</v>
      </c>
      <c r="C16">
        <f t="shared" si="0"/>
        <v>1492</v>
      </c>
      <c r="D16">
        <f t="shared" si="0"/>
        <v>245</v>
      </c>
    </row>
    <row r="17" spans="1:4">
      <c r="A17" s="2">
        <v>43899</v>
      </c>
      <c r="B17">
        <f>Positivi!B17+Deceduti!B17+Guariti!B17</f>
        <v>9172</v>
      </c>
      <c r="C17">
        <f t="shared" si="0"/>
        <v>1797</v>
      </c>
      <c r="D17">
        <f t="shared" si="0"/>
        <v>305</v>
      </c>
    </row>
    <row r="18" spans="1:4">
      <c r="A18" s="2">
        <v>43900</v>
      </c>
      <c r="B18">
        <f>Positivi!B18+Deceduti!B18+Guariti!B18</f>
        <v>10149</v>
      </c>
      <c r="C18">
        <f t="shared" si="0"/>
        <v>977</v>
      </c>
      <c r="D18">
        <f t="shared" si="0"/>
        <v>-820</v>
      </c>
    </row>
    <row r="19" spans="1:4">
      <c r="A19" s="2">
        <v>43901</v>
      </c>
      <c r="B19">
        <f>Positivi!B19+Deceduti!B19+Guariti!B19</f>
        <v>12462</v>
      </c>
      <c r="C19">
        <f t="shared" si="0"/>
        <v>2313</v>
      </c>
      <c r="D19">
        <f t="shared" si="0"/>
        <v>1336</v>
      </c>
    </row>
    <row r="20" spans="1:4">
      <c r="A20" s="2">
        <v>43902</v>
      </c>
      <c r="B20">
        <f>Positivi!B20+Deceduti!B20+Guariti!B20</f>
        <v>15113</v>
      </c>
      <c r="C20">
        <f t="shared" si="0"/>
        <v>2651</v>
      </c>
      <c r="D20">
        <f t="shared" si="0"/>
        <v>338</v>
      </c>
    </row>
    <row r="21" spans="1:4">
      <c r="A21" s="2">
        <v>43903</v>
      </c>
      <c r="B21">
        <f>Positivi!B21+Deceduti!B21+Guariti!B21</f>
        <v>17660</v>
      </c>
      <c r="C21">
        <f t="shared" si="0"/>
        <v>2547</v>
      </c>
      <c r="D21">
        <f t="shared" si="0"/>
        <v>-104</v>
      </c>
    </row>
    <row r="22" spans="1:4">
      <c r="A22" s="2">
        <v>43904</v>
      </c>
      <c r="B22">
        <f>Positivi!B22+Deceduti!B22+Guariti!B22</f>
        <v>21157</v>
      </c>
      <c r="C22">
        <f t="shared" si="0"/>
        <v>3497</v>
      </c>
      <c r="D22">
        <f t="shared" si="0"/>
        <v>950</v>
      </c>
    </row>
    <row r="23" spans="1:4">
      <c r="A23" s="2">
        <v>43905</v>
      </c>
      <c r="B23">
        <f>Positivi!B23+Deceduti!B23+Guariti!B23</f>
        <v>24747</v>
      </c>
      <c r="C23">
        <f t="shared" si="0"/>
        <v>3590</v>
      </c>
      <c r="D23">
        <f t="shared" si="0"/>
        <v>93</v>
      </c>
    </row>
    <row r="24" spans="1:4">
      <c r="A24" s="2">
        <v>43906</v>
      </c>
      <c r="B24">
        <f>Positivi!B24+Deceduti!B24+Guariti!B24</f>
        <v>27980</v>
      </c>
      <c r="C24">
        <f t="shared" si="0"/>
        <v>3233</v>
      </c>
      <c r="D24">
        <f t="shared" si="0"/>
        <v>-357</v>
      </c>
    </row>
    <row r="25" spans="1:4">
      <c r="A25" s="2">
        <v>43907</v>
      </c>
      <c r="B25">
        <f>Positivi!B25+Deceduti!B25+Guariti!B25</f>
        <v>31506</v>
      </c>
      <c r="C25">
        <f t="shared" si="0"/>
        <v>3526</v>
      </c>
      <c r="D25">
        <f t="shared" si="0"/>
        <v>293</v>
      </c>
    </row>
    <row r="26" spans="1:4">
      <c r="A26" s="2">
        <v>43908</v>
      </c>
      <c r="B26">
        <f>Positivi!B26+Deceduti!B26+Guariti!B26</f>
        <v>35713</v>
      </c>
      <c r="C26">
        <f t="shared" si="0"/>
        <v>4207</v>
      </c>
      <c r="D26">
        <f t="shared" si="0"/>
        <v>681</v>
      </c>
    </row>
    <row r="27" spans="1:4">
      <c r="A27" s="2">
        <v>43909</v>
      </c>
      <c r="B27">
        <f>Positivi!B27+Deceduti!B27+Guariti!B27</f>
        <v>41035</v>
      </c>
      <c r="C27">
        <f t="shared" si="0"/>
        <v>5322</v>
      </c>
      <c r="D27">
        <f t="shared" si="0"/>
        <v>1115</v>
      </c>
    </row>
    <row r="28" spans="1:4">
      <c r="A28" s="2">
        <v>43910</v>
      </c>
      <c r="B28">
        <f>Positivi!B28+Deceduti!B28+Guariti!B28</f>
        <v>47021</v>
      </c>
      <c r="C28">
        <f t="shared" si="0"/>
        <v>5986</v>
      </c>
      <c r="D28">
        <f t="shared" si="0"/>
        <v>664</v>
      </c>
    </row>
    <row r="29" spans="1:4">
      <c r="A29" s="2">
        <v>43911</v>
      </c>
      <c r="B29">
        <f>Positivi!B29+Deceduti!B29+Guariti!B29</f>
        <v>53578</v>
      </c>
      <c r="C29">
        <f t="shared" si="0"/>
        <v>6557</v>
      </c>
      <c r="D29">
        <f t="shared" si="0"/>
        <v>571</v>
      </c>
    </row>
    <row r="30" spans="1:4">
      <c r="A30" s="2">
        <v>43912</v>
      </c>
      <c r="B30">
        <f>Positivi!B30+Deceduti!B30+Guariti!B30</f>
        <v>59138</v>
      </c>
      <c r="C30">
        <f t="shared" si="0"/>
        <v>5560</v>
      </c>
      <c r="D30">
        <f t="shared" si="0"/>
        <v>-997</v>
      </c>
    </row>
    <row r="31" spans="1:4">
      <c r="A31" s="2">
        <v>43913</v>
      </c>
      <c r="B31">
        <f>Positivi!B31+Deceduti!B31+Guariti!B31</f>
        <v>63927</v>
      </c>
      <c r="C31">
        <f t="shared" si="0"/>
        <v>4789</v>
      </c>
      <c r="D31">
        <f t="shared" si="0"/>
        <v>-771</v>
      </c>
    </row>
    <row r="32" spans="1:4">
      <c r="A32" s="2">
        <v>43914</v>
      </c>
      <c r="B32">
        <f>Positivi!B32+Deceduti!B32+Guariti!B32</f>
        <v>69176</v>
      </c>
      <c r="C32">
        <f t="shared" si="0"/>
        <v>5249</v>
      </c>
      <c r="D32">
        <f t="shared" si="0"/>
        <v>460</v>
      </c>
    </row>
    <row r="33" spans="1:4">
      <c r="A33" s="2">
        <v>43915</v>
      </c>
      <c r="B33">
        <f>Positivi!B33+Deceduti!B33+Guariti!B33</f>
        <v>74386</v>
      </c>
      <c r="C33">
        <f t="shared" si="0"/>
        <v>5210</v>
      </c>
      <c r="D33">
        <f t="shared" si="0"/>
        <v>-39</v>
      </c>
    </row>
    <row r="34" spans="1:4">
      <c r="A34" s="2">
        <v>43916</v>
      </c>
      <c r="B34">
        <f>Positivi!B34+Deceduti!B34+Guariti!B34</f>
        <v>80539</v>
      </c>
      <c r="C34">
        <f t="shared" si="0"/>
        <v>6153</v>
      </c>
      <c r="D34">
        <f t="shared" si="0"/>
        <v>943</v>
      </c>
    </row>
    <row r="35" spans="1:4">
      <c r="A35" s="2">
        <v>43917</v>
      </c>
      <c r="B35">
        <f>Positivi!B35+Deceduti!B35+Guariti!B35</f>
        <v>86498</v>
      </c>
      <c r="C35">
        <f t="shared" si="0"/>
        <v>5959</v>
      </c>
      <c r="D35">
        <f t="shared" si="0"/>
        <v>-194</v>
      </c>
    </row>
    <row r="36" spans="1:4">
      <c r="A36" s="2">
        <v>43918</v>
      </c>
      <c r="B36">
        <f>Positivi!B36+Deceduti!B36+Guariti!B36</f>
        <v>92472</v>
      </c>
      <c r="C36">
        <f t="shared" si="0"/>
        <v>5974</v>
      </c>
      <c r="D36">
        <f t="shared" si="0"/>
        <v>15</v>
      </c>
    </row>
    <row r="37" spans="1:4">
      <c r="A37" s="2">
        <v>43919</v>
      </c>
      <c r="B37">
        <f>Positivi!B37+Deceduti!B37+Guariti!B37</f>
        <v>97689</v>
      </c>
      <c r="C37">
        <f t="shared" si="0"/>
        <v>5217</v>
      </c>
      <c r="D37">
        <f t="shared" si="0"/>
        <v>-757</v>
      </c>
    </row>
    <row r="38" spans="1:4">
      <c r="A38" s="2">
        <v>43920</v>
      </c>
      <c r="B38">
        <f>Positivi!B38+Deceduti!B38+Guariti!B38</f>
        <v>101739</v>
      </c>
      <c r="C38">
        <f t="shared" si="0"/>
        <v>4050</v>
      </c>
      <c r="D38">
        <f t="shared" si="0"/>
        <v>-1167</v>
      </c>
    </row>
    <row r="39" spans="1:4">
      <c r="A39" s="2">
        <v>43921</v>
      </c>
      <c r="B39">
        <f>Positivi!B39+Deceduti!B39+Guariti!B39</f>
        <v>105792</v>
      </c>
      <c r="C39">
        <f t="shared" si="0"/>
        <v>4053</v>
      </c>
      <c r="D39">
        <f t="shared" si="0"/>
        <v>3</v>
      </c>
    </row>
    <row r="40" spans="1:4">
      <c r="A40" s="2">
        <v>43922</v>
      </c>
      <c r="B40">
        <f>Positivi!B40+Deceduti!B40+Guariti!B40</f>
        <v>110574</v>
      </c>
      <c r="C40">
        <f t="shared" si="0"/>
        <v>4782</v>
      </c>
      <c r="D40">
        <f t="shared" si="0"/>
        <v>729</v>
      </c>
    </row>
    <row r="41" spans="1:4">
      <c r="A41" s="2">
        <v>43923</v>
      </c>
      <c r="B41">
        <f>Positivi!B41+Deceduti!B41+Guariti!B41</f>
        <v>115242</v>
      </c>
      <c r="C41">
        <f t="shared" si="0"/>
        <v>4668</v>
      </c>
      <c r="D41">
        <f t="shared" si="0"/>
        <v>-114</v>
      </c>
    </row>
    <row r="42" spans="1:4">
      <c r="A42" s="2">
        <v>43924</v>
      </c>
      <c r="B42">
        <f>Positivi!B42+Deceduti!B42+Guariti!B42</f>
        <v>119827</v>
      </c>
      <c r="C42">
        <f t="shared" si="0"/>
        <v>4585</v>
      </c>
      <c r="D42">
        <f t="shared" si="0"/>
        <v>-83</v>
      </c>
    </row>
    <row r="43" spans="1:4">
      <c r="A43" s="2">
        <v>43925</v>
      </c>
      <c r="B43">
        <f>Positivi!B43+Deceduti!B43+Guariti!B43</f>
        <v>124632</v>
      </c>
      <c r="C43">
        <f t="shared" si="0"/>
        <v>4805</v>
      </c>
      <c r="D43">
        <f t="shared" si="0"/>
        <v>220</v>
      </c>
    </row>
    <row r="44" spans="1:4">
      <c r="A44" s="2">
        <v>43926</v>
      </c>
      <c r="B44">
        <f>Positivi!B44+Deceduti!B44+Guariti!B44</f>
        <v>128948</v>
      </c>
      <c r="C44">
        <f t="shared" si="0"/>
        <v>4316</v>
      </c>
      <c r="D44">
        <f t="shared" si="0"/>
        <v>-489</v>
      </c>
    </row>
    <row r="45" spans="1:4">
      <c r="A45" s="2">
        <v>43927</v>
      </c>
      <c r="B45">
        <f>Positivi!B45+Deceduti!B45+Guariti!B45</f>
        <v>132547</v>
      </c>
      <c r="C45">
        <f t="shared" si="0"/>
        <v>3599</v>
      </c>
      <c r="D45">
        <f t="shared" si="0"/>
        <v>-717</v>
      </c>
    </row>
    <row r="46" spans="1:4">
      <c r="A46" s="2">
        <v>43928</v>
      </c>
      <c r="B46">
        <f>Positivi!B46+Deceduti!B46+Guariti!B46</f>
        <v>135586</v>
      </c>
      <c r="C46">
        <f t="shared" si="0"/>
        <v>3039</v>
      </c>
      <c r="D46">
        <f t="shared" si="0"/>
        <v>-560</v>
      </c>
    </row>
    <row r="47" spans="1:4">
      <c r="A47" s="2">
        <v>43929</v>
      </c>
      <c r="B47">
        <f>Positivi!B47+Deceduti!B47+Guariti!B47</f>
        <v>139422</v>
      </c>
      <c r="C47">
        <f t="shared" si="0"/>
        <v>3836</v>
      </c>
      <c r="D47">
        <f t="shared" si="0"/>
        <v>797</v>
      </c>
    </row>
    <row r="48" spans="1:4">
      <c r="A48" s="2">
        <v>43930</v>
      </c>
      <c r="B48">
        <f>Positivi!B48+Deceduti!B48+Guariti!B48</f>
        <v>143626</v>
      </c>
      <c r="C48">
        <f t="shared" si="0"/>
        <v>4204</v>
      </c>
      <c r="D48">
        <f t="shared" si="0"/>
        <v>368</v>
      </c>
    </row>
    <row r="49" spans="1:4">
      <c r="A49" s="2">
        <v>43931</v>
      </c>
      <c r="B49">
        <f>Positivi!B49+Deceduti!B49+Guariti!B49</f>
        <v>147577</v>
      </c>
      <c r="C49">
        <f t="shared" si="0"/>
        <v>3951</v>
      </c>
      <c r="D49">
        <f t="shared" si="0"/>
        <v>-253</v>
      </c>
    </row>
    <row r="50" spans="1:4">
      <c r="A50" s="2">
        <v>43932</v>
      </c>
      <c r="B50">
        <f>Positivi!B50+Deceduti!B50+Guariti!B50</f>
        <v>152271</v>
      </c>
      <c r="C50">
        <f t="shared" si="0"/>
        <v>4694</v>
      </c>
      <c r="D50">
        <f t="shared" si="0"/>
        <v>743</v>
      </c>
    </row>
    <row r="51" spans="1:4">
      <c r="A51" s="2">
        <v>43933</v>
      </c>
      <c r="B51">
        <f>Positivi!B51+Deceduti!B51+Guariti!B51</f>
        <v>156363</v>
      </c>
      <c r="C51">
        <f t="shared" si="0"/>
        <v>4092</v>
      </c>
      <c r="D51">
        <f t="shared" si="0"/>
        <v>-602</v>
      </c>
    </row>
    <row r="52" spans="1:4">
      <c r="A52" s="2">
        <v>43934</v>
      </c>
      <c r="B52">
        <f>Positivi!B52+Deceduti!B52+Guariti!B52</f>
        <v>159516</v>
      </c>
      <c r="C52">
        <f t="shared" ref="C52" si="1">B52-B51</f>
        <v>3153</v>
      </c>
      <c r="D52">
        <f t="shared" ref="D52" si="2">C52-C51</f>
        <v>-939</v>
      </c>
    </row>
    <row r="53" spans="1:4">
      <c r="A53" s="2">
        <v>43935</v>
      </c>
      <c r="B53">
        <f>Positivi!B53+Deceduti!B53+Guariti!B53</f>
        <v>162488</v>
      </c>
      <c r="C53">
        <f t="shared" ref="C53" si="3">B53-B52</f>
        <v>2972</v>
      </c>
      <c r="D53">
        <f t="shared" ref="D53" si="4">C53-C52</f>
        <v>-181</v>
      </c>
    </row>
    <row r="54" spans="1:4">
      <c r="A54" s="2">
        <v>43936</v>
      </c>
      <c r="B54">
        <f>Positivi!B54+Deceduti!B54+Guariti!B54</f>
        <v>165155</v>
      </c>
      <c r="C54">
        <f t="shared" ref="C54" si="5">B54-B53</f>
        <v>2667</v>
      </c>
      <c r="D54">
        <f t="shared" ref="D54" si="6">C54-C53</f>
        <v>-305</v>
      </c>
    </row>
    <row r="55" spans="1:4">
      <c r="A55" s="2">
        <v>43937</v>
      </c>
      <c r="B55">
        <f>Positivi!B55+Deceduti!B55+Guariti!B55</f>
        <v>168941</v>
      </c>
      <c r="C55">
        <f t="shared" ref="C55" si="7">B55-B54</f>
        <v>3786</v>
      </c>
      <c r="D55">
        <f t="shared" ref="D55" si="8">C55-C54</f>
        <v>1119</v>
      </c>
    </row>
    <row r="56" spans="1:4">
      <c r="A56" s="2">
        <v>43938</v>
      </c>
      <c r="B56">
        <f>Positivi!B56+Deceduti!B56+Guariti!B56</f>
        <v>172434</v>
      </c>
      <c r="C56">
        <f t="shared" ref="C56" si="9">B56-B55</f>
        <v>3493</v>
      </c>
      <c r="D56">
        <f t="shared" ref="D56" si="10">C56-C55</f>
        <v>-293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Analisi-pos</vt:lpstr>
      <vt:lpstr>Analisi-nuovi-pos</vt:lpstr>
      <vt:lpstr>Analisi-nuovi-pos (2)</vt:lpstr>
      <vt:lpstr>Analisi-dead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2020-04-17T20:59:23Z</dcterms:modified>
</cp:coreProperties>
</file>